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ta\OneDrive\Desktop\"/>
    </mc:Choice>
  </mc:AlternateContent>
  <xr:revisionPtr revIDLastSave="0" documentId="13_ncr:1_{5E0763B0-2E3E-4486-9BA4-4F39BB195DA3}" xr6:coauthVersionLast="47" xr6:coauthVersionMax="47" xr10:uidLastSave="{00000000-0000-0000-0000-000000000000}"/>
  <bookViews>
    <workbookView xWindow="-98" yWindow="-98" windowWidth="28996" windowHeight="15675" xr2:uid="{20189C5D-72E1-4F76-B7F8-ADFCC6DE0C5E}"/>
  </bookViews>
  <sheets>
    <sheet name="2024 Income" sheetId="1" r:id="rId1"/>
    <sheet name="Contracts" sheetId="2" r:id="rId2"/>
    <sheet name="Eyad Income " sheetId="3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 a="1"/>
  <c r="E21" i="1" s="1"/>
  <c r="E17" i="1" a="1"/>
  <c r="E17" i="1" s="1"/>
  <c r="I2" i="3" a="1"/>
  <c r="I2" i="3" s="1"/>
  <c r="J2" i="3" a="1"/>
  <c r="J2" i="3" s="1"/>
  <c r="K2" i="3" a="1"/>
  <c r="K2" i="3" s="1"/>
  <c r="L2" i="3" a="1"/>
  <c r="L2" i="3" s="1"/>
  <c r="M2" i="3" a="1"/>
  <c r="M2" i="3" s="1"/>
  <c r="O2" i="3" a="1"/>
  <c r="O2" i="3" s="1"/>
  <c r="P2" i="3" a="1"/>
  <c r="P2" i="3" s="1"/>
  <c r="Q2" i="3" a="1"/>
  <c r="Q2" i="3" s="1"/>
  <c r="R2" i="3" a="1"/>
  <c r="R2" i="3" s="1"/>
  <c r="H2" i="3" a="1"/>
  <c r="H2" i="3" s="1"/>
  <c r="G2" i="3" a="1"/>
  <c r="G2" i="3" s="1"/>
  <c r="D2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F12" i="1" a="1"/>
  <c r="F12" i="1" s="1"/>
  <c r="F13" i="1" a="1"/>
  <c r="F13" i="1" s="1"/>
  <c r="F21" i="1" a="1"/>
  <c r="F21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8" i="1" a="1"/>
  <c r="E18" i="1" s="1"/>
  <c r="E19" i="1" a="1"/>
  <c r="E19" i="1" s="1"/>
  <c r="E20" i="1" a="1"/>
  <c r="E20" i="1" s="1"/>
  <c r="E22" i="1" a="1"/>
  <c r="E22" i="1" s="1"/>
  <c r="E10" i="1" a="1"/>
  <c r="E10" i="1" s="1"/>
  <c r="G8" i="2"/>
  <c r="G3" i="2"/>
  <c r="G4" i="2"/>
  <c r="G5" i="2"/>
  <c r="G6" i="2"/>
  <c r="G7" i="2"/>
  <c r="G9" i="2"/>
  <c r="G10" i="2"/>
  <c r="G11" i="2"/>
  <c r="G12" i="2"/>
  <c r="G13" i="2"/>
  <c r="G14" i="2"/>
  <c r="G2" i="2"/>
  <c r="G38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9" i="2"/>
  <c r="G40" i="2"/>
  <c r="G41" i="2"/>
  <c r="G42" i="2"/>
  <c r="G43" i="2"/>
  <c r="G44" i="2"/>
  <c r="G45" i="2"/>
  <c r="G46" i="2"/>
  <c r="C43" i="2"/>
  <c r="D43" i="2"/>
  <c r="C40" i="2"/>
  <c r="D40" i="2"/>
  <c r="C41" i="2"/>
  <c r="D41" i="2"/>
  <c r="C42" i="2"/>
  <c r="D42" i="2"/>
  <c r="C36" i="2"/>
  <c r="D36" i="2"/>
  <c r="C37" i="2"/>
  <c r="D37" i="2"/>
  <c r="C38" i="2"/>
  <c r="F22" i="1" a="1"/>
  <c r="F22" i="1" s="1"/>
  <c r="D38" i="2"/>
  <c r="C39" i="2"/>
  <c r="D39" i="2"/>
  <c r="D27" i="2"/>
  <c r="C27" i="2"/>
  <c r="D26" i="2"/>
  <c r="C26" i="2"/>
  <c r="D25" i="2"/>
  <c r="C25" i="2"/>
  <c r="D24" i="2"/>
  <c r="C24" i="2"/>
  <c r="D23" i="2"/>
  <c r="C23" i="2"/>
  <c r="C35" i="2"/>
  <c r="F20" i="1" a="1"/>
  <c r="F20" i="1" s="1"/>
  <c r="D35" i="2"/>
  <c r="C33" i="2"/>
  <c r="F18" i="1" a="1"/>
  <c r="F18" i="1" s="1"/>
  <c r="D33" i="2"/>
  <c r="C34" i="2"/>
  <c r="F19" i="1" a="1"/>
  <c r="F19" i="1" s="1"/>
  <c r="D34" i="2"/>
  <c r="C32" i="2"/>
  <c r="F17" i="1" a="1"/>
  <c r="F17" i="1" s="1"/>
  <c r="D32" i="2"/>
  <c r="C30" i="2"/>
  <c r="F15" i="1" a="1"/>
  <c r="F15" i="1" s="1"/>
  <c r="D30" i="2"/>
  <c r="C31" i="2"/>
  <c r="F16" i="1" a="1"/>
  <c r="F16" i="1" s="1"/>
  <c r="D31" i="2"/>
  <c r="C29" i="2"/>
  <c r="F14" i="1" a="1"/>
  <c r="F14" i="1" s="1"/>
  <c r="D29" i="2"/>
  <c r="C28" i="2"/>
  <c r="D28" i="2"/>
  <c r="C22" i="2"/>
  <c r="D22" i="2"/>
  <c r="C21" i="2"/>
  <c r="F11" i="1" a="1"/>
  <c r="F11" i="1" s="1"/>
  <c r="D21" i="2"/>
  <c r="C20" i="2"/>
  <c r="F10" i="1" a="1"/>
  <c r="F10" i="1" s="1"/>
  <c r="D20" i="2"/>
  <c r="C18" i="2"/>
  <c r="D18" i="2"/>
  <c r="C19" i="2"/>
  <c r="D19" i="2"/>
  <c r="C17" i="2"/>
  <c r="D17" i="2"/>
  <c r="C15" i="2"/>
  <c r="D15" i="2"/>
  <c r="C16" i="2"/>
  <c r="F9" i="1" a="1"/>
  <c r="F9" i="1" s="1"/>
  <c r="D16" i="2"/>
  <c r="D3" i="2"/>
  <c r="D4" i="2"/>
  <c r="D5" i="2"/>
  <c r="D6" i="2"/>
  <c r="D7" i="2"/>
  <c r="D8" i="2"/>
  <c r="D9" i="2"/>
  <c r="D10" i="2"/>
  <c r="D11" i="2"/>
  <c r="D12" i="2"/>
  <c r="D13" i="2"/>
  <c r="D14" i="2"/>
  <c r="C3" i="2"/>
  <c r="C4" i="2"/>
  <c r="C5" i="2"/>
  <c r="C6" i="2"/>
  <c r="F5" i="1" a="1"/>
  <c r="F5" i="1" s="1"/>
  <c r="C7" i="2"/>
  <c r="C8" i="2"/>
  <c r="C9" i="2"/>
  <c r="F6" i="1" a="1"/>
  <c r="F6" i="1" s="1"/>
  <c r="C10" i="2"/>
  <c r="C11" i="2"/>
  <c r="F7" i="1" a="1"/>
  <c r="F7" i="1" s="1"/>
  <c r="C12" i="2"/>
  <c r="C13" i="2"/>
  <c r="C14" i="2"/>
  <c r="F8" i="1" a="1"/>
  <c r="F8" i="1" s="1"/>
  <c r="C2" i="2"/>
  <c r="F4" i="1" a="1"/>
  <c r="F4" i="1" s="1"/>
  <c r="D2" i="2"/>
  <c r="I24" i="1"/>
  <c r="J24" i="1"/>
  <c r="K24" i="1"/>
  <c r="L24" i="1"/>
  <c r="M24" i="1"/>
  <c r="N24" i="1"/>
  <c r="O24" i="1"/>
  <c r="O4" i="3" s="1"/>
  <c r="P24" i="1"/>
  <c r="P4" i="3" s="1"/>
  <c r="Q24" i="1"/>
  <c r="Q4" i="3" s="1"/>
  <c r="R24" i="1"/>
  <c r="R4" i="3" s="1"/>
  <c r="S24" i="1"/>
  <c r="H24" i="1"/>
  <c r="N4" i="3" l="1"/>
  <c r="M4" i="3"/>
  <c r="L4" i="3"/>
  <c r="K4" i="3"/>
  <c r="J4" i="3"/>
  <c r="I4" i="3"/>
  <c r="H4" i="3"/>
  <c r="V13" i="1"/>
  <c r="U13" i="1"/>
  <c r="V10" i="1"/>
  <c r="U10" i="1"/>
  <c r="U12" i="1"/>
  <c r="V12" i="1"/>
  <c r="V11" i="1"/>
  <c r="U11" i="1"/>
  <c r="V22" i="1"/>
  <c r="U22" i="1"/>
  <c r="V8" i="1"/>
  <c r="U8" i="1"/>
  <c r="U7" i="1"/>
  <c r="V7" i="1"/>
  <c r="V19" i="1"/>
  <c r="U19" i="1"/>
  <c r="U18" i="1"/>
  <c r="V18" i="1"/>
  <c r="U17" i="1"/>
  <c r="V17" i="1"/>
  <c r="V15" i="1"/>
  <c r="U15" i="1"/>
  <c r="V9" i="1"/>
  <c r="U9" i="1"/>
  <c r="V21" i="1"/>
  <c r="U21" i="1"/>
  <c r="V20" i="1"/>
  <c r="U20" i="1"/>
  <c r="U6" i="1"/>
  <c r="V6" i="1"/>
  <c r="V5" i="1"/>
  <c r="U5" i="1"/>
  <c r="E24" i="1"/>
  <c r="E25" i="1" s="1"/>
  <c r="U4" i="1"/>
  <c r="V4" i="1"/>
  <c r="U16" i="1"/>
  <c r="V16" i="1"/>
  <c r="U14" i="1"/>
  <c r="V14" i="1"/>
  <c r="V24" i="1" l="1"/>
  <c r="U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<sst xmlns="http://schemas.openxmlformats.org/spreadsheetml/2006/main" count="104" uniqueCount="60">
  <si>
    <t>Shop Number</t>
  </si>
  <si>
    <t>Shop Name</t>
  </si>
  <si>
    <t>January</t>
  </si>
  <si>
    <t>February</t>
  </si>
  <si>
    <t>March</t>
  </si>
  <si>
    <t>April</t>
  </si>
  <si>
    <t>May</t>
  </si>
  <si>
    <t>July</t>
  </si>
  <si>
    <t>August</t>
  </si>
  <si>
    <t>September</t>
  </si>
  <si>
    <t>October</t>
  </si>
  <si>
    <t>Novembe</t>
  </si>
  <si>
    <t>December</t>
  </si>
  <si>
    <t>June</t>
  </si>
  <si>
    <t>1+2</t>
  </si>
  <si>
    <t>6+7+8</t>
  </si>
  <si>
    <t>9+10</t>
  </si>
  <si>
    <t>13+14</t>
  </si>
  <si>
    <t>15+16</t>
  </si>
  <si>
    <t>21+22</t>
  </si>
  <si>
    <t>23+24</t>
  </si>
  <si>
    <t>Storage (Basement)</t>
  </si>
  <si>
    <t>First Floor</t>
  </si>
  <si>
    <t>Chocolography</t>
  </si>
  <si>
    <t>Sukaina</t>
  </si>
  <si>
    <t>Original Burger</t>
  </si>
  <si>
    <t>Salad Studio</t>
  </si>
  <si>
    <t>Proximity</t>
  </si>
  <si>
    <t>Books @ Café</t>
  </si>
  <si>
    <t>Seed</t>
  </si>
  <si>
    <t>Baloons</t>
  </si>
  <si>
    <t>Bon Apetite (Coffee)</t>
  </si>
  <si>
    <t>Supermarket</t>
  </si>
  <si>
    <t>Butchery</t>
  </si>
  <si>
    <t>OFA (Burger)</t>
  </si>
  <si>
    <t>Exklusive ( Entrance)</t>
  </si>
  <si>
    <t>DNA</t>
  </si>
  <si>
    <t>2024 vs Actual Rent</t>
  </si>
  <si>
    <t>2024 vs 2023</t>
  </si>
  <si>
    <t>Seed + Melange + Patchi + OB</t>
  </si>
  <si>
    <t>Vegetables</t>
  </si>
  <si>
    <t>Total</t>
  </si>
  <si>
    <t>Total per male</t>
  </si>
  <si>
    <t>Previous Rent</t>
  </si>
  <si>
    <t>TOTAL</t>
  </si>
  <si>
    <t>Period</t>
  </si>
  <si>
    <t>Income 2024</t>
  </si>
  <si>
    <t>Start</t>
  </si>
  <si>
    <t>End</t>
  </si>
  <si>
    <t>Yearly Rent</t>
  </si>
  <si>
    <t>Yearly Rent + Tax</t>
  </si>
  <si>
    <t>Yearly Services</t>
  </si>
  <si>
    <t>Amount</t>
  </si>
  <si>
    <t>Date</t>
  </si>
  <si>
    <t>Description</t>
  </si>
  <si>
    <t>Balance</t>
  </si>
  <si>
    <t>``</t>
  </si>
  <si>
    <t>November</t>
  </si>
  <si>
    <t xml:space="preserve">Income </t>
  </si>
  <si>
    <t>Bakery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</si>
</sst>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[$-1020000]B1d\ mmmm\ yyyy;@"/>
  </numFmts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4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  <xf numFmtId="4" fontId="2" fillId="0" borderId="0" xfId="0" applyNumberFormat="1" applyFont="1" applyAlignment="1">
      <alignment horizontal="center"/>
    </xf>
    <xf numFmtId="4" fontId="1" fillId="0" borderId="0" xfId="0" applyNumberFormat="1" applyFont="1"/>
    <xf numFmtId="4" fontId="3" fillId="0" borderId="0" xfId="0" applyNumberFormat="1" applyFont="1"/>
    <xf numFmtId="165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2" fillId="0" borderId="0" xfId="0" applyNumberFormat="1" applyFont="1"/>
    <xf numFmtId="4" fontId="0" fillId="0" borderId="0" xfId="0" applyNumberForma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CDBE-7DE0-4071-8294-8ECA543061FE}">
  <dimension ref="A1:Y32"/>
  <sheetViews>
    <sheetView tabSelected="1" topLeftCell="E17" zoomScale="70" zoomScaleNormal="70" workbookViewId="0">
      <selection activeCell="E21" sqref="E21"/>
    </sheetView>
  </sheetViews>
  <sheetFormatPr defaultRowHeight="18" x14ac:dyDescent="0.55000000000000004"/>
  <cols>
    <col min="1" max="1" width="20.6640625" style="1" bestFit="1" customWidth="1"/>
    <col min="2" max="2" width="30.6640625" style="1" bestFit="1" customWidth="1"/>
    <col min="3" max="3" width="9.796875" style="1" customWidth="1"/>
    <col min="4" max="4" width="15.33203125" style="1" bestFit="1" customWidth="1"/>
    <col min="5" max="5" width="18.19921875" style="1" bestFit="1" customWidth="1"/>
    <col min="6" max="6" width="26.33203125" style="1" bestFit="1" customWidth="1"/>
    <col min="7" max="7" width="17.73046875" style="1" customWidth="1"/>
    <col min="8" max="12" width="12.33203125" style="1" bestFit="1" customWidth="1"/>
    <col min="13" max="14" width="11.265625" style="1" bestFit="1" customWidth="1"/>
    <col min="15" max="17" width="9.1328125" style="1" bestFit="1" customWidth="1"/>
    <col min="18" max="18" width="10.46484375" style="1" bestFit="1" customWidth="1"/>
    <col min="19" max="19" width="11.3984375" style="1" bestFit="1" customWidth="1"/>
    <col min="20" max="20" width="11.33203125" style="1" customWidth="1"/>
    <col min="21" max="21" width="21.1328125" style="1" bestFit="1" customWidth="1"/>
    <col min="22" max="22" width="14.33203125" style="1" bestFit="1" customWidth="1"/>
    <col min="23" max="16384" width="9.06640625" style="1"/>
  </cols>
  <sheetData>
    <row r="1" spans="1:25" ht="34.15" x14ac:dyDescent="1.05">
      <c r="A1" s="19" t="s">
        <v>46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3" spans="1:25" x14ac:dyDescent="0.55000000000000004">
      <c r="A3" s="3" t="s">
        <v>0</v>
      </c>
      <c r="B3" s="3" t="s">
        <v>1</v>
      </c>
      <c r="C3" s="3"/>
      <c r="D3" s="4" t="s">
        <v>43</v>
      </c>
      <c r="E3" s="4" t="s">
        <v>49</v>
      </c>
      <c r="F3" s="4" t="s">
        <v>50</v>
      </c>
      <c r="G3" s="4"/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13</v>
      </c>
      <c r="N3" s="4" t="s">
        <v>7</v>
      </c>
      <c r="O3" s="4" t="s">
        <v>8</v>
      </c>
      <c r="P3" s="4" t="s">
        <v>9</v>
      </c>
      <c r="Q3" s="4" t="s">
        <v>10</v>
      </c>
      <c r="R3" s="4" t="s">
        <v>11</v>
      </c>
      <c r="S3" s="4" t="s">
        <v>12</v>
      </c>
      <c r="T3" s="4"/>
      <c r="U3" s="4" t="s">
        <v>37</v>
      </c>
      <c r="V3" s="4" t="s">
        <v>38</v>
      </c>
      <c r="W3" s="3"/>
      <c r="X3" s="3"/>
      <c r="Y3" s="3"/>
    </row>
    <row r="4" spans="1:25" x14ac:dyDescent="0.55000000000000004">
      <c r="A4" s="4" t="s">
        <v>14</v>
      </c>
      <c r="B4" s="3" t="s">
        <v>23</v>
      </c>
      <c r="C4" s="4"/>
      <c r="D4" s="12">
        <v>18000</v>
      </c>
      <c r="E4" s="7" cm="1">
        <f t="array" aca="1" ref="E4" ca="1">IFERROR(
    INDEX(Contracts!B:B, _xlfn.AGGREGATE(15, 6, ROW(Contracts!A:A)/(Contracts!A:A='2024 Income'!A4)/(Contracts!E:E&lt;=TODAY())/(Contracts!F:F&gt;=TODAY()), 1)),
    INDEX(Contracts!B:B, _xlfn.AGGREGATE(15, 6, ROW(Contracts!F:F)/(Contracts!A:A='2024 Income'!A4)/(Contracts!F:F&gt;TODAY()), 1))
)</f>
        <v>20000</v>
      </c>
      <c r="F4" s="7" cm="1">
        <f t="array" aca="1" ref="F4" ca="1">IFERROR(
    INDEX(Contracts!C:C, _xlfn.AGGREGATE(15, 6, ROW(Contracts!A:A)/(Contracts!A:A='2024 Income'!A4)/(Contracts!E:E&lt;=TODAY())/(Contracts!F:F&gt;=TODAY()), 1)),
    INDEX(Contracts!B:B, _xlfn.AGGREGATE(15, 6, ROW(Contracts!F:F)/(Contracts!A:A='2024 Income'!A4)/(Contracts!F:F&gt;TODAY()), 1))
)</f>
        <v>20400</v>
      </c>
      <c r="G4" s="7"/>
      <c r="H4" s="7">
        <v>1500</v>
      </c>
      <c r="I4" s="7">
        <v>1500</v>
      </c>
      <c r="J4" s="7">
        <v>1500</v>
      </c>
      <c r="K4" s="7">
        <v>1500</v>
      </c>
      <c r="L4" s="7">
        <v>1500</v>
      </c>
      <c r="M4" s="7">
        <v>1666.67</v>
      </c>
      <c r="N4" s="7">
        <v>1666.67</v>
      </c>
      <c r="O4" s="7"/>
      <c r="P4" s="7"/>
      <c r="Q4" s="7"/>
      <c r="R4" s="7"/>
      <c r="S4" s="7"/>
      <c r="T4" s="7"/>
      <c r="U4" s="7">
        <f ca="1">SUM(H4:S4)-E4</f>
        <v>-9166.66</v>
      </c>
      <c r="V4" s="7">
        <f ca="1">E4-D4</f>
        <v>2000</v>
      </c>
      <c r="W4" s="13"/>
    </row>
    <row r="5" spans="1:25" x14ac:dyDescent="0.55000000000000004">
      <c r="A5" s="4">
        <v>3</v>
      </c>
      <c r="B5" s="3" t="s">
        <v>24</v>
      </c>
      <c r="C5" s="4"/>
      <c r="D5" s="12">
        <v>10000</v>
      </c>
      <c r="E5" s="7" cm="1">
        <f t="array" aca="1" ref="E5" ca="1">IFERROR(
    INDEX(Contracts!B:B, _xlfn.AGGREGATE(15, 6, ROW(Contracts!A:A)/(Contracts!A:A='2024 Income'!A5)/(Contracts!E:E&lt;=TODAY())/(Contracts!F:F&gt;=TODAY()), 1)),
    INDEX(Contracts!B:B, _xlfn.AGGREGATE(15, 6, ROW(Contracts!F:F)/(Contracts!A:A='2024 Income'!A5)/(Contracts!F:F&gt;TODAY()), 1))
)</f>
        <v>11000</v>
      </c>
      <c r="F5" s="7" cm="1">
        <f t="array" aca="1" ref="F5" ca="1">IFERROR(
    INDEX(Contracts!C:C, _xlfn.AGGREGATE(15, 6, ROW(Contracts!A:A)/(Contracts!A:A='2024 Income'!A5)/(Contracts!E:E&lt;=TODAY())/(Contracts!F:F&gt;=TODAY()), 1)),
    INDEX(Contracts!B:B, _xlfn.AGGREGATE(15, 6, ROW(Contracts!F:F)/(Contracts!A:A='2024 Income'!A5)/(Contracts!F:F&gt;TODAY()), 1))
)</f>
        <v>11220</v>
      </c>
      <c r="G5" s="7"/>
      <c r="H5" s="7"/>
      <c r="I5" s="7"/>
      <c r="J5" s="7"/>
      <c r="K5" s="7"/>
      <c r="L5" s="7">
        <v>916.67</v>
      </c>
      <c r="M5" s="7">
        <v>916.67</v>
      </c>
      <c r="N5" s="7">
        <v>916.67</v>
      </c>
      <c r="O5" s="7"/>
      <c r="P5" s="7"/>
      <c r="Q5" s="7"/>
      <c r="R5" s="7"/>
      <c r="S5" s="7"/>
      <c r="T5" s="7"/>
      <c r="U5" s="7">
        <f t="shared" ref="U5:U22" ca="1" si="0">SUM(H5:S5)-E5</f>
        <v>-8249.99</v>
      </c>
      <c r="V5" s="7">
        <f t="shared" ref="V5:V22" ca="1" si="1">E5-D5</f>
        <v>1000</v>
      </c>
      <c r="W5" s="13"/>
    </row>
    <row r="6" spans="1:25" x14ac:dyDescent="0.55000000000000004">
      <c r="A6" s="4">
        <v>4</v>
      </c>
      <c r="B6" s="3" t="s">
        <v>25</v>
      </c>
      <c r="C6" s="4"/>
      <c r="D6" s="12">
        <v>9166.66</v>
      </c>
      <c r="E6" s="7" cm="1">
        <f t="array" aca="1" ref="E6" ca="1">IFERROR(
    INDEX(Contracts!B:B, _xlfn.AGGREGATE(15, 6, ROW(Contracts!A:A)/(Contracts!A:A='2024 Income'!A6)/(Contracts!E:E&lt;=TODAY())/(Contracts!F:F&gt;=TODAY()), 1)),
    INDEX(Contracts!B:B, _xlfn.AGGREGATE(15, 6, ROW(Contracts!F:F)/(Contracts!A:A='2024 Income'!A6)/(Contracts!F:F&gt;TODAY()), 1))
)</f>
        <v>11000</v>
      </c>
      <c r="F6" s="7" cm="1">
        <f t="array" aca="1" ref="F6" ca="1">IFERROR(
    INDEX(Contracts!C:C, _xlfn.AGGREGATE(15, 6, ROW(Contracts!A:A)/(Contracts!A:A='2024 Income'!A6)/(Contracts!E:E&lt;=TODAY())/(Contracts!F:F&gt;=TODAY()), 1)),
    INDEX(Contracts!B:B, _xlfn.AGGREGATE(15, 6, ROW(Contracts!F:F)/(Contracts!A:A='2024 Income'!A6)/(Contracts!F:F&gt;TODAY()), 1))
)</f>
        <v>11220</v>
      </c>
      <c r="G6" s="7"/>
      <c r="H6" s="7">
        <v>916.67</v>
      </c>
      <c r="I6" s="7">
        <v>916.67</v>
      </c>
      <c r="J6" s="7">
        <v>916.67</v>
      </c>
      <c r="K6" s="7">
        <v>916.67</v>
      </c>
      <c r="L6" s="7">
        <v>916.67</v>
      </c>
      <c r="M6" s="7">
        <v>916.67</v>
      </c>
      <c r="N6" s="7">
        <v>916.67</v>
      </c>
      <c r="O6" s="7"/>
      <c r="P6" s="7"/>
      <c r="Q6" s="7"/>
      <c r="R6" s="7"/>
      <c r="S6" s="7"/>
      <c r="T6" s="7"/>
      <c r="U6" s="7">
        <f t="shared" ca="1" si="0"/>
        <v>-4583.3100000000004</v>
      </c>
      <c r="V6" s="7">
        <f t="shared" ca="1" si="1"/>
        <v>1833.3400000000001</v>
      </c>
      <c r="W6" s="13"/>
    </row>
    <row r="7" spans="1:25" x14ac:dyDescent="0.55000000000000004">
      <c r="A7" s="4">
        <v>5</v>
      </c>
      <c r="B7" s="3" t="s">
        <v>26</v>
      </c>
      <c r="C7" s="4"/>
      <c r="D7" s="12">
        <v>3139.99</v>
      </c>
      <c r="E7" s="7" cm="1">
        <f t="array" aca="1" ref="E7" ca="1">IFERROR(
    INDEX(Contracts!B:B, _xlfn.AGGREGATE(15, 6, ROW(Contracts!A:A)/(Contracts!A:A='2024 Income'!A7)/(Contracts!E:E&lt;=TODAY())/(Contracts!F:F&gt;=TODAY()), 1)),
    INDEX(Contracts!B:B, _xlfn.AGGREGATE(15, 6, ROW(Contracts!F:F)/(Contracts!A:A='2024 Income'!A7)/(Contracts!F:F&gt;TODAY()), 1))
)</f>
        <v>11000</v>
      </c>
      <c r="F7" s="7" cm="1">
        <f t="array" aca="1" ref="F7" ca="1">IFERROR(
    INDEX(Contracts!C:C, _xlfn.AGGREGATE(15, 6, ROW(Contracts!A:A)/(Contracts!A:A='2024 Income'!A7)/(Contracts!E:E&lt;=TODAY())/(Contracts!F:F&gt;=TODAY()), 1)),
    INDEX(Contracts!B:B, _xlfn.AGGREGATE(15, 6, ROW(Contracts!F:F)/(Contracts!A:A='2024 Income'!A7)/(Contracts!F:F&gt;TODAY()), 1))
)</f>
        <v>11220</v>
      </c>
      <c r="G7" s="7"/>
      <c r="H7" s="7">
        <v>833.33</v>
      </c>
      <c r="I7" s="7">
        <v>833.33</v>
      </c>
      <c r="J7" s="7">
        <v>833.33</v>
      </c>
      <c r="K7" s="7">
        <v>833.33</v>
      </c>
      <c r="L7" s="7">
        <v>833.33</v>
      </c>
      <c r="M7" s="7">
        <v>833.33</v>
      </c>
      <c r="N7" s="7">
        <v>833.33</v>
      </c>
      <c r="O7" s="7"/>
      <c r="P7" s="7"/>
      <c r="Q7" s="7"/>
      <c r="R7" s="7"/>
      <c r="S7" s="7"/>
      <c r="T7" s="7"/>
      <c r="U7" s="7">
        <f t="shared" ca="1" si="0"/>
        <v>-5166.6899999999996</v>
      </c>
      <c r="V7" s="7">
        <f t="shared" ca="1" si="1"/>
        <v>7860.01</v>
      </c>
      <c r="W7" s="13"/>
    </row>
    <row r="8" spans="1:25" x14ac:dyDescent="0.55000000000000004">
      <c r="A8" s="4" t="s">
        <v>15</v>
      </c>
      <c r="B8" s="3" t="s">
        <v>27</v>
      </c>
      <c r="C8" s="4"/>
      <c r="D8" s="12">
        <v>36000</v>
      </c>
      <c r="E8" s="7" cm="1">
        <f t="array" aca="1" ref="E8" ca="1">IFERROR(
    INDEX(Contracts!B:B, _xlfn.AGGREGATE(15, 6, ROW(Contracts!A:A)/(Contracts!A:A='2024 Income'!A8)/(Contracts!E:E&lt;=TODAY())/(Contracts!F:F&gt;=TODAY()), 1)),
    INDEX(Contracts!B:B, _xlfn.AGGREGATE(15, 6, ROW(Contracts!F:F)/(Contracts!A:A='2024 Income'!A8)/(Contracts!F:F&gt;TODAY()), 1))
)</f>
        <v>24000</v>
      </c>
      <c r="F8" s="7" cm="1">
        <f t="array" aca="1" ref="F8" ca="1">IFERROR(
    INDEX(Contracts!C:C, _xlfn.AGGREGATE(15, 6, ROW(Contracts!A:A)/(Contracts!A:A='2024 Income'!A8)/(Contracts!E:E&lt;=TODAY())/(Contracts!F:F&gt;=TODAY()), 1)),
    INDEX(Contracts!B:B, _xlfn.AGGREGATE(15, 6, ROW(Contracts!F:F)/(Contracts!A:A='2024 Income'!A8)/(Contracts!F:F&gt;TODAY()), 1))
)</f>
        <v>24480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>
        <f t="shared" ca="1" si="0"/>
        <v>-24000</v>
      </c>
      <c r="V8" s="7">
        <f t="shared" ca="1" si="1"/>
        <v>-12000</v>
      </c>
      <c r="W8" s="13"/>
    </row>
    <row r="9" spans="1:25" x14ac:dyDescent="0.55000000000000004">
      <c r="A9" s="4" t="s">
        <v>16</v>
      </c>
      <c r="B9" s="3" t="s">
        <v>28</v>
      </c>
      <c r="C9" s="4"/>
      <c r="D9" s="12">
        <v>42770</v>
      </c>
      <c r="E9" s="7" cm="1">
        <f t="array" aca="1" ref="E9" ca="1">IFERROR(
    INDEX(Contracts!B:B, _xlfn.AGGREGATE(15, 6, ROW(Contracts!A:A)/(Contracts!A:A='2024 Income'!A9)/(Contracts!E:E&lt;=TODAY())/(Contracts!F:F&gt;=TODAY()), 1)),
    INDEX(Contracts!B:B, _xlfn.AGGREGATE(15, 6, ROW(Contracts!F:F)/(Contracts!A:A='2024 Income'!A9)/(Contracts!F:F&gt;TODAY()), 1))
)</f>
        <v>63000</v>
      </c>
      <c r="F9" s="7" cm="1">
        <f t="array" aca="1" ref="F9" ca="1">IFERROR(
    INDEX(Contracts!C:C, _xlfn.AGGREGATE(15, 6, ROW(Contracts!A:A)/(Contracts!A:A='2024 Income'!A9)/(Contracts!E:E&lt;=TODAY())/(Contracts!F:F&gt;=TODAY()), 1)),
    INDEX(Contracts!B:B, _xlfn.AGGREGATE(15, 6, ROW(Contracts!F:F)/(Contracts!A:A='2024 Income'!A9)/(Contracts!F:F&gt;TODAY()), 1))
)</f>
        <v>64260</v>
      </c>
      <c r="G9" s="7"/>
      <c r="H9" s="7">
        <v>3000</v>
      </c>
      <c r="I9" s="7">
        <v>3000</v>
      </c>
      <c r="J9" s="7">
        <v>2650</v>
      </c>
      <c r="K9" s="7">
        <v>2500</v>
      </c>
      <c r="L9" s="7">
        <v>5250</v>
      </c>
      <c r="M9" s="7">
        <v>5250</v>
      </c>
      <c r="N9" s="7">
        <v>5250</v>
      </c>
      <c r="O9" s="7"/>
      <c r="P9" s="7"/>
      <c r="Q9" s="7"/>
      <c r="R9" s="7"/>
      <c r="S9" s="7"/>
      <c r="T9" s="7"/>
      <c r="U9" s="7">
        <f ca="1">SUM(H9:S9)-E9</f>
        <v>-36100</v>
      </c>
      <c r="V9" s="7">
        <f t="shared" ca="1" si="1"/>
        <v>20230</v>
      </c>
      <c r="W9" s="13"/>
    </row>
    <row r="10" spans="1:25" x14ac:dyDescent="0.55000000000000004">
      <c r="A10" s="4">
        <v>11</v>
      </c>
      <c r="B10" s="3" t="s">
        <v>29</v>
      </c>
      <c r="C10" s="4"/>
      <c r="D10" s="12">
        <v>21000</v>
      </c>
      <c r="E10" s="7" cm="1">
        <f t="array" aca="1" ref="E10" ca="1">IFERROR(
    INDEX(Contracts!B:B, _xlfn.AGGREGATE(15, 6, ROW(Contracts!A:A)/(Contracts!A:A='2024 Income'!A10)/(Contracts!E:E&lt;=TODAY())/(Contracts!F:F&gt;=TODAY()), 1)),
    INDEX(Contracts!B:B, _xlfn.AGGREGATE(15, 6, ROW(Contracts!F:F)/(Contracts!A:A='2024 Income'!A10)/(Contracts!F:F&gt;TODAY()), 1))
)</f>
        <v>21000</v>
      </c>
      <c r="F10" s="7" cm="1">
        <f t="array" aca="1" ref="F10" ca="1">IFERROR(
    INDEX(Contracts!C:C, _xlfn.AGGREGATE(15, 6, ROW(Contracts!A:A)/(Contracts!A:A='2024 Income'!A10)/(Contracts!E:E&lt;=TODAY())/(Contracts!F:F&gt;=TODAY()), 1)),
    INDEX(Contracts!B:B, _xlfn.AGGREGATE(15, 6, ROW(Contracts!F:F)/(Contracts!A:A='2024 Income'!A10)/(Contracts!F:F&gt;TODAY()), 1))
)</f>
        <v>21420</v>
      </c>
      <c r="G10" s="7"/>
      <c r="H10" s="7">
        <v>1750</v>
      </c>
      <c r="I10" s="7">
        <v>1750</v>
      </c>
      <c r="J10" s="7">
        <v>1750</v>
      </c>
      <c r="K10" s="7">
        <v>1750</v>
      </c>
      <c r="L10" s="7">
        <v>1750</v>
      </c>
      <c r="M10" s="7">
        <v>1750</v>
      </c>
      <c r="N10" s="7">
        <v>1750</v>
      </c>
      <c r="O10" s="7"/>
      <c r="P10" s="7"/>
      <c r="Q10" s="7"/>
      <c r="R10" s="7"/>
      <c r="S10" s="7"/>
      <c r="T10" s="7"/>
      <c r="U10" s="7">
        <f t="shared" ca="1" si="0"/>
        <v>-8750</v>
      </c>
      <c r="V10" s="7">
        <f t="shared" ca="1" si="1"/>
        <v>0</v>
      </c>
      <c r="W10" s="13"/>
    </row>
    <row r="11" spans="1:25" x14ac:dyDescent="0.55000000000000004">
      <c r="A11" s="4">
        <v>12</v>
      </c>
      <c r="B11" s="3" t="s">
        <v>30</v>
      </c>
      <c r="C11" s="4"/>
      <c r="D11" s="12">
        <v>5010</v>
      </c>
      <c r="E11" s="7" cm="1">
        <f t="array" aca="1" ref="E11" ca="1">IFERROR(
    INDEX(Contracts!B:B, _xlfn.AGGREGATE(15, 6, ROW(Contracts!A:A)/(Contracts!A:A='2024 Income'!A11)/(Contracts!E:E&lt;=TODAY())/(Contracts!F:F&gt;=TODAY()), 1)),
    INDEX(Contracts!B:B, _xlfn.AGGREGATE(15, 6, ROW(Contracts!F:F)/(Contracts!A:A='2024 Income'!A11)/(Contracts!F:F&gt;TODAY()), 1))
)</f>
        <v>5010</v>
      </c>
      <c r="F11" s="7" cm="1">
        <f t="array" aca="1" ref="F11" ca="1">IFERROR(
    INDEX(Contracts!C:C, _xlfn.AGGREGATE(15, 6, ROW(Contracts!A:A)/(Contracts!A:A='2024 Income'!A11)/(Contracts!E:E&lt;=TODAY())/(Contracts!F:F&gt;=TODAY()), 1)),
    INDEX(Contracts!B:B, _xlfn.AGGREGATE(15, 6, ROW(Contracts!F:F)/(Contracts!A:A='2024 Income'!A11)/(Contracts!F:F&gt;TODAY()), 1))
)</f>
        <v>5110.2</v>
      </c>
      <c r="G11" s="7"/>
      <c r="H11" s="7">
        <v>2505</v>
      </c>
      <c r="I11" s="7"/>
      <c r="J11" s="7"/>
      <c r="K11" s="7"/>
      <c r="L11" s="7"/>
      <c r="M11" s="7"/>
      <c r="N11" s="7">
        <v>2505</v>
      </c>
      <c r="O11" s="7"/>
      <c r="P11" s="7"/>
      <c r="Q11" s="7"/>
      <c r="R11" s="7"/>
      <c r="S11" s="7"/>
      <c r="T11" s="7"/>
      <c r="U11" s="7">
        <f t="shared" ca="1" si="0"/>
        <v>0</v>
      </c>
      <c r="V11" s="7">
        <f t="shared" ca="1" si="1"/>
        <v>0</v>
      </c>
      <c r="W11" s="13"/>
    </row>
    <row r="12" spans="1:25" x14ac:dyDescent="0.55000000000000004">
      <c r="A12" s="4" t="s">
        <v>17</v>
      </c>
      <c r="B12" s="6" t="s">
        <v>59</v>
      </c>
      <c r="C12" s="4"/>
      <c r="D12" s="12">
        <v>38640</v>
      </c>
      <c r="E12" s="7" cm="1">
        <f t="array" aca="1" ref="E12" ca="1">IFERROR(
    INDEX(Contracts!B:B, _xlfn.AGGREGATE(15, 6, ROW(Contracts!A:A)/(Contracts!A:A='2024 Income'!A12)/(Contracts!E:E&lt;=TODAY())/(Contracts!F:F&gt;=TODAY()), 1)),
    INDEX(Contracts!B:B, _xlfn.AGGREGATE(15, 6, ROW(Contracts!F:F)/(Contracts!A:A='2024 Income'!A12)/(Contracts!F:F&gt;TODAY()), 1))
)</f>
        <v>40200</v>
      </c>
      <c r="F12" s="7" cm="1">
        <f t="array" aca="1" ref="F12" ca="1">IFERROR(
    INDEX(Contracts!C:C, _xlfn.AGGREGATE(15, 6, ROW(Contracts!A:A)/(Contracts!A:A='2024 Income'!A12)/(Contracts!E:E&lt;=TODAY())/(Contracts!F:F&gt;=TODAY()), 1)),
    INDEX(Contracts!B:B, _xlfn.AGGREGATE(15, 6, ROW(Contracts!F:F)/(Contracts!A:A='2024 Income'!A12)/(Contracts!F:F&gt;TODAY()), 1))
)</f>
        <v>40200</v>
      </c>
      <c r="G12" s="7"/>
      <c r="H12" s="7">
        <v>3000</v>
      </c>
      <c r="I12" s="7">
        <v>1000</v>
      </c>
      <c r="J12" s="7">
        <v>1000</v>
      </c>
      <c r="K12" s="7">
        <v>1500</v>
      </c>
      <c r="L12" s="7">
        <v>1800</v>
      </c>
      <c r="M12" s="7"/>
      <c r="N12" s="7">
        <v>700</v>
      </c>
      <c r="O12" s="7"/>
      <c r="P12" s="7"/>
      <c r="Q12" s="7"/>
      <c r="R12" s="7"/>
      <c r="S12" s="7"/>
      <c r="T12" s="7"/>
      <c r="U12" s="7">
        <f t="shared" ca="1" si="0"/>
        <v>-31200</v>
      </c>
      <c r="V12" s="7">
        <f t="shared" ca="1" si="1"/>
        <v>1560</v>
      </c>
      <c r="W12" s="13"/>
    </row>
    <row r="13" spans="1:25" x14ac:dyDescent="0.55000000000000004">
      <c r="A13" s="4" t="s">
        <v>18</v>
      </c>
      <c r="B13" s="3" t="s">
        <v>31</v>
      </c>
      <c r="C13" s="4"/>
      <c r="D13" s="12">
        <v>30000</v>
      </c>
      <c r="E13" s="7" cm="1">
        <f t="array" aca="1" ref="E13" ca="1">IFERROR(
    INDEX(Contracts!B:B, _xlfn.AGGREGATE(15, 6, ROW(Contracts!A:A)/(Contracts!A:A='2024 Income'!A13)/(Contracts!E:E&lt;=TODAY())/(Contracts!F:F&gt;=TODAY()), 1)),
    INDEX(Contracts!B:B, _xlfn.AGGREGATE(15, 6, ROW(Contracts!F:F)/(Contracts!A:A='2024 Income'!A13)/(Contracts!F:F&gt;TODAY()), 1))
)</f>
        <v>45000</v>
      </c>
      <c r="F13" s="7" cm="1">
        <f t="array" aca="1" ref="F13" ca="1">IFERROR(
    INDEX(Contracts!C:C, _xlfn.AGGREGATE(15, 6, ROW(Contracts!A:A)/(Contracts!A:A='2024 Income'!A13)/(Contracts!E:E&lt;=TODAY())/(Contracts!F:F&gt;=TODAY()), 1)),
    INDEX(Contracts!B:B, _xlfn.AGGREGATE(15, 6, ROW(Contracts!F:F)/(Contracts!A:A='2024 Income'!A13)/(Contracts!F:F&gt;TODAY()), 1))
)</f>
        <v>45900</v>
      </c>
      <c r="G13" s="7"/>
      <c r="H13" s="7"/>
      <c r="I13" s="7"/>
      <c r="J13" s="7"/>
      <c r="K13" s="7"/>
      <c r="L13" s="7"/>
      <c r="M13" s="7"/>
      <c r="N13" s="7">
        <v>3750</v>
      </c>
      <c r="O13" s="7"/>
      <c r="P13" s="7"/>
      <c r="Q13" s="7"/>
      <c r="R13" s="7"/>
      <c r="S13" s="7"/>
      <c r="T13" s="7"/>
      <c r="U13" s="7">
        <f t="shared" ca="1" si="0"/>
        <v>-41250</v>
      </c>
      <c r="V13" s="7">
        <f t="shared" ca="1" si="1"/>
        <v>15000</v>
      </c>
      <c r="W13" s="13"/>
    </row>
    <row r="14" spans="1:25" x14ac:dyDescent="0.55000000000000004">
      <c r="A14" s="4">
        <v>17</v>
      </c>
      <c r="B14" s="3" t="s">
        <v>32</v>
      </c>
      <c r="C14" s="4"/>
      <c r="D14" s="12">
        <v>10104.4</v>
      </c>
      <c r="E14" s="7" cm="1">
        <f t="array" aca="1" ref="E14" ca="1">IFERROR(
    INDEX(Contracts!B:B, _xlfn.AGGREGATE(15, 6, ROW(Contracts!A:A)/(Contracts!A:A='2024 Income'!A14)/(Contracts!E:E&lt;=TODAY())/(Contracts!F:F&gt;=TODAY()), 1)),
    INDEX(Contracts!B:B, _xlfn.AGGREGATE(15, 6, ROW(Contracts!F:F)/(Contracts!A:A='2024 Income'!A14)/(Contracts!F:F&gt;TODAY()), 1))
)</f>
        <v>10104.299999999999</v>
      </c>
      <c r="F14" s="7" cm="1">
        <f t="array" aca="1" ref="F14" ca="1">IFERROR(
    INDEX(Contracts!C:C, _xlfn.AGGREGATE(15, 6, ROW(Contracts!A:A)/(Contracts!A:A='2024 Income'!A14)/(Contracts!E:E&lt;=TODAY())/(Contracts!F:F&gt;=TODAY()), 1)),
    INDEX(Contracts!B:B, _xlfn.AGGREGATE(15, 6, ROW(Contracts!F:F)/(Contracts!A:A='2024 Income'!A14)/(Contracts!F:F&gt;TODAY()), 1))
)</f>
        <v>10306.385999999999</v>
      </c>
      <c r="G14" s="7"/>
      <c r="H14" s="7"/>
      <c r="I14" s="7"/>
      <c r="J14" s="7"/>
      <c r="K14" s="7">
        <v>5052.2</v>
      </c>
      <c r="L14" s="7"/>
      <c r="M14" s="7"/>
      <c r="N14" s="7"/>
      <c r="O14" s="7"/>
      <c r="P14" s="7"/>
      <c r="Q14" s="7"/>
      <c r="R14" s="7"/>
      <c r="S14" s="7"/>
      <c r="T14" s="7"/>
      <c r="U14" s="7">
        <f t="shared" ca="1" si="0"/>
        <v>-5052.0999999999995</v>
      </c>
      <c r="V14" s="7">
        <f t="shared" ca="1" si="1"/>
        <v>-0.1000000000003638</v>
      </c>
      <c r="W14" s="13"/>
    </row>
    <row r="15" spans="1:25" x14ac:dyDescent="0.55000000000000004">
      <c r="A15" s="4">
        <v>18</v>
      </c>
      <c r="B15" s="3" t="s">
        <v>33</v>
      </c>
      <c r="C15" s="4"/>
      <c r="D15" s="12">
        <v>3541</v>
      </c>
      <c r="E15" s="7" cm="1">
        <f t="array" aca="1" ref="E15" ca="1">IFERROR(
    INDEX(Contracts!B:B, _xlfn.AGGREGATE(15, 6, ROW(Contracts!A:A)/(Contracts!A:A='2024 Income'!A15)/(Contracts!E:E&lt;=TODAY())/(Contracts!F:F&gt;=TODAY()), 1)),
    INDEX(Contracts!B:B, _xlfn.AGGREGATE(15, 6, ROW(Contracts!F:F)/(Contracts!A:A='2024 Income'!A15)/(Contracts!F:F&gt;TODAY()), 1))
)</f>
        <v>4346.17</v>
      </c>
      <c r="F15" s="7" cm="1">
        <f t="array" aca="1" ref="F15" ca="1">IFERROR(
    INDEX(Contracts!C:C, _xlfn.AGGREGATE(15, 6, ROW(Contracts!A:A)/(Contracts!A:A='2024 Income'!A15)/(Contracts!E:E&lt;=TODAY())/(Contracts!F:F&gt;=TODAY()), 1)),
    INDEX(Contracts!B:B, _xlfn.AGGREGATE(15, 6, ROW(Contracts!F:F)/(Contracts!A:A='2024 Income'!A15)/(Contracts!F:F&gt;TODAY()), 1))
)</f>
        <v>4433.0933999999997</v>
      </c>
      <c r="G15" s="7"/>
      <c r="H15" s="7"/>
      <c r="I15" s="7"/>
      <c r="J15" s="7"/>
      <c r="K15" s="7"/>
      <c r="L15" s="7"/>
      <c r="M15" s="7">
        <v>1770.8</v>
      </c>
      <c r="N15" s="7"/>
      <c r="O15" s="7"/>
      <c r="P15" s="7"/>
      <c r="Q15" s="7"/>
      <c r="R15" s="7"/>
      <c r="S15" s="7"/>
      <c r="T15" s="7"/>
      <c r="U15" s="7">
        <f t="shared" ca="1" si="0"/>
        <v>-2575.37</v>
      </c>
      <c r="V15" s="7">
        <f t="shared" ca="1" si="1"/>
        <v>805.17000000000007</v>
      </c>
      <c r="W15" s="13"/>
    </row>
    <row r="16" spans="1:25" x14ac:dyDescent="0.55000000000000004">
      <c r="A16" s="4">
        <v>19</v>
      </c>
      <c r="B16" s="3" t="s">
        <v>33</v>
      </c>
      <c r="C16" s="4"/>
      <c r="D16" s="12">
        <v>5190.8</v>
      </c>
      <c r="E16" s="7" cm="1">
        <f t="array" aca="1" ref="E16" ca="1">IFERROR(
    INDEX(Contracts!B:B, _xlfn.AGGREGATE(15, 6, ROW(Contracts!A:A)/(Contracts!A:A='2024 Income'!A16)/(Contracts!E:E&lt;=TODAY())/(Contracts!F:F&gt;=TODAY()), 1)),
    INDEX(Contracts!B:B, _xlfn.AGGREGATE(15, 6, ROW(Contracts!F:F)/(Contracts!A:A='2024 Income'!A16)/(Contracts!F:F&gt;TODAY()), 1))
)</f>
        <v>4346.17</v>
      </c>
      <c r="F16" s="7" cm="1">
        <f t="array" aca="1" ref="F16" ca="1">IFERROR(
    INDEX(Contracts!C:C, _xlfn.AGGREGATE(15, 6, ROW(Contracts!A:A)/(Contracts!A:A='2024 Income'!A16)/(Contracts!E:E&lt;=TODAY())/(Contracts!F:F&gt;=TODAY()), 1)),
    INDEX(Contracts!B:B, _xlfn.AGGREGATE(15, 6, ROW(Contracts!F:F)/(Contracts!A:A='2024 Income'!A16)/(Contracts!F:F&gt;TODAY()), 1))
)</f>
        <v>4433.0933999999997</v>
      </c>
      <c r="G16" s="7"/>
      <c r="H16" s="7"/>
      <c r="I16" s="7"/>
      <c r="J16" s="7"/>
      <c r="K16" s="7"/>
      <c r="L16" s="7"/>
      <c r="M16" s="7">
        <v>2595.4</v>
      </c>
      <c r="N16" s="7"/>
      <c r="O16" s="7"/>
      <c r="P16" s="7"/>
      <c r="Q16" s="7"/>
      <c r="R16" s="7"/>
      <c r="S16" s="7"/>
      <c r="T16" s="7"/>
      <c r="U16" s="7">
        <f t="shared" ca="1" si="0"/>
        <v>-1750.77</v>
      </c>
      <c r="V16" s="7">
        <f t="shared" ca="1" si="1"/>
        <v>-844.63000000000011</v>
      </c>
      <c r="W16" s="13"/>
    </row>
    <row r="17" spans="1:23" x14ac:dyDescent="0.55000000000000004">
      <c r="A17" s="4">
        <v>20</v>
      </c>
      <c r="B17" s="3" t="s">
        <v>34</v>
      </c>
      <c r="C17" s="4"/>
      <c r="D17" s="12">
        <v>7000</v>
      </c>
      <c r="E17" s="7" cm="1">
        <f t="array" aca="1" ref="E17" ca="1">IFERROR(
    INDEX(Contracts!B:B, _xlfn.AGGREGATE(15, 6, ROW(Contracts!A:A)/(Contracts!A:A='2024 Income'!A17)/(Contracts!E:E&lt;=TODAY())/(Contracts!F:F&gt;=TODAY()), 1)),
    INDEX(Contracts!B:B, _xlfn.AGGREGATE(15, 6, ROW(Contracts!F:F)/(Contracts!A:A='2024 Income'!A17)/(Contracts!F:F&gt;TODAY()), 1))
)</f>
        <v>12000</v>
      </c>
      <c r="F17" s="7" cm="1">
        <f t="array" aca="1" ref="F17" ca="1">IFERROR(
    INDEX(Contracts!C:C, _xlfn.AGGREGATE(15, 6, ROW(Contracts!A:A)/(Contracts!A:A='2024 Income'!A17)/(Contracts!E:E&lt;=TODAY())/(Contracts!F:F&gt;=TODAY()), 1)),
    INDEX(Contracts!B:B, _xlfn.AGGREGATE(15, 6, ROW(Contracts!F:F)/(Contracts!A:A='2024 Income'!A17)/(Contracts!F:F&gt;TODAY()), 1))
)</f>
        <v>12240</v>
      </c>
      <c r="G17" s="7"/>
      <c r="H17" s="7">
        <v>1000</v>
      </c>
      <c r="I17" s="7">
        <v>1000</v>
      </c>
      <c r="J17" s="7">
        <v>1000</v>
      </c>
      <c r="K17" s="7">
        <v>1000</v>
      </c>
      <c r="L17" s="7">
        <v>1000</v>
      </c>
      <c r="M17" s="7">
        <v>1000</v>
      </c>
      <c r="N17" s="7">
        <v>1000</v>
      </c>
      <c r="O17" s="7"/>
      <c r="P17" s="7"/>
      <c r="Q17" s="7"/>
      <c r="R17" s="7"/>
      <c r="S17" s="7"/>
      <c r="T17" s="7"/>
      <c r="U17" s="7">
        <f t="shared" ca="1" si="0"/>
        <v>-5000</v>
      </c>
      <c r="V17" s="7">
        <f t="shared" ca="1" si="1"/>
        <v>5000</v>
      </c>
      <c r="W17" s="13"/>
    </row>
    <row r="18" spans="1:23" x14ac:dyDescent="0.55000000000000004">
      <c r="A18" s="4" t="s">
        <v>19</v>
      </c>
      <c r="B18" s="3" t="s">
        <v>40</v>
      </c>
      <c r="C18" s="4"/>
      <c r="D18" s="12">
        <v>18000</v>
      </c>
      <c r="E18" s="7" cm="1">
        <f t="array" aca="1" ref="E18" ca="1">IFERROR(
    INDEX(Contracts!B:B, _xlfn.AGGREGATE(15, 6, ROW(Contracts!A:A)/(Contracts!A:A='2024 Income'!A18)/(Contracts!E:E&lt;=TODAY())/(Contracts!F:F&gt;=TODAY()), 1)),
    INDEX(Contracts!B:B, _xlfn.AGGREGATE(15, 6, ROW(Contracts!F:F)/(Contracts!A:A='2024 Income'!A18)/(Contracts!F:F&gt;TODAY()), 1))
)</f>
        <v>24000</v>
      </c>
      <c r="F18" s="7" cm="1">
        <f t="array" aca="1" ref="F18" ca="1">IFERROR(
    INDEX(Contracts!C:C, _xlfn.AGGREGATE(15, 6, ROW(Contracts!A:A)/(Contracts!A:A='2024 Income'!A18)/(Contracts!E:E&lt;=TODAY())/(Contracts!F:F&gt;=TODAY()), 1)),
    INDEX(Contracts!B:B, _xlfn.AGGREGATE(15, 6, ROW(Contracts!F:F)/(Contracts!A:A='2024 Income'!A18)/(Contracts!F:F&gt;TODAY()), 1))
)</f>
        <v>24480</v>
      </c>
      <c r="G18" s="7"/>
      <c r="H18" s="7"/>
      <c r="I18" s="7">
        <v>3000</v>
      </c>
      <c r="J18" s="7">
        <v>1500</v>
      </c>
      <c r="K18" s="7"/>
      <c r="L18" s="7">
        <v>3000</v>
      </c>
      <c r="M18" s="7">
        <v>1500</v>
      </c>
      <c r="N18" s="7">
        <v>1500</v>
      </c>
      <c r="O18" s="7"/>
      <c r="P18" s="7"/>
      <c r="Q18" s="7"/>
      <c r="R18" s="7"/>
      <c r="S18" s="7"/>
      <c r="T18" s="7"/>
      <c r="U18" s="7">
        <f t="shared" ca="1" si="0"/>
        <v>-13500</v>
      </c>
      <c r="V18" s="7">
        <f t="shared" ca="1" si="1"/>
        <v>6000</v>
      </c>
      <c r="W18" s="13"/>
    </row>
    <row r="19" spans="1:23" x14ac:dyDescent="0.55000000000000004">
      <c r="A19" s="4" t="s">
        <v>20</v>
      </c>
      <c r="B19" s="3" t="s">
        <v>40</v>
      </c>
      <c r="C19" s="4"/>
      <c r="D19" s="12">
        <v>18000</v>
      </c>
      <c r="E19" s="7" cm="1">
        <f t="array" aca="1" ref="E19" ca="1">IFERROR(
    INDEX(Contracts!B:B, _xlfn.AGGREGATE(15, 6, ROW(Contracts!A:A)/(Contracts!A:A='2024 Income'!A19)/(Contracts!E:E&lt;=TODAY())/(Contracts!F:F&gt;=TODAY()), 1)),
    INDEX(Contracts!B:B, _xlfn.AGGREGATE(15, 6, ROW(Contracts!F:F)/(Contracts!A:A='2024 Income'!A19)/(Contracts!F:F&gt;TODAY()), 1))
)</f>
        <v>18000</v>
      </c>
      <c r="F19" s="7" cm="1">
        <f t="array" aca="1" ref="F19" ca="1">IFERROR(
    INDEX(Contracts!C:C, _xlfn.AGGREGATE(15, 6, ROW(Contracts!A:A)/(Contracts!A:A='2024 Income'!A19)/(Contracts!E:E&lt;=TODAY())/(Contracts!F:F&gt;=TODAY()), 1)),
    INDEX(Contracts!B:B, _xlfn.AGGREGATE(15, 6, ROW(Contracts!F:F)/(Contracts!A:A='2024 Income'!A19)/(Contracts!F:F&gt;TODAY()), 1))
)</f>
        <v>18360</v>
      </c>
      <c r="G19" s="7"/>
      <c r="H19" s="7"/>
      <c r="I19" s="7">
        <v>3000</v>
      </c>
      <c r="J19" s="7">
        <v>1500</v>
      </c>
      <c r="K19" s="7"/>
      <c r="L19" s="7">
        <v>3000</v>
      </c>
      <c r="M19" s="7">
        <v>1500</v>
      </c>
      <c r="N19" s="7">
        <v>1500</v>
      </c>
      <c r="O19" s="7"/>
      <c r="P19" s="7"/>
      <c r="Q19" s="7"/>
      <c r="R19" s="7"/>
      <c r="S19" s="7"/>
      <c r="T19" s="7"/>
      <c r="U19" s="7">
        <f t="shared" ca="1" si="0"/>
        <v>-7500</v>
      </c>
      <c r="V19" s="7">
        <f t="shared" ca="1" si="1"/>
        <v>0</v>
      </c>
      <c r="W19" s="13"/>
    </row>
    <row r="20" spans="1:23" x14ac:dyDescent="0.55000000000000004">
      <c r="A20" s="4">
        <v>25</v>
      </c>
      <c r="B20" s="3" t="s">
        <v>35</v>
      </c>
      <c r="C20" s="4"/>
      <c r="D20" s="12">
        <v>5333.34</v>
      </c>
      <c r="E20" s="7" cm="1">
        <f t="array" aca="1" ref="E20" ca="1">IFERROR(
    INDEX(Contracts!B:B, _xlfn.AGGREGATE(15, 6, ROW(Contracts!A:A)/(Contracts!A:A='2024 Income'!A20)/(Contracts!E:E&lt;=TODAY())/(Contracts!F:F&gt;=TODAY()), 1)),
    INDEX(Contracts!B:B, _xlfn.AGGREGATE(15, 6, ROW(Contracts!F:F)/(Contracts!A:A='2024 Income'!A20)/(Contracts!F:F&gt;TODAY()), 1))
)</f>
        <v>32000</v>
      </c>
      <c r="F20" s="7" cm="1">
        <f t="array" aca="1" ref="F20" ca="1">IFERROR(
    INDEX(Contracts!C:C, _xlfn.AGGREGATE(15, 6, ROW(Contracts!A:A)/(Contracts!A:A='2024 Income'!A20)/(Contracts!E:E&lt;=TODAY())/(Contracts!F:F&gt;=TODAY()), 1)),
    INDEX(Contracts!B:B, _xlfn.AGGREGATE(15, 6, ROW(Contracts!F:F)/(Contracts!A:A='2024 Income'!A20)/(Contracts!F:F&gt;TODAY()), 1))
)</f>
        <v>32640</v>
      </c>
      <c r="G20" s="7"/>
      <c r="H20" s="7">
        <v>2666.67</v>
      </c>
      <c r="I20" s="7">
        <v>2666.67</v>
      </c>
      <c r="J20" s="7">
        <v>2666.67</v>
      </c>
      <c r="K20" s="7">
        <v>2666.67</v>
      </c>
      <c r="L20" s="7">
        <v>2666.67</v>
      </c>
      <c r="M20" s="7">
        <v>2666.67</v>
      </c>
      <c r="N20" s="7">
        <v>2666.67</v>
      </c>
      <c r="O20" s="7"/>
      <c r="P20" s="7"/>
      <c r="Q20" s="7"/>
      <c r="R20" s="7"/>
      <c r="S20" s="7"/>
      <c r="T20" s="7"/>
      <c r="U20" s="7">
        <f t="shared" ca="1" si="0"/>
        <v>-13333.309999999998</v>
      </c>
      <c r="V20" s="7">
        <f t="shared" ca="1" si="1"/>
        <v>26666.66</v>
      </c>
      <c r="W20" s="13"/>
    </row>
    <row r="21" spans="1:23" x14ac:dyDescent="0.55000000000000004">
      <c r="A21" s="4" t="s">
        <v>21</v>
      </c>
      <c r="B21" s="3" t="s">
        <v>39</v>
      </c>
      <c r="C21" s="4"/>
      <c r="D21" s="12">
        <v>9600</v>
      </c>
      <c r="E21" s="7" cm="1">
        <f t="array" aca="1" ref="E21" ca="1">IFERROR(
    INDEX(Contracts!B:B, _xlfn.AGGREGATE(15, 6, ROW(Contracts!A:A)/(Contracts!A:A='2024 Income'!A21)/(Contracts!E:E&lt;=TODAY())/(Contracts!F:F&gt;=TODAY()), 1)),
    INDEX(Contracts!B:B, _xlfn.AGGREGATE(15, 6, ROW(Contracts!F:F)/(Contracts!A:A='2024 Income'!A21)/(Contracts!F:F&gt;TODAY()), 1))
)</f>
        <v>15600</v>
      </c>
      <c r="F21" s="7" cm="1">
        <f t="array" aca="1" ref="F21" ca="1">IFERROR(
    INDEX(Contracts!C:C, _xlfn.AGGREGATE(15, 6, ROW(Contracts!A:A)/(Contracts!A:A='2024 Income'!A21)/(Contracts!E:E&lt;=TODAY())/(Contracts!F:F&gt;=TODAY()), 1)),
    INDEX(Contracts!B:B, _xlfn.AGGREGATE(15, 6, ROW(Contracts!F:F)/(Contracts!A:A='2024 Income'!A21)/(Contracts!F:F&gt;TODAY()), 1))
)</f>
        <v>0</v>
      </c>
      <c r="G21" s="7"/>
      <c r="H21" s="7">
        <v>4400</v>
      </c>
      <c r="I21" s="7">
        <v>650</v>
      </c>
      <c r="J21" s="7">
        <v>650</v>
      </c>
      <c r="K21" s="7">
        <v>1400</v>
      </c>
      <c r="L21" s="7">
        <v>1050</v>
      </c>
      <c r="M21" s="7">
        <v>1050</v>
      </c>
      <c r="N21" s="7">
        <v>1400</v>
      </c>
      <c r="O21" s="7"/>
      <c r="P21" s="7"/>
      <c r="Q21" s="7"/>
      <c r="R21" s="7"/>
      <c r="S21" s="7"/>
      <c r="T21" s="7"/>
      <c r="U21" s="7">
        <f t="shared" ca="1" si="0"/>
        <v>-5000</v>
      </c>
      <c r="V21" s="7">
        <f t="shared" ca="1" si="1"/>
        <v>6000</v>
      </c>
      <c r="W21" s="13"/>
    </row>
    <row r="22" spans="1:23" x14ac:dyDescent="0.55000000000000004">
      <c r="A22" s="4" t="s">
        <v>22</v>
      </c>
      <c r="B22" s="3" t="s">
        <v>36</v>
      </c>
      <c r="C22" s="4"/>
      <c r="D22" s="12">
        <v>70000</v>
      </c>
      <c r="E22" s="7" cm="1">
        <f t="array" aca="1" ref="E22" ca="1">IFERROR(
    INDEX(Contracts!B:B, _xlfn.AGGREGATE(15, 6, ROW(Contracts!A:A)/(Contracts!A:A='2024 Income'!A22)/(Contracts!E:E&lt;=TODAY())/(Contracts!F:F&gt;=TODAY()), 1)),
    INDEX(Contracts!B:B, _xlfn.AGGREGATE(15, 6, ROW(Contracts!F:F)/(Contracts!A:A='2024 Income'!A22)/(Contracts!F:F&gt;TODAY()), 1))
)</f>
        <v>70000</v>
      </c>
      <c r="F22" s="7" cm="1">
        <f t="array" aca="1" ref="F22" ca="1">IFERROR(
    INDEX(Contracts!C:C, _xlfn.AGGREGATE(15, 6, ROW(Contracts!A:A)/(Contracts!A:A='2024 Income'!A22)/(Contracts!E:E&lt;=TODAY())/(Contracts!F:F&gt;=TODAY()), 1)),
    INDEX(Contracts!B:B, _xlfn.AGGREGATE(15, 6, ROW(Contracts!F:F)/(Contracts!A:A='2024 Income'!A22)/(Contracts!F:F&gt;TODAY()), 1))
)</f>
        <v>71400</v>
      </c>
      <c r="G22" s="7"/>
      <c r="H22" s="7">
        <v>6500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>
        <f t="shared" ca="1" si="0"/>
        <v>-63500</v>
      </c>
      <c r="V22" s="7">
        <f t="shared" ca="1" si="1"/>
        <v>0</v>
      </c>
      <c r="W22" s="13"/>
    </row>
    <row r="23" spans="1:23" x14ac:dyDescent="0.55000000000000004">
      <c r="C23" s="2"/>
      <c r="D23" s="7"/>
      <c r="E23" s="7"/>
      <c r="F23" s="7"/>
      <c r="G23" s="7"/>
      <c r="H23" s="7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7"/>
      <c r="U23" s="7"/>
      <c r="V23" s="7"/>
      <c r="W23" s="13"/>
    </row>
    <row r="24" spans="1:23" ht="21" x14ac:dyDescent="0.65">
      <c r="B24" s="5" t="s">
        <v>41</v>
      </c>
      <c r="C24" s="5"/>
      <c r="D24" s="14"/>
      <c r="E24" s="14">
        <f ca="1">SUM(E4:E22)</f>
        <v>441606.63999999996</v>
      </c>
      <c r="F24" s="7"/>
      <c r="G24" s="12" t="s">
        <v>44</v>
      </c>
      <c r="H24" s="12">
        <f>SUM(H4:H22)</f>
        <v>28071.67</v>
      </c>
      <c r="I24" s="12">
        <f t="shared" ref="I24:S24" si="2">SUM(I4:I22)</f>
        <v>19316.669999999998</v>
      </c>
      <c r="J24" s="12">
        <f t="shared" si="2"/>
        <v>15966.67</v>
      </c>
      <c r="K24" s="12">
        <f t="shared" si="2"/>
        <v>19118.870000000003</v>
      </c>
      <c r="L24" s="12">
        <f t="shared" si="2"/>
        <v>23683.339999999997</v>
      </c>
      <c r="M24" s="12">
        <f t="shared" si="2"/>
        <v>23416.21</v>
      </c>
      <c r="N24" s="12">
        <f t="shared" si="2"/>
        <v>26355.010000000002</v>
      </c>
      <c r="O24" s="12">
        <f t="shared" si="2"/>
        <v>0</v>
      </c>
      <c r="P24" s="12">
        <f t="shared" si="2"/>
        <v>0</v>
      </c>
      <c r="Q24" s="12">
        <f t="shared" si="2"/>
        <v>0</v>
      </c>
      <c r="R24" s="12">
        <f t="shared" si="2"/>
        <v>0</v>
      </c>
      <c r="S24" s="12">
        <f t="shared" si="2"/>
        <v>0</v>
      </c>
      <c r="T24" s="7"/>
      <c r="U24" s="7">
        <f ca="1">SUM(U4:U22)</f>
        <v>-285678.19999999995</v>
      </c>
      <c r="V24" s="7">
        <f ca="1">SUM(V4:V22)</f>
        <v>81110.45</v>
      </c>
      <c r="W24" s="13"/>
    </row>
    <row r="25" spans="1:23" ht="21" x14ac:dyDescent="0.65">
      <c r="B25" s="5" t="s">
        <v>42</v>
      </c>
      <c r="C25" s="5"/>
      <c r="D25" s="14"/>
      <c r="E25" s="14">
        <f ca="1">E24/5</f>
        <v>88321.327999999994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x14ac:dyDescent="0.55000000000000004"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21" x14ac:dyDescent="0.65">
      <c r="F27" s="14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ht="21" x14ac:dyDescent="0.65">
      <c r="F28" s="14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x14ac:dyDescent="0.55000000000000004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x14ac:dyDescent="0.55000000000000004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x14ac:dyDescent="0.55000000000000004"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x14ac:dyDescent="0.55000000000000004"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</sheetData>
  <mergeCells count="1">
    <mergeCell ref="A1:V1"/>
  </mergeCells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3FDD-1F7C-4247-BDC8-DCE65A9CD49E}">
  <dimension ref="A1:G48"/>
  <sheetViews>
    <sheetView topLeftCell="A12" workbookViewId="0">
      <selection activeCell="B34" sqref="B34"/>
    </sheetView>
  </sheetViews>
  <sheetFormatPr defaultRowHeight="14.25" x14ac:dyDescent="0.45"/>
  <cols>
    <col min="1" max="1" width="21.1328125" bestFit="1" customWidth="1"/>
    <col min="2" max="2" width="18" bestFit="1" customWidth="1"/>
    <col min="3" max="4" width="18" customWidth="1"/>
    <col min="5" max="5" width="30.3984375" bestFit="1" customWidth="1"/>
    <col min="6" max="6" width="25.59765625" customWidth="1"/>
  </cols>
  <sheetData>
    <row r="1" spans="1:7" ht="18" x14ac:dyDescent="0.55000000000000004">
      <c r="A1" s="3" t="s">
        <v>0</v>
      </c>
      <c r="B1" s="4" t="s">
        <v>49</v>
      </c>
      <c r="C1" s="4" t="s">
        <v>50</v>
      </c>
      <c r="D1" s="4" t="s">
        <v>51</v>
      </c>
      <c r="E1" s="4" t="s">
        <v>47</v>
      </c>
      <c r="F1" s="4" t="s">
        <v>48</v>
      </c>
      <c r="G1" s="4" t="s">
        <v>45</v>
      </c>
    </row>
    <row r="2" spans="1:7" ht="18" x14ac:dyDescent="0.55000000000000004">
      <c r="A2" s="4" t="s">
        <v>14</v>
      </c>
      <c r="B2" s="7">
        <v>20000</v>
      </c>
      <c r="C2" s="7">
        <f>(B2*2/100)+B2</f>
        <v>20400</v>
      </c>
      <c r="D2" s="7">
        <f>B2*2/100</f>
        <v>400</v>
      </c>
      <c r="E2" s="8">
        <v>45444</v>
      </c>
      <c r="F2" s="8">
        <v>45808</v>
      </c>
      <c r="G2">
        <f ca="1">--(TODAY()&gt;=E2) * --(TODAY()&lt;=F2)</f>
        <v>1</v>
      </c>
    </row>
    <row r="3" spans="1:7" ht="18" x14ac:dyDescent="0.55000000000000004">
      <c r="A3" s="4" t="s">
        <v>14</v>
      </c>
      <c r="B3" s="7">
        <v>20000</v>
      </c>
      <c r="C3" s="7">
        <f t="shared" ref="C3:C15" si="0">(B3*2/100)+B3</f>
        <v>20400</v>
      </c>
      <c r="D3" s="7">
        <f t="shared" ref="D3:D14" si="1">B3*2/100</f>
        <v>400</v>
      </c>
      <c r="E3" s="8">
        <v>45809</v>
      </c>
      <c r="F3" s="8">
        <v>46173</v>
      </c>
      <c r="G3">
        <f t="shared" ref="G3:G14" ca="1" si="2">--(TODAY()&gt;=E3) * --(TODAY()&lt;=F3)</f>
        <v>0</v>
      </c>
    </row>
    <row r="4" spans="1:7" ht="18" x14ac:dyDescent="0.55000000000000004">
      <c r="A4" s="4" t="s">
        <v>14</v>
      </c>
      <c r="B4" s="7">
        <v>20000</v>
      </c>
      <c r="C4" s="7">
        <f t="shared" si="0"/>
        <v>20400</v>
      </c>
      <c r="D4" s="7">
        <f t="shared" si="1"/>
        <v>400</v>
      </c>
      <c r="E4" s="8">
        <v>46174</v>
      </c>
      <c r="F4" s="8">
        <v>46538</v>
      </c>
      <c r="G4">
        <f t="shared" ca="1" si="2"/>
        <v>0</v>
      </c>
    </row>
    <row r="5" spans="1:7" ht="18" x14ac:dyDescent="0.55000000000000004">
      <c r="A5" s="4">
        <v>3</v>
      </c>
      <c r="B5" s="7">
        <v>10000</v>
      </c>
      <c r="C5" s="7">
        <f t="shared" si="0"/>
        <v>10200</v>
      </c>
      <c r="D5" s="7">
        <f t="shared" si="1"/>
        <v>200</v>
      </c>
      <c r="E5" s="8">
        <v>45047</v>
      </c>
      <c r="F5" s="8">
        <v>45412</v>
      </c>
      <c r="G5">
        <f t="shared" ca="1" si="2"/>
        <v>0</v>
      </c>
    </row>
    <row r="6" spans="1:7" ht="18" x14ac:dyDescent="0.55000000000000004">
      <c r="A6" s="4">
        <v>3</v>
      </c>
      <c r="B6" s="7">
        <v>11000</v>
      </c>
      <c r="C6" s="7">
        <f t="shared" si="0"/>
        <v>11220</v>
      </c>
      <c r="D6" s="7">
        <f t="shared" si="1"/>
        <v>220</v>
      </c>
      <c r="E6" s="8">
        <v>45413</v>
      </c>
      <c r="F6" s="8">
        <v>45777</v>
      </c>
      <c r="G6">
        <f t="shared" ca="1" si="2"/>
        <v>1</v>
      </c>
    </row>
    <row r="7" spans="1:7" ht="18" x14ac:dyDescent="0.55000000000000004">
      <c r="A7" s="4">
        <v>3</v>
      </c>
      <c r="B7" s="7">
        <v>12000</v>
      </c>
      <c r="C7" s="7">
        <f t="shared" si="0"/>
        <v>12240</v>
      </c>
      <c r="D7" s="7">
        <f t="shared" si="1"/>
        <v>240</v>
      </c>
      <c r="E7" s="8">
        <v>45778</v>
      </c>
      <c r="F7" s="8">
        <v>46142</v>
      </c>
      <c r="G7">
        <f t="shared" ca="1" si="2"/>
        <v>0</v>
      </c>
    </row>
    <row r="8" spans="1:7" ht="18" x14ac:dyDescent="0.55000000000000004">
      <c r="A8" s="4">
        <v>4</v>
      </c>
      <c r="B8" s="7">
        <v>10000</v>
      </c>
      <c r="C8" s="7">
        <f t="shared" si="0"/>
        <v>10200</v>
      </c>
      <c r="D8" s="7">
        <f t="shared" si="1"/>
        <v>200</v>
      </c>
      <c r="E8" s="8">
        <v>44927</v>
      </c>
      <c r="F8" s="8">
        <v>45291</v>
      </c>
      <c r="G8">
        <f t="shared" ca="1" si="2"/>
        <v>0</v>
      </c>
    </row>
    <row r="9" spans="1:7" ht="18" x14ac:dyDescent="0.55000000000000004">
      <c r="A9" s="4">
        <v>4</v>
      </c>
      <c r="B9" s="7">
        <v>11000</v>
      </c>
      <c r="C9" s="7">
        <f t="shared" si="0"/>
        <v>11220</v>
      </c>
      <c r="D9" s="7">
        <f t="shared" si="1"/>
        <v>220</v>
      </c>
      <c r="E9" s="8">
        <v>45292</v>
      </c>
      <c r="F9" s="8">
        <v>45657</v>
      </c>
      <c r="G9">
        <f t="shared" ca="1" si="2"/>
        <v>1</v>
      </c>
    </row>
    <row r="10" spans="1:7" ht="18" x14ac:dyDescent="0.55000000000000004">
      <c r="A10" s="4">
        <v>4</v>
      </c>
      <c r="B10" s="7">
        <v>12000</v>
      </c>
      <c r="C10" s="7">
        <f t="shared" si="0"/>
        <v>12240</v>
      </c>
      <c r="D10" s="7">
        <f t="shared" si="1"/>
        <v>240</v>
      </c>
      <c r="E10" s="8">
        <v>45658</v>
      </c>
      <c r="F10" s="8">
        <v>46022</v>
      </c>
      <c r="G10">
        <f t="shared" ca="1" si="2"/>
        <v>0</v>
      </c>
    </row>
    <row r="11" spans="1:7" ht="18" x14ac:dyDescent="0.55000000000000004">
      <c r="A11" s="4">
        <v>5</v>
      </c>
      <c r="B11" s="7">
        <v>10000</v>
      </c>
      <c r="C11" s="7">
        <f t="shared" si="0"/>
        <v>10200</v>
      </c>
      <c r="D11" s="7">
        <f t="shared" si="1"/>
        <v>200</v>
      </c>
      <c r="E11" s="8">
        <v>45200</v>
      </c>
      <c r="F11" s="8">
        <v>45565</v>
      </c>
      <c r="G11">
        <f t="shared" ca="1" si="2"/>
        <v>0</v>
      </c>
    </row>
    <row r="12" spans="1:7" ht="18" x14ac:dyDescent="0.55000000000000004">
      <c r="A12" s="4">
        <v>5</v>
      </c>
      <c r="B12" s="7">
        <v>11000</v>
      </c>
      <c r="C12" s="7">
        <f t="shared" si="0"/>
        <v>11220</v>
      </c>
      <c r="D12" s="7">
        <f t="shared" si="1"/>
        <v>220</v>
      </c>
      <c r="E12" s="8">
        <v>45566</v>
      </c>
      <c r="F12" s="8">
        <v>45930</v>
      </c>
      <c r="G12">
        <f t="shared" ca="1" si="2"/>
        <v>1</v>
      </c>
    </row>
    <row r="13" spans="1:7" ht="18" x14ac:dyDescent="0.55000000000000004">
      <c r="A13" s="4">
        <v>5</v>
      </c>
      <c r="B13" s="7">
        <v>12000</v>
      </c>
      <c r="C13" s="7">
        <f t="shared" si="0"/>
        <v>12240</v>
      </c>
      <c r="D13" s="7">
        <f t="shared" si="1"/>
        <v>240</v>
      </c>
      <c r="E13" s="8">
        <v>45931</v>
      </c>
      <c r="F13" s="8">
        <v>46295</v>
      </c>
      <c r="G13">
        <f t="shared" ca="1" si="2"/>
        <v>0</v>
      </c>
    </row>
    <row r="14" spans="1:7" ht="18" x14ac:dyDescent="0.55000000000000004">
      <c r="A14" s="4" t="s">
        <v>15</v>
      </c>
      <c r="B14" s="7">
        <v>24000</v>
      </c>
      <c r="C14" s="7">
        <f t="shared" si="0"/>
        <v>24480</v>
      </c>
      <c r="D14" s="7">
        <f t="shared" si="1"/>
        <v>480</v>
      </c>
      <c r="E14" s="9">
        <v>43831</v>
      </c>
      <c r="F14" s="9">
        <v>47848</v>
      </c>
      <c r="G14">
        <f t="shared" ca="1" si="2"/>
        <v>1</v>
      </c>
    </row>
    <row r="15" spans="1:7" ht="18" x14ac:dyDescent="0.55000000000000004">
      <c r="A15" s="4" t="s">
        <v>16</v>
      </c>
      <c r="B15" s="7">
        <v>60000</v>
      </c>
      <c r="C15" s="7">
        <f t="shared" si="0"/>
        <v>61200</v>
      </c>
      <c r="D15" s="7">
        <f t="shared" ref="D15" si="3">B15*2/100</f>
        <v>1200</v>
      </c>
      <c r="E15" s="9">
        <v>45031</v>
      </c>
      <c r="F15" s="9">
        <v>45396</v>
      </c>
      <c r="G15">
        <f t="shared" ref="G15:G46" ca="1" si="4">IF(AND(TODAY()&gt;=E15, TODAY()&lt;=F15), 1, 0)</f>
        <v>0</v>
      </c>
    </row>
    <row r="16" spans="1:7" ht="18" x14ac:dyDescent="0.55000000000000004">
      <c r="A16" s="4" t="s">
        <v>16</v>
      </c>
      <c r="B16" s="7">
        <v>63000</v>
      </c>
      <c r="C16" s="7">
        <f>(B16*2/100)+B16</f>
        <v>64260</v>
      </c>
      <c r="D16" s="7">
        <f>B16*2/100</f>
        <v>1260</v>
      </c>
      <c r="E16" s="9">
        <v>45397</v>
      </c>
      <c r="F16" s="9">
        <v>45761</v>
      </c>
      <c r="G16">
        <f t="shared" ca="1" si="4"/>
        <v>1</v>
      </c>
    </row>
    <row r="17" spans="1:7" ht="18" x14ac:dyDescent="0.55000000000000004">
      <c r="A17" s="4" t="s">
        <v>16</v>
      </c>
      <c r="B17" s="7">
        <v>66000</v>
      </c>
      <c r="C17" s="7">
        <f>(B17*2/100)+B17</f>
        <v>67320</v>
      </c>
      <c r="D17" s="7">
        <f>B17*2/100</f>
        <v>1320</v>
      </c>
      <c r="E17" s="9">
        <v>45762</v>
      </c>
      <c r="F17" s="9">
        <v>46126</v>
      </c>
      <c r="G17">
        <f t="shared" ca="1" si="4"/>
        <v>0</v>
      </c>
    </row>
    <row r="18" spans="1:7" ht="18" x14ac:dyDescent="0.55000000000000004">
      <c r="A18" s="4" t="s">
        <v>16</v>
      </c>
      <c r="B18" s="7">
        <v>69000</v>
      </c>
      <c r="C18" s="7">
        <f t="shared" ref="C18:C29" si="5">(B18*2/100)+B18</f>
        <v>70380</v>
      </c>
      <c r="D18" s="7">
        <f t="shared" ref="D18:D19" si="6">B18*2/100</f>
        <v>1380</v>
      </c>
      <c r="E18" s="9">
        <v>46127</v>
      </c>
      <c r="F18" s="9">
        <v>46491</v>
      </c>
      <c r="G18">
        <f t="shared" ca="1" si="4"/>
        <v>0</v>
      </c>
    </row>
    <row r="19" spans="1:7" ht="18" x14ac:dyDescent="0.55000000000000004">
      <c r="A19" s="4" t="s">
        <v>16</v>
      </c>
      <c r="B19" s="7">
        <v>72000</v>
      </c>
      <c r="C19" s="7">
        <f t="shared" si="5"/>
        <v>73440</v>
      </c>
      <c r="D19" s="7">
        <f t="shared" si="6"/>
        <v>1440</v>
      </c>
      <c r="E19" s="9">
        <v>46492</v>
      </c>
      <c r="F19" s="9">
        <v>46857</v>
      </c>
      <c r="G19">
        <f t="shared" ca="1" si="4"/>
        <v>0</v>
      </c>
    </row>
    <row r="20" spans="1:7" ht="18" x14ac:dyDescent="0.55000000000000004">
      <c r="A20" s="4">
        <v>11</v>
      </c>
      <c r="B20" s="7">
        <v>21000</v>
      </c>
      <c r="C20" s="7">
        <f t="shared" si="5"/>
        <v>21420</v>
      </c>
      <c r="D20" s="7">
        <f t="shared" ref="D20" si="7">B20*2/100</f>
        <v>420</v>
      </c>
      <c r="E20" s="9">
        <v>43831</v>
      </c>
      <c r="F20" s="9">
        <v>47848</v>
      </c>
      <c r="G20">
        <f t="shared" ca="1" si="4"/>
        <v>1</v>
      </c>
    </row>
    <row r="21" spans="1:7" ht="18" x14ac:dyDescent="0.55000000000000004">
      <c r="A21" s="4">
        <v>12</v>
      </c>
      <c r="B21" s="7">
        <v>5010</v>
      </c>
      <c r="C21" s="7">
        <f t="shared" si="5"/>
        <v>5110.2</v>
      </c>
      <c r="D21" s="7">
        <f t="shared" ref="D21" si="8">B21*2/100</f>
        <v>100.2</v>
      </c>
      <c r="E21" s="8">
        <v>36526</v>
      </c>
      <c r="F21" s="8">
        <v>55153</v>
      </c>
      <c r="G21">
        <f t="shared" ca="1" si="4"/>
        <v>1</v>
      </c>
    </row>
    <row r="22" spans="1:7" ht="18" x14ac:dyDescent="0.55000000000000004">
      <c r="A22" s="4" t="s">
        <v>17</v>
      </c>
      <c r="B22" s="7">
        <v>38000</v>
      </c>
      <c r="C22" s="7">
        <f t="shared" ref="C22:C27" si="9">(B22*2/100)+B22</f>
        <v>38760</v>
      </c>
      <c r="D22" s="7">
        <f t="shared" ref="D22" si="10">B22*2/100</f>
        <v>760</v>
      </c>
      <c r="E22" s="8">
        <v>44562</v>
      </c>
      <c r="F22" s="8">
        <v>45412</v>
      </c>
      <c r="G22">
        <f t="shared" ca="1" si="4"/>
        <v>0</v>
      </c>
    </row>
    <row r="23" spans="1:7" ht="18" x14ac:dyDescent="0.55000000000000004">
      <c r="A23" s="4" t="s">
        <v>17</v>
      </c>
      <c r="B23" s="7">
        <v>40200</v>
      </c>
      <c r="C23" s="7">
        <f t="shared" si="9"/>
        <v>41004</v>
      </c>
      <c r="D23" s="7">
        <f t="shared" ref="D23:D27" si="11">B23*2/100</f>
        <v>804</v>
      </c>
      <c r="E23" s="8">
        <v>45597</v>
      </c>
      <c r="F23" s="8">
        <v>45960</v>
      </c>
      <c r="G23">
        <f t="shared" ca="1" si="4"/>
        <v>0</v>
      </c>
    </row>
    <row r="24" spans="1:7" ht="18" x14ac:dyDescent="0.55000000000000004">
      <c r="A24" s="4" t="s">
        <v>17</v>
      </c>
      <c r="B24" s="7">
        <v>43200</v>
      </c>
      <c r="C24" s="7">
        <f t="shared" si="9"/>
        <v>44064</v>
      </c>
      <c r="D24" s="7">
        <f t="shared" si="11"/>
        <v>864</v>
      </c>
      <c r="E24" s="8">
        <v>45962</v>
      </c>
      <c r="F24" s="8">
        <v>46325</v>
      </c>
      <c r="G24">
        <f t="shared" ca="1" si="4"/>
        <v>0</v>
      </c>
    </row>
    <row r="25" spans="1:7" ht="18" x14ac:dyDescent="0.55000000000000004">
      <c r="A25" s="4" t="s">
        <v>17</v>
      </c>
      <c r="B25" s="7">
        <v>46200</v>
      </c>
      <c r="C25" s="7">
        <f t="shared" si="9"/>
        <v>47124</v>
      </c>
      <c r="D25" s="7">
        <f t="shared" si="11"/>
        <v>924</v>
      </c>
      <c r="E25" s="8">
        <v>46327</v>
      </c>
      <c r="F25" s="8">
        <v>46690</v>
      </c>
      <c r="G25">
        <f t="shared" ca="1" si="4"/>
        <v>0</v>
      </c>
    </row>
    <row r="26" spans="1:7" ht="18" x14ac:dyDescent="0.55000000000000004">
      <c r="A26" s="4" t="s">
        <v>17</v>
      </c>
      <c r="B26" s="7">
        <v>49200</v>
      </c>
      <c r="C26" s="7">
        <f t="shared" si="9"/>
        <v>50184</v>
      </c>
      <c r="D26" s="7">
        <f t="shared" si="11"/>
        <v>984</v>
      </c>
      <c r="E26" s="8">
        <v>46692</v>
      </c>
      <c r="F26" s="8">
        <v>47056</v>
      </c>
      <c r="G26">
        <f t="shared" ca="1" si="4"/>
        <v>0</v>
      </c>
    </row>
    <row r="27" spans="1:7" ht="18" x14ac:dyDescent="0.55000000000000004">
      <c r="A27" s="4" t="s">
        <v>17</v>
      </c>
      <c r="B27" s="7">
        <v>52200</v>
      </c>
      <c r="C27" s="7">
        <f t="shared" si="9"/>
        <v>53244</v>
      </c>
      <c r="D27" s="7">
        <f t="shared" si="11"/>
        <v>1044</v>
      </c>
      <c r="E27" s="8">
        <v>47058</v>
      </c>
      <c r="F27" s="8">
        <v>47421</v>
      </c>
      <c r="G27">
        <f t="shared" ca="1" si="4"/>
        <v>0</v>
      </c>
    </row>
    <row r="28" spans="1:7" ht="18" x14ac:dyDescent="0.55000000000000004">
      <c r="A28" s="4" t="s">
        <v>18</v>
      </c>
      <c r="B28" s="7">
        <v>45000</v>
      </c>
      <c r="C28" s="7">
        <f t="shared" si="5"/>
        <v>45900</v>
      </c>
      <c r="D28" s="7">
        <f t="shared" ref="D28" si="12">B28*2/100</f>
        <v>900</v>
      </c>
      <c r="E28" s="8">
        <v>45536</v>
      </c>
      <c r="F28" s="8">
        <v>45900</v>
      </c>
      <c r="G28">
        <f t="shared" ca="1" si="4"/>
        <v>1</v>
      </c>
    </row>
    <row r="29" spans="1:7" ht="18" x14ac:dyDescent="0.55000000000000004">
      <c r="A29" s="4">
        <v>17</v>
      </c>
      <c r="B29" s="7">
        <v>10104.299999999999</v>
      </c>
      <c r="C29" s="7">
        <f t="shared" si="5"/>
        <v>10306.385999999999</v>
      </c>
      <c r="D29" s="7">
        <f t="shared" ref="D29" si="13">B29*2/100</f>
        <v>202.08599999999998</v>
      </c>
      <c r="E29" s="8">
        <v>36526</v>
      </c>
      <c r="F29" s="8">
        <v>55153</v>
      </c>
      <c r="G29">
        <f t="shared" ca="1" si="4"/>
        <v>1</v>
      </c>
    </row>
    <row r="30" spans="1:7" ht="18" x14ac:dyDescent="0.55000000000000004">
      <c r="A30" s="4">
        <v>18</v>
      </c>
      <c r="B30" s="7">
        <v>4346.17</v>
      </c>
      <c r="C30" s="7">
        <f t="shared" ref="C30:C31" si="14">(B30*2/100)+B30</f>
        <v>4433.0933999999997</v>
      </c>
      <c r="D30" s="7">
        <f t="shared" ref="D30:D31" si="15">B30*2/100</f>
        <v>86.923400000000001</v>
      </c>
      <c r="E30" s="9">
        <v>43831</v>
      </c>
      <c r="F30" s="9">
        <v>47848</v>
      </c>
      <c r="G30">
        <f t="shared" ca="1" si="4"/>
        <v>1</v>
      </c>
    </row>
    <row r="31" spans="1:7" ht="18" x14ac:dyDescent="0.55000000000000004">
      <c r="A31" s="4">
        <v>19</v>
      </c>
      <c r="B31" s="7">
        <v>4346.17</v>
      </c>
      <c r="C31" s="7">
        <f t="shared" si="14"/>
        <v>4433.0933999999997</v>
      </c>
      <c r="D31" s="7">
        <f t="shared" si="15"/>
        <v>86.923400000000001</v>
      </c>
      <c r="E31" s="9">
        <v>43862</v>
      </c>
      <c r="F31" s="9">
        <v>47848</v>
      </c>
      <c r="G31">
        <f t="shared" ca="1" si="4"/>
        <v>1</v>
      </c>
    </row>
    <row r="32" spans="1:7" ht="18" x14ac:dyDescent="0.55000000000000004">
      <c r="A32" s="4">
        <v>20</v>
      </c>
      <c r="B32" s="7">
        <v>12000</v>
      </c>
      <c r="C32" s="7">
        <f t="shared" ref="C32" si="16">(B32*2/100)+B32</f>
        <v>12240</v>
      </c>
      <c r="D32" s="7">
        <f t="shared" ref="D32" si="17">B32*2/100</f>
        <v>240</v>
      </c>
      <c r="E32" s="8">
        <v>45078</v>
      </c>
      <c r="F32" s="8">
        <v>46538</v>
      </c>
      <c r="G32">
        <f t="shared" ca="1" si="4"/>
        <v>1</v>
      </c>
    </row>
    <row r="33" spans="1:7" ht="18" x14ac:dyDescent="0.55000000000000004">
      <c r="A33" s="4" t="s">
        <v>19</v>
      </c>
      <c r="B33" s="7">
        <v>24000</v>
      </c>
      <c r="C33" s="7">
        <f t="shared" ref="C33:C34" si="18">(B33*2/100)+B33</f>
        <v>24480</v>
      </c>
      <c r="D33" s="7">
        <f t="shared" ref="D33:D34" si="19">B33*2/100</f>
        <v>480</v>
      </c>
      <c r="E33" s="10">
        <v>45292</v>
      </c>
      <c r="F33" s="10">
        <v>45657</v>
      </c>
      <c r="G33">
        <f t="shared" ca="1" si="4"/>
        <v>1</v>
      </c>
    </row>
    <row r="34" spans="1:7" ht="18" x14ac:dyDescent="0.55000000000000004">
      <c r="A34" s="4" t="s">
        <v>20</v>
      </c>
      <c r="B34" s="7">
        <v>18000</v>
      </c>
      <c r="C34" s="7">
        <f t="shared" si="18"/>
        <v>18360</v>
      </c>
      <c r="D34" s="7">
        <f t="shared" si="19"/>
        <v>360</v>
      </c>
      <c r="E34" s="10">
        <v>45292</v>
      </c>
      <c r="F34" s="10">
        <v>45657</v>
      </c>
      <c r="G34">
        <f t="shared" ca="1" si="4"/>
        <v>1</v>
      </c>
    </row>
    <row r="35" spans="1:7" ht="18" x14ac:dyDescent="0.55000000000000004">
      <c r="A35" s="4">
        <v>25</v>
      </c>
      <c r="B35" s="7">
        <v>32000</v>
      </c>
      <c r="C35" s="7">
        <f t="shared" ref="C35" si="20">(B35*2/100)+B35</f>
        <v>32640</v>
      </c>
      <c r="D35" s="7">
        <f t="shared" ref="D35" si="21">B35*2/100</f>
        <v>640</v>
      </c>
      <c r="E35" s="8">
        <v>45231</v>
      </c>
      <c r="F35" s="8">
        <v>46326</v>
      </c>
      <c r="G35">
        <f t="shared" ca="1" si="4"/>
        <v>1</v>
      </c>
    </row>
    <row r="36" spans="1:7" ht="18" x14ac:dyDescent="0.55000000000000004">
      <c r="A36" s="4" t="s">
        <v>22</v>
      </c>
      <c r="B36" s="7">
        <v>60000</v>
      </c>
      <c r="C36" s="7">
        <f t="shared" ref="C36:C39" si="22">(B36*2/100)+B36</f>
        <v>61200</v>
      </c>
      <c r="D36" s="7">
        <f t="shared" ref="D36:D39" si="23">B36*2/100</f>
        <v>1200</v>
      </c>
      <c r="E36" s="8">
        <v>44484</v>
      </c>
      <c r="F36" s="8">
        <v>44848</v>
      </c>
      <c r="G36">
        <f t="shared" ca="1" si="4"/>
        <v>0</v>
      </c>
    </row>
    <row r="37" spans="1:7" ht="18" x14ac:dyDescent="0.55000000000000004">
      <c r="A37" s="4" t="s">
        <v>22</v>
      </c>
      <c r="B37" s="7">
        <v>60000</v>
      </c>
      <c r="C37" s="7">
        <f t="shared" si="22"/>
        <v>61200</v>
      </c>
      <c r="D37" s="7">
        <f t="shared" si="23"/>
        <v>1200</v>
      </c>
      <c r="E37" s="8">
        <v>44849</v>
      </c>
      <c r="F37" s="8">
        <v>45213</v>
      </c>
      <c r="G37">
        <f t="shared" ca="1" si="4"/>
        <v>0</v>
      </c>
    </row>
    <row r="38" spans="1:7" ht="18" x14ac:dyDescent="0.55000000000000004">
      <c r="A38" s="4" t="s">
        <v>22</v>
      </c>
      <c r="B38" s="7">
        <v>70000</v>
      </c>
      <c r="C38" s="7">
        <f t="shared" si="22"/>
        <v>71400</v>
      </c>
      <c r="D38" s="7">
        <f t="shared" si="23"/>
        <v>1400</v>
      </c>
      <c r="E38" s="8">
        <v>45214</v>
      </c>
      <c r="F38" s="8">
        <v>45579</v>
      </c>
      <c r="G38">
        <f t="shared" ca="1" si="4"/>
        <v>0</v>
      </c>
    </row>
    <row r="39" spans="1:7" ht="18" x14ac:dyDescent="0.55000000000000004">
      <c r="A39" s="4" t="s">
        <v>22</v>
      </c>
      <c r="B39" s="7">
        <v>70000</v>
      </c>
      <c r="C39" s="7">
        <f t="shared" si="22"/>
        <v>71400</v>
      </c>
      <c r="D39" s="7">
        <f t="shared" si="23"/>
        <v>1400</v>
      </c>
      <c r="E39" s="8">
        <v>45580</v>
      </c>
      <c r="F39" s="8">
        <v>45944</v>
      </c>
      <c r="G39">
        <f t="shared" ca="1" si="4"/>
        <v>1</v>
      </c>
    </row>
    <row r="40" spans="1:7" ht="18" x14ac:dyDescent="0.55000000000000004">
      <c r="A40" s="4" t="s">
        <v>22</v>
      </c>
      <c r="B40" s="7">
        <v>80000</v>
      </c>
      <c r="C40" s="7">
        <f t="shared" ref="C40:C43" si="24">(B40*2/100)+B40</f>
        <v>81600</v>
      </c>
      <c r="D40" s="7">
        <f t="shared" ref="D40:D43" si="25">B40*2/100</f>
        <v>1600</v>
      </c>
      <c r="E40" s="8">
        <v>45945</v>
      </c>
      <c r="F40" s="8">
        <v>46309</v>
      </c>
      <c r="G40">
        <f t="shared" ca="1" si="4"/>
        <v>0</v>
      </c>
    </row>
    <row r="41" spans="1:7" ht="18" x14ac:dyDescent="0.55000000000000004">
      <c r="A41" s="4" t="s">
        <v>22</v>
      </c>
      <c r="B41" s="7">
        <v>80000</v>
      </c>
      <c r="C41" s="7">
        <f t="shared" si="24"/>
        <v>81600</v>
      </c>
      <c r="D41" s="7">
        <f t="shared" si="25"/>
        <v>1600</v>
      </c>
      <c r="E41" s="8">
        <v>46310</v>
      </c>
      <c r="F41" s="8">
        <v>46674</v>
      </c>
      <c r="G41">
        <f t="shared" ca="1" si="4"/>
        <v>0</v>
      </c>
    </row>
    <row r="42" spans="1:7" ht="18" x14ac:dyDescent="0.55000000000000004">
      <c r="A42" s="4" t="s">
        <v>22</v>
      </c>
      <c r="B42" s="7">
        <v>90000</v>
      </c>
      <c r="C42" s="7">
        <f t="shared" si="24"/>
        <v>91800</v>
      </c>
      <c r="D42" s="7">
        <f t="shared" si="25"/>
        <v>1800</v>
      </c>
      <c r="E42" s="8">
        <v>46675</v>
      </c>
      <c r="F42" s="8">
        <v>47040</v>
      </c>
      <c r="G42">
        <f t="shared" ca="1" si="4"/>
        <v>0</v>
      </c>
    </row>
    <row r="43" spans="1:7" ht="18" x14ac:dyDescent="0.55000000000000004">
      <c r="A43" s="4" t="s">
        <v>22</v>
      </c>
      <c r="B43" s="7">
        <v>90000</v>
      </c>
      <c r="C43" s="7">
        <f t="shared" si="24"/>
        <v>91800</v>
      </c>
      <c r="D43" s="7">
        <f t="shared" si="25"/>
        <v>1800</v>
      </c>
      <c r="E43" s="8">
        <v>47041</v>
      </c>
      <c r="F43" s="8">
        <v>47405</v>
      </c>
      <c r="G43">
        <f t="shared" ca="1" si="4"/>
        <v>0</v>
      </c>
    </row>
    <row r="44" spans="1:7" ht="18" x14ac:dyDescent="0.55000000000000004">
      <c r="C44" s="7"/>
      <c r="D44" s="7"/>
      <c r="E44" s="11"/>
      <c r="F44" s="11"/>
      <c r="G44">
        <f t="shared" ca="1" si="4"/>
        <v>0</v>
      </c>
    </row>
    <row r="45" spans="1:7" ht="18" x14ac:dyDescent="0.55000000000000004">
      <c r="C45" s="7"/>
      <c r="D45" s="7"/>
      <c r="E45" s="11"/>
      <c r="F45" s="11"/>
      <c r="G45">
        <f t="shared" ca="1" si="4"/>
        <v>0</v>
      </c>
    </row>
    <row r="46" spans="1:7" ht="18" x14ac:dyDescent="0.55000000000000004">
      <c r="A46" s="4" t="s">
        <v>21</v>
      </c>
      <c r="B46" s="7">
        <v>15600</v>
      </c>
      <c r="C46" s="7">
        <v>0</v>
      </c>
      <c r="D46" s="7">
        <v>0</v>
      </c>
      <c r="E46" s="8">
        <v>45292</v>
      </c>
      <c r="F46" s="8">
        <v>45657</v>
      </c>
      <c r="G46">
        <f t="shared" ca="1" si="4"/>
        <v>1</v>
      </c>
    </row>
    <row r="47" spans="1:7" x14ac:dyDescent="0.45">
      <c r="E47" s="11"/>
      <c r="F47" s="11"/>
    </row>
    <row r="48" spans="1:7" x14ac:dyDescent="0.45">
      <c r="E48" s="11"/>
      <c r="F48" s="1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2904-84C9-44EE-A699-7F9AD5764932}">
  <dimension ref="A1:S113"/>
  <sheetViews>
    <sheetView topLeftCell="A46" workbookViewId="0">
      <selection activeCell="O2" sqref="O2"/>
    </sheetView>
  </sheetViews>
  <sheetFormatPr defaultRowHeight="14.25" x14ac:dyDescent="0.45"/>
  <cols>
    <col min="1" max="1" width="19.06640625" customWidth="1"/>
    <col min="2" max="2" width="18.1328125" bestFit="1" customWidth="1"/>
    <col min="3" max="3" width="15.19921875" customWidth="1"/>
    <col min="4" max="4" width="10.3984375" bestFit="1" customWidth="1"/>
    <col min="5" max="5" width="16.53125" customWidth="1"/>
    <col min="6" max="6" width="9" bestFit="1" customWidth="1"/>
    <col min="7" max="7" width="8.46484375" bestFit="1" customWidth="1"/>
    <col min="8" max="8" width="11" bestFit="1" customWidth="1"/>
    <col min="9" max="14" width="8.73046875" bestFit="1" customWidth="1"/>
    <col min="15" max="15" width="12.265625" bestFit="1" customWidth="1"/>
    <col min="16" max="16" width="9.1328125" bestFit="1" customWidth="1"/>
    <col min="17" max="17" width="11.46484375" bestFit="1" customWidth="1"/>
    <col min="18" max="18" width="11.53125" bestFit="1" customWidth="1"/>
  </cols>
  <sheetData>
    <row r="1" spans="1:19" ht="18" x14ac:dyDescent="0.55000000000000004">
      <c r="A1" s="3" t="s">
        <v>52</v>
      </c>
      <c r="B1" s="3" t="s">
        <v>53</v>
      </c>
      <c r="C1" s="3" t="s">
        <v>54</v>
      </c>
      <c r="D1" s="3" t="s">
        <v>55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13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57</v>
      </c>
      <c r="R1" s="3" t="s">
        <v>12</v>
      </c>
      <c r="S1" s="3"/>
    </row>
    <row r="2" spans="1:19" ht="18" x14ac:dyDescent="0.55000000000000004">
      <c r="A2" s="16">
        <v>250</v>
      </c>
      <c r="B2" s="15">
        <v>45292</v>
      </c>
      <c r="D2" s="17">
        <f>A2</f>
        <v>250</v>
      </c>
      <c r="F2" s="3" t="s">
        <v>58</v>
      </c>
      <c r="G2" s="1" cm="1">
        <f t="array" ref="G2">SUMPRODUCT(($B$2:$B$100&lt;&gt;0)*(TEXT($B$2:$B$100, "mmmm")=G$1), $A$2:$A$100)</f>
        <v>2991.5</v>
      </c>
      <c r="H2" s="1" cm="1">
        <f t="array" ref="H2">SUMPRODUCT(($B$2:$B$100&lt;&gt;0)*(TEXT($B$2:$B$100, "mmmm")=H$1), $A$2:$A$100)</f>
        <v>5683.6149999999998</v>
      </c>
      <c r="I2" s="1" cm="1">
        <f t="array" ref="I2">SUMPRODUCT(($B$2:$B$100&lt;&gt;0)*(TEXT($B$2:$B$100, "mmmm")=I$1), $A$2:$A$100)</f>
        <v>3638.81</v>
      </c>
      <c r="J2" s="1" cm="1">
        <f t="array" ref="J2">SUMPRODUCT(($B$2:$B$100&lt;&gt;0)*(TEXT($B$2:$B$100, "mmmm")=J$1), $A$2:$A$100)</f>
        <v>3704.732</v>
      </c>
      <c r="K2" s="1" cm="1">
        <f t="array" ref="K2">SUMPRODUCT(($B$2:$B$100&lt;&gt;0)*(TEXT($B$2:$B$100, "mmmm")=K$1), $A$2:$A$100)</f>
        <v>5175.25</v>
      </c>
      <c r="L2" s="1" cm="1">
        <f t="array" ref="L2">SUMPRODUCT(($B$2:$B$100&lt;&gt;0)*(TEXT($B$2:$B$100, "mmmm")=L$1), $A$2:$A$100)</f>
        <v>3428.9680000000003</v>
      </c>
      <c r="M2" s="1" cm="1">
        <f t="array" ref="M2">SUMPRODUCT(($B$2:$B$100&lt;&gt;0)*(TEXT($B$2:$B$100, "mmmm")=M$1), $A$2:$A$100)</f>
        <v>3069.2</v>
      </c>
      <c r="N2" s="1">
        <v>2080</v>
      </c>
      <c r="O2" s="1" cm="1">
        <f t="array" ref="O2">SUMPRODUCT(($B$2:$B$100&lt;&gt;0)*(TEXT($B$2:$B$100, "mmmm")=O$1), $A$2:$A$100)</f>
        <v>0</v>
      </c>
      <c r="P2" s="1" cm="1">
        <f t="array" ref="P2">SUMPRODUCT(($B$2:$B$100&lt;&gt;0)*(TEXT($B$2:$B$100, "mmmm")=P$1), $A$2:$A$100)</f>
        <v>0</v>
      </c>
      <c r="Q2" s="1" cm="1">
        <f t="array" ref="Q2">SUMPRODUCT(($B$2:$B$100&lt;&gt;0)*(TEXT($B$2:$B$100, "mmmm")=Q$1), $A$2:$A$100)</f>
        <v>0</v>
      </c>
      <c r="R2" s="1" cm="1">
        <f t="array" ref="R2">SUMPRODUCT(($B$2:$B$100&lt;&gt;0)*(TEXT($B$2:$B$100, "mmmm")=R$1), $A$2:$A$100)</f>
        <v>0</v>
      </c>
    </row>
    <row r="3" spans="1:19" ht="18" x14ac:dyDescent="0.55000000000000004">
      <c r="A3" s="16">
        <v>250</v>
      </c>
      <c r="B3" s="15">
        <v>45294</v>
      </c>
      <c r="D3" s="17">
        <f>A3+D2</f>
        <v>500</v>
      </c>
    </row>
    <row r="4" spans="1:19" ht="18" x14ac:dyDescent="0.55000000000000004">
      <c r="A4" s="16">
        <v>500</v>
      </c>
      <c r="B4" s="15">
        <v>45298</v>
      </c>
      <c r="D4" s="17">
        <f t="shared" ref="D4:D61" si="0">A4+D3</f>
        <v>1000</v>
      </c>
      <c r="F4" s="3" t="s">
        <v>55</v>
      </c>
      <c r="H4" s="18">
        <f>H2-('2024 Income'!H24/5)</f>
        <v>69.280999999999949</v>
      </c>
      <c r="I4" s="18">
        <f>I2-('2024 Income'!I24/5)</f>
        <v>-224.52399999999989</v>
      </c>
      <c r="J4" s="18">
        <f>J2-('2024 Income'!J24/5)</f>
        <v>511.39800000000014</v>
      </c>
      <c r="K4" s="18">
        <f>K2-('2024 Income'!K24/5)</f>
        <v>1351.4759999999997</v>
      </c>
      <c r="L4" s="18">
        <f>L2-('2024 Income'!L24/5)</f>
        <v>-1307.6999999999994</v>
      </c>
      <c r="M4" s="18">
        <f>M2-('2024 Income'!M24/5)</f>
        <v>-1614.0420000000004</v>
      </c>
      <c r="N4" s="18">
        <f>N2-('2024 Income'!N24/5)</f>
        <v>-3191.0020000000004</v>
      </c>
      <c r="O4" s="18">
        <f>O2-('2024 Income'!O24/5)</f>
        <v>0</v>
      </c>
      <c r="P4" s="18">
        <f>P2-('2024 Income'!P24/5)</f>
        <v>0</v>
      </c>
      <c r="Q4" s="18">
        <f>Q2-('2024 Income'!Q24/5)</f>
        <v>0</v>
      </c>
      <c r="R4" s="18">
        <f>R2-('2024 Income'!R24/5)</f>
        <v>0</v>
      </c>
    </row>
    <row r="5" spans="1:19" ht="18" x14ac:dyDescent="0.55000000000000004">
      <c r="A5" s="16">
        <v>200</v>
      </c>
      <c r="B5" s="15">
        <v>45298</v>
      </c>
      <c r="D5" s="17">
        <f t="shared" si="0"/>
        <v>1200</v>
      </c>
    </row>
    <row r="6" spans="1:19" ht="18" x14ac:dyDescent="0.55000000000000004">
      <c r="A6" s="16">
        <v>250</v>
      </c>
      <c r="B6" s="15">
        <v>45301</v>
      </c>
      <c r="D6" s="17">
        <f t="shared" si="0"/>
        <v>1450</v>
      </c>
    </row>
    <row r="7" spans="1:19" ht="18" x14ac:dyDescent="0.55000000000000004">
      <c r="A7" s="16">
        <v>1000</v>
      </c>
      <c r="B7" s="15">
        <v>45307</v>
      </c>
      <c r="D7" s="17">
        <f t="shared" si="0"/>
        <v>2450</v>
      </c>
    </row>
    <row r="8" spans="1:19" ht="18" x14ac:dyDescent="0.55000000000000004">
      <c r="A8" s="16">
        <v>500</v>
      </c>
      <c r="B8" s="15">
        <v>45315</v>
      </c>
      <c r="D8" s="17">
        <f t="shared" si="0"/>
        <v>2950</v>
      </c>
    </row>
    <row r="9" spans="1:19" ht="18" x14ac:dyDescent="0.55000000000000004">
      <c r="A9" s="16">
        <v>41.5</v>
      </c>
      <c r="B9" s="15">
        <v>45315</v>
      </c>
      <c r="D9" s="17">
        <f t="shared" si="0"/>
        <v>2991.5</v>
      </c>
    </row>
    <row r="10" spans="1:19" ht="18" x14ac:dyDescent="0.55000000000000004">
      <c r="A10" s="16">
        <v>664</v>
      </c>
      <c r="B10" s="15">
        <v>45323</v>
      </c>
      <c r="D10" s="17">
        <f t="shared" si="0"/>
        <v>3655.5</v>
      </c>
    </row>
    <row r="11" spans="1:19" ht="18" x14ac:dyDescent="0.55000000000000004">
      <c r="A11" s="16">
        <v>1500</v>
      </c>
      <c r="B11" s="15">
        <v>45326</v>
      </c>
      <c r="D11" s="17">
        <f t="shared" si="0"/>
        <v>5155.5</v>
      </c>
    </row>
    <row r="12" spans="1:19" ht="18" x14ac:dyDescent="0.55000000000000004">
      <c r="A12" s="16">
        <v>250</v>
      </c>
      <c r="B12" s="15">
        <v>45332</v>
      </c>
      <c r="D12" s="17">
        <f t="shared" si="0"/>
        <v>5405.5</v>
      </c>
    </row>
    <row r="13" spans="1:19" ht="18" x14ac:dyDescent="0.55000000000000004">
      <c r="A13" s="16">
        <v>500</v>
      </c>
      <c r="B13" s="15">
        <v>45333</v>
      </c>
      <c r="D13" s="17">
        <f t="shared" si="0"/>
        <v>5905.5</v>
      </c>
    </row>
    <row r="14" spans="1:19" ht="18" x14ac:dyDescent="0.55000000000000004">
      <c r="A14" s="16">
        <v>1000</v>
      </c>
      <c r="B14" s="15">
        <v>45337</v>
      </c>
      <c r="D14" s="17">
        <f t="shared" si="0"/>
        <v>6905.5</v>
      </c>
    </row>
    <row r="15" spans="1:19" ht="18" x14ac:dyDescent="0.55000000000000004">
      <c r="A15" s="16">
        <v>574</v>
      </c>
      <c r="B15" s="15">
        <v>45341</v>
      </c>
      <c r="D15" s="17">
        <f t="shared" si="0"/>
        <v>7479.5</v>
      </c>
    </row>
    <row r="16" spans="1:19" ht="18" x14ac:dyDescent="0.55000000000000004">
      <c r="A16" s="16">
        <v>150</v>
      </c>
      <c r="B16" s="15">
        <v>45349</v>
      </c>
      <c r="D16" s="17">
        <f t="shared" si="0"/>
        <v>7629.5</v>
      </c>
    </row>
    <row r="17" spans="1:8" ht="18" x14ac:dyDescent="0.55000000000000004">
      <c r="A17" s="16">
        <v>1000</v>
      </c>
      <c r="B17" s="15">
        <v>45350</v>
      </c>
      <c r="D17" s="17">
        <f t="shared" si="0"/>
        <v>8629.5</v>
      </c>
    </row>
    <row r="18" spans="1:8" ht="18" x14ac:dyDescent="0.55000000000000004">
      <c r="A18" s="16">
        <v>45.615000000000002</v>
      </c>
      <c r="B18" s="15">
        <v>45350</v>
      </c>
      <c r="D18" s="17">
        <f t="shared" si="0"/>
        <v>8675.1149999999998</v>
      </c>
    </row>
    <row r="19" spans="1:8" ht="18" x14ac:dyDescent="0.55000000000000004">
      <c r="A19" s="16">
        <v>39.4</v>
      </c>
      <c r="B19" s="15">
        <v>45354</v>
      </c>
      <c r="D19" s="17">
        <f t="shared" si="0"/>
        <v>8714.5149999999994</v>
      </c>
    </row>
    <row r="20" spans="1:8" ht="18" x14ac:dyDescent="0.55000000000000004">
      <c r="A20" s="16">
        <v>300</v>
      </c>
      <c r="B20" s="15">
        <v>45355</v>
      </c>
      <c r="D20" s="17">
        <f t="shared" si="0"/>
        <v>9014.5149999999994</v>
      </c>
    </row>
    <row r="21" spans="1:8" ht="18" x14ac:dyDescent="0.55000000000000004">
      <c r="A21" s="16">
        <v>500</v>
      </c>
      <c r="B21" s="15">
        <v>45357</v>
      </c>
      <c r="D21" s="17">
        <f t="shared" si="0"/>
        <v>9514.5149999999994</v>
      </c>
    </row>
    <row r="22" spans="1:8" ht="18" x14ac:dyDescent="0.55000000000000004">
      <c r="A22" s="16">
        <v>250</v>
      </c>
      <c r="B22" s="15">
        <v>45363</v>
      </c>
      <c r="D22" s="17">
        <f t="shared" si="0"/>
        <v>9764.5149999999994</v>
      </c>
    </row>
    <row r="23" spans="1:8" ht="18" x14ac:dyDescent="0.55000000000000004">
      <c r="A23" s="16">
        <v>250</v>
      </c>
      <c r="B23" s="15">
        <v>45365</v>
      </c>
      <c r="D23" s="17">
        <f t="shared" si="0"/>
        <v>10014.514999999999</v>
      </c>
    </row>
    <row r="24" spans="1:8" ht="18" x14ac:dyDescent="0.55000000000000004">
      <c r="A24" s="16">
        <v>1000</v>
      </c>
      <c r="B24" s="15">
        <v>45368</v>
      </c>
      <c r="D24" s="17">
        <f t="shared" si="0"/>
        <v>11014.514999999999</v>
      </c>
      <c r="H24" t="s">
        <v>56</v>
      </c>
    </row>
    <row r="25" spans="1:8" ht="18" x14ac:dyDescent="0.55000000000000004">
      <c r="A25" s="16">
        <v>250</v>
      </c>
      <c r="B25" s="15">
        <v>45379</v>
      </c>
      <c r="D25" s="17">
        <f t="shared" si="0"/>
        <v>11264.514999999999</v>
      </c>
    </row>
    <row r="26" spans="1:8" ht="18" x14ac:dyDescent="0.55000000000000004">
      <c r="A26" s="16">
        <v>32.909999999999997</v>
      </c>
      <c r="B26" s="15">
        <v>45379</v>
      </c>
      <c r="D26" s="17">
        <f t="shared" si="0"/>
        <v>11297.424999999999</v>
      </c>
    </row>
    <row r="27" spans="1:8" ht="18" x14ac:dyDescent="0.55000000000000004">
      <c r="A27" s="16">
        <v>1016.5</v>
      </c>
      <c r="B27" s="15">
        <v>45381</v>
      </c>
      <c r="D27" s="17">
        <f t="shared" si="0"/>
        <v>12313.924999999999</v>
      </c>
    </row>
    <row r="28" spans="1:8" ht="18" x14ac:dyDescent="0.55000000000000004">
      <c r="A28" s="16">
        <v>379</v>
      </c>
      <c r="B28" s="15">
        <v>45383</v>
      </c>
      <c r="D28" s="17">
        <f t="shared" si="0"/>
        <v>12692.924999999999</v>
      </c>
    </row>
    <row r="29" spans="1:8" ht="18" x14ac:dyDescent="0.55000000000000004">
      <c r="A29" s="16">
        <v>500</v>
      </c>
      <c r="B29" s="15">
        <v>45384</v>
      </c>
      <c r="D29" s="17">
        <f t="shared" si="0"/>
        <v>13192.924999999999</v>
      </c>
    </row>
    <row r="30" spans="1:8" ht="18" x14ac:dyDescent="0.55000000000000004">
      <c r="A30" s="16">
        <v>250</v>
      </c>
      <c r="B30" s="15">
        <v>45389</v>
      </c>
      <c r="D30" s="17">
        <f t="shared" si="0"/>
        <v>13442.924999999999</v>
      </c>
    </row>
    <row r="31" spans="1:8" ht="18" x14ac:dyDescent="0.55000000000000004">
      <c r="A31" s="16">
        <v>500</v>
      </c>
      <c r="B31" s="15">
        <v>45390</v>
      </c>
      <c r="D31" s="17">
        <f t="shared" si="0"/>
        <v>13942.924999999999</v>
      </c>
    </row>
    <row r="32" spans="1:8" ht="18" x14ac:dyDescent="0.55000000000000004">
      <c r="A32" s="16">
        <v>750</v>
      </c>
      <c r="B32" s="15">
        <v>45397</v>
      </c>
      <c r="D32" s="17">
        <f t="shared" si="0"/>
        <v>14692.924999999999</v>
      </c>
    </row>
    <row r="33" spans="1:4" ht="18" x14ac:dyDescent="0.55000000000000004">
      <c r="A33" s="16">
        <v>600</v>
      </c>
      <c r="B33" s="15">
        <v>45399</v>
      </c>
      <c r="D33" s="17">
        <f t="shared" si="0"/>
        <v>15292.924999999999</v>
      </c>
    </row>
    <row r="34" spans="1:4" ht="18" x14ac:dyDescent="0.55000000000000004">
      <c r="A34" s="16">
        <v>695</v>
      </c>
      <c r="B34" s="15">
        <v>45407</v>
      </c>
      <c r="D34" s="17">
        <f t="shared" si="0"/>
        <v>15987.924999999999</v>
      </c>
    </row>
    <row r="35" spans="1:4" ht="18" x14ac:dyDescent="0.55000000000000004">
      <c r="A35" s="16">
        <v>30.731999999999999</v>
      </c>
      <c r="B35" s="15">
        <v>45411</v>
      </c>
      <c r="D35" s="17">
        <f t="shared" si="0"/>
        <v>16018.656999999999</v>
      </c>
    </row>
    <row r="36" spans="1:4" ht="18" x14ac:dyDescent="0.55000000000000004">
      <c r="A36" s="16">
        <v>1500</v>
      </c>
      <c r="B36" s="15">
        <v>45417</v>
      </c>
      <c r="D36" s="17">
        <f t="shared" si="0"/>
        <v>17518.656999999999</v>
      </c>
    </row>
    <row r="37" spans="1:4" ht="18" x14ac:dyDescent="0.55000000000000004">
      <c r="A37" s="16">
        <v>200</v>
      </c>
      <c r="B37" s="15">
        <v>45418</v>
      </c>
      <c r="D37" s="17">
        <f t="shared" si="0"/>
        <v>17718.656999999999</v>
      </c>
    </row>
    <row r="38" spans="1:4" ht="18" x14ac:dyDescent="0.55000000000000004">
      <c r="A38" s="16">
        <v>244.25</v>
      </c>
      <c r="B38" s="15">
        <v>45424</v>
      </c>
      <c r="D38" s="17">
        <f t="shared" si="0"/>
        <v>17962.906999999999</v>
      </c>
    </row>
    <row r="39" spans="1:4" ht="18" x14ac:dyDescent="0.55000000000000004">
      <c r="A39" s="16">
        <v>300</v>
      </c>
      <c r="B39" s="15">
        <v>45425</v>
      </c>
      <c r="D39" s="17">
        <f t="shared" si="0"/>
        <v>18262.906999999999</v>
      </c>
    </row>
    <row r="40" spans="1:4" ht="18" x14ac:dyDescent="0.55000000000000004">
      <c r="A40" s="16">
        <v>2000</v>
      </c>
      <c r="B40" s="15">
        <v>45428</v>
      </c>
      <c r="D40" s="17">
        <f t="shared" si="0"/>
        <v>20262.906999999999</v>
      </c>
    </row>
    <row r="41" spans="1:4" ht="18" x14ac:dyDescent="0.55000000000000004">
      <c r="A41" s="16">
        <v>400</v>
      </c>
      <c r="B41" s="15">
        <v>45439</v>
      </c>
      <c r="D41" s="17">
        <f t="shared" si="0"/>
        <v>20662.906999999999</v>
      </c>
    </row>
    <row r="42" spans="1:4" ht="18" x14ac:dyDescent="0.55000000000000004">
      <c r="A42" s="16">
        <v>31</v>
      </c>
      <c r="B42" s="15">
        <v>45439</v>
      </c>
      <c r="D42" s="17">
        <f t="shared" si="0"/>
        <v>20693.906999999999</v>
      </c>
    </row>
    <row r="43" spans="1:4" ht="18" x14ac:dyDescent="0.55000000000000004">
      <c r="A43" s="16">
        <v>500</v>
      </c>
      <c r="B43" s="15">
        <v>45441</v>
      </c>
      <c r="D43" s="17">
        <f t="shared" si="0"/>
        <v>21193.906999999999</v>
      </c>
    </row>
    <row r="44" spans="1:4" ht="18" x14ac:dyDescent="0.55000000000000004">
      <c r="A44" s="16">
        <v>796.15</v>
      </c>
      <c r="B44" s="15">
        <v>45445</v>
      </c>
      <c r="D44" s="17">
        <f t="shared" si="0"/>
        <v>21990.057000000001</v>
      </c>
    </row>
    <row r="45" spans="1:4" ht="18" x14ac:dyDescent="0.55000000000000004">
      <c r="A45" s="16">
        <v>500</v>
      </c>
      <c r="B45" s="15">
        <v>45448</v>
      </c>
      <c r="D45" s="17">
        <f t="shared" si="0"/>
        <v>22490.057000000001</v>
      </c>
    </row>
    <row r="46" spans="1:4" ht="18" x14ac:dyDescent="0.55000000000000004">
      <c r="A46" s="16">
        <v>100</v>
      </c>
      <c r="B46" s="15">
        <v>45453</v>
      </c>
      <c r="D46" s="17">
        <f t="shared" si="0"/>
        <v>22590.057000000001</v>
      </c>
    </row>
    <row r="47" spans="1:4" ht="18" x14ac:dyDescent="0.55000000000000004">
      <c r="A47" s="16">
        <v>500</v>
      </c>
      <c r="B47" s="15">
        <v>45454</v>
      </c>
      <c r="D47" s="17">
        <f t="shared" si="0"/>
        <v>23090.057000000001</v>
      </c>
    </row>
    <row r="48" spans="1:4" ht="18" x14ac:dyDescent="0.55000000000000004">
      <c r="A48" s="16">
        <v>1000</v>
      </c>
      <c r="B48" s="15">
        <v>45458</v>
      </c>
      <c r="D48" s="17">
        <f t="shared" si="0"/>
        <v>24090.057000000001</v>
      </c>
    </row>
    <row r="49" spans="1:4" ht="18" x14ac:dyDescent="0.55000000000000004">
      <c r="A49" s="16">
        <v>250</v>
      </c>
      <c r="B49" s="15">
        <v>45466</v>
      </c>
      <c r="D49" s="17">
        <f t="shared" si="0"/>
        <v>24340.057000000001</v>
      </c>
    </row>
    <row r="50" spans="1:4" ht="18" x14ac:dyDescent="0.55000000000000004">
      <c r="A50" s="16">
        <v>142</v>
      </c>
      <c r="B50" s="15">
        <v>45470</v>
      </c>
      <c r="D50" s="17">
        <f t="shared" si="0"/>
        <v>24482.057000000001</v>
      </c>
    </row>
    <row r="51" spans="1:4" ht="18" x14ac:dyDescent="0.55000000000000004">
      <c r="A51" s="16">
        <v>108.15</v>
      </c>
      <c r="B51" s="15">
        <v>45470</v>
      </c>
      <c r="D51" s="17">
        <f t="shared" si="0"/>
        <v>24590.207000000002</v>
      </c>
    </row>
    <row r="52" spans="1:4" ht="18" x14ac:dyDescent="0.55000000000000004">
      <c r="A52" s="16">
        <v>32.667999999999999</v>
      </c>
      <c r="B52" s="15">
        <v>45472</v>
      </c>
      <c r="D52" s="17">
        <f t="shared" si="0"/>
        <v>24622.875000000004</v>
      </c>
    </row>
    <row r="53" spans="1:4" ht="18" x14ac:dyDescent="0.55000000000000004">
      <c r="A53" s="16">
        <v>712.85</v>
      </c>
      <c r="B53" s="15">
        <v>45474</v>
      </c>
      <c r="D53" s="17">
        <f t="shared" si="0"/>
        <v>25335.725000000002</v>
      </c>
    </row>
    <row r="54" spans="1:4" ht="18" x14ac:dyDescent="0.55000000000000004">
      <c r="A54" s="16">
        <v>500</v>
      </c>
      <c r="B54" s="15">
        <v>45475</v>
      </c>
      <c r="D54" s="17">
        <f t="shared" si="0"/>
        <v>25835.725000000002</v>
      </c>
    </row>
    <row r="55" spans="1:4" ht="18" x14ac:dyDescent="0.55000000000000004">
      <c r="A55" s="16">
        <v>250</v>
      </c>
      <c r="B55" s="15">
        <v>45481</v>
      </c>
      <c r="D55" s="17">
        <f t="shared" si="0"/>
        <v>26085.725000000002</v>
      </c>
    </row>
    <row r="56" spans="1:4" ht="18" x14ac:dyDescent="0.55000000000000004">
      <c r="A56" s="16">
        <v>375</v>
      </c>
      <c r="B56" s="15">
        <v>45483</v>
      </c>
      <c r="D56" s="17">
        <f t="shared" si="0"/>
        <v>26460.725000000002</v>
      </c>
    </row>
    <row r="57" spans="1:4" ht="18" x14ac:dyDescent="0.55000000000000004">
      <c r="A57" s="16">
        <v>500</v>
      </c>
      <c r="B57" s="15">
        <v>45488</v>
      </c>
      <c r="D57" s="17">
        <f t="shared" si="0"/>
        <v>26960.725000000002</v>
      </c>
    </row>
    <row r="58" spans="1:4" ht="18" x14ac:dyDescent="0.55000000000000004">
      <c r="A58" s="16">
        <v>250</v>
      </c>
      <c r="B58" s="15">
        <v>45490</v>
      </c>
      <c r="D58" s="17">
        <f t="shared" si="0"/>
        <v>27210.725000000002</v>
      </c>
    </row>
    <row r="59" spans="1:4" ht="18" x14ac:dyDescent="0.55000000000000004">
      <c r="A59" s="16">
        <v>250</v>
      </c>
      <c r="B59" s="15">
        <v>45495</v>
      </c>
      <c r="D59" s="17">
        <f t="shared" si="0"/>
        <v>27460.725000000002</v>
      </c>
    </row>
    <row r="60" spans="1:4" ht="18" x14ac:dyDescent="0.55000000000000004">
      <c r="A60" s="16">
        <v>200</v>
      </c>
      <c r="B60" s="15">
        <v>45500</v>
      </c>
      <c r="D60" s="17">
        <f t="shared" si="0"/>
        <v>27660.725000000002</v>
      </c>
    </row>
    <row r="61" spans="1:4" ht="18" x14ac:dyDescent="0.55000000000000004">
      <c r="A61" s="16">
        <v>31.35</v>
      </c>
      <c r="B61" s="15">
        <v>45502</v>
      </c>
      <c r="D61" s="17">
        <f t="shared" si="0"/>
        <v>27692.075000000001</v>
      </c>
    </row>
    <row r="62" spans="1:4" ht="18" x14ac:dyDescent="0.55000000000000004">
      <c r="B62" s="15"/>
    </row>
    <row r="63" spans="1:4" ht="18" x14ac:dyDescent="0.55000000000000004">
      <c r="B63" s="15"/>
    </row>
    <row r="64" spans="1:4" ht="18" x14ac:dyDescent="0.55000000000000004">
      <c r="B64" s="15"/>
    </row>
    <row r="65" spans="2:2" ht="18" x14ac:dyDescent="0.55000000000000004">
      <c r="B65" s="15"/>
    </row>
    <row r="66" spans="2:2" ht="18" x14ac:dyDescent="0.55000000000000004">
      <c r="B66" s="15"/>
    </row>
    <row r="67" spans="2:2" ht="18" x14ac:dyDescent="0.55000000000000004">
      <c r="B67" s="15"/>
    </row>
    <row r="68" spans="2:2" ht="18" x14ac:dyDescent="0.55000000000000004">
      <c r="B68" s="15"/>
    </row>
    <row r="69" spans="2:2" ht="18" x14ac:dyDescent="0.55000000000000004">
      <c r="B69" s="15"/>
    </row>
    <row r="70" spans="2:2" ht="18" x14ac:dyDescent="0.55000000000000004">
      <c r="B70" s="15"/>
    </row>
    <row r="71" spans="2:2" ht="18" x14ac:dyDescent="0.55000000000000004">
      <c r="B71" s="15"/>
    </row>
    <row r="72" spans="2:2" ht="18" x14ac:dyDescent="0.55000000000000004">
      <c r="B72" s="15"/>
    </row>
    <row r="73" spans="2:2" ht="18" x14ac:dyDescent="0.55000000000000004">
      <c r="B73" s="15"/>
    </row>
    <row r="74" spans="2:2" ht="18" x14ac:dyDescent="0.55000000000000004">
      <c r="B74" s="15"/>
    </row>
    <row r="75" spans="2:2" ht="18" x14ac:dyDescent="0.55000000000000004">
      <c r="B75" s="15"/>
    </row>
    <row r="76" spans="2:2" ht="18" x14ac:dyDescent="0.55000000000000004">
      <c r="B76" s="15"/>
    </row>
    <row r="77" spans="2:2" ht="18" x14ac:dyDescent="0.55000000000000004">
      <c r="B77" s="15"/>
    </row>
    <row r="78" spans="2:2" ht="18" x14ac:dyDescent="0.55000000000000004">
      <c r="B78" s="15"/>
    </row>
    <row r="79" spans="2:2" ht="18" x14ac:dyDescent="0.55000000000000004">
      <c r="B79" s="15"/>
    </row>
    <row r="80" spans="2:2" ht="18" x14ac:dyDescent="0.55000000000000004">
      <c r="B80" s="15"/>
    </row>
    <row r="81" spans="2:2" ht="18" x14ac:dyDescent="0.55000000000000004">
      <c r="B81" s="15"/>
    </row>
    <row r="82" spans="2:2" ht="18" x14ac:dyDescent="0.55000000000000004">
      <c r="B82" s="15"/>
    </row>
    <row r="83" spans="2:2" ht="18" x14ac:dyDescent="0.55000000000000004">
      <c r="B83" s="15"/>
    </row>
    <row r="84" spans="2:2" ht="18" x14ac:dyDescent="0.55000000000000004">
      <c r="B84" s="15"/>
    </row>
    <row r="85" spans="2:2" ht="18" x14ac:dyDescent="0.55000000000000004">
      <c r="B85" s="15"/>
    </row>
    <row r="86" spans="2:2" ht="18" x14ac:dyDescent="0.55000000000000004">
      <c r="B86" s="15"/>
    </row>
    <row r="87" spans="2:2" ht="18" x14ac:dyDescent="0.55000000000000004">
      <c r="B87" s="15"/>
    </row>
    <row r="88" spans="2:2" ht="18" x14ac:dyDescent="0.55000000000000004">
      <c r="B88" s="15"/>
    </row>
    <row r="89" spans="2:2" ht="18" x14ac:dyDescent="0.55000000000000004">
      <c r="B89" s="15"/>
    </row>
    <row r="90" spans="2:2" ht="18" x14ac:dyDescent="0.55000000000000004">
      <c r="B90" s="15"/>
    </row>
    <row r="91" spans="2:2" ht="18" x14ac:dyDescent="0.55000000000000004">
      <c r="B91" s="15"/>
    </row>
    <row r="92" spans="2:2" ht="18" x14ac:dyDescent="0.55000000000000004">
      <c r="B92" s="15"/>
    </row>
    <row r="93" spans="2:2" ht="18" x14ac:dyDescent="0.55000000000000004">
      <c r="B93" s="15"/>
    </row>
    <row r="94" spans="2:2" ht="18" x14ac:dyDescent="0.55000000000000004">
      <c r="B94" s="15"/>
    </row>
    <row r="95" spans="2:2" ht="18" x14ac:dyDescent="0.55000000000000004">
      <c r="B95" s="15"/>
    </row>
    <row r="96" spans="2:2" ht="18" x14ac:dyDescent="0.55000000000000004">
      <c r="B96" s="15"/>
    </row>
    <row r="97" spans="2:2" ht="18" x14ac:dyDescent="0.55000000000000004">
      <c r="B97" s="15"/>
    </row>
    <row r="98" spans="2:2" ht="18" x14ac:dyDescent="0.55000000000000004">
      <c r="B98" s="15"/>
    </row>
    <row r="99" spans="2:2" ht="18" x14ac:dyDescent="0.55000000000000004">
      <c r="B99" s="15"/>
    </row>
    <row r="100" spans="2:2" ht="18" x14ac:dyDescent="0.55000000000000004">
      <c r="B100" s="15"/>
    </row>
    <row r="101" spans="2:2" ht="18" x14ac:dyDescent="0.55000000000000004">
      <c r="B101" s="15"/>
    </row>
    <row r="102" spans="2:2" ht="18" x14ac:dyDescent="0.55000000000000004">
      <c r="B102" s="15"/>
    </row>
    <row r="103" spans="2:2" ht="18" x14ac:dyDescent="0.55000000000000004">
      <c r="B103" s="15"/>
    </row>
    <row r="104" spans="2:2" ht="18" x14ac:dyDescent="0.55000000000000004">
      <c r="B104" s="15"/>
    </row>
    <row r="105" spans="2:2" ht="18" x14ac:dyDescent="0.55000000000000004">
      <c r="B105" s="15"/>
    </row>
    <row r="106" spans="2:2" ht="18" x14ac:dyDescent="0.55000000000000004">
      <c r="B106" s="15"/>
    </row>
    <row r="107" spans="2:2" ht="18" x14ac:dyDescent="0.55000000000000004">
      <c r="B107" s="15"/>
    </row>
    <row r="108" spans="2:2" ht="18" x14ac:dyDescent="0.55000000000000004">
      <c r="B108" s="15"/>
    </row>
    <row r="109" spans="2:2" ht="18" x14ac:dyDescent="0.55000000000000004">
      <c r="B109" s="15"/>
    </row>
    <row r="110" spans="2:2" ht="18" x14ac:dyDescent="0.55000000000000004">
      <c r="B110" s="15"/>
    </row>
    <row r="111" spans="2:2" ht="18" x14ac:dyDescent="0.55000000000000004">
      <c r="B111" s="15"/>
    </row>
    <row r="112" spans="2:2" ht="18" x14ac:dyDescent="0.55000000000000004">
      <c r="B112" s="15"/>
    </row>
    <row r="113" spans="2:2" ht="18" x14ac:dyDescent="0.55000000000000004">
      <c r="B113" s="15"/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 Income</vt:lpstr>
      <vt:lpstr>Contracts</vt:lpstr>
      <vt:lpstr>Eyad Income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Muhtaseb</dc:creator>
  <cp:lastModifiedBy>Kareem Muhtaseb</cp:lastModifiedBy>
  <cp:lastPrinted>2024-09-22T09:38:42Z</cp:lastPrinted>
  <dcterms:created xsi:type="dcterms:W3CDTF">2024-08-05T18:28:54Z</dcterms:created>
  <dcterms:modified xsi:type="dcterms:W3CDTF">2024-10-22T20:02:48Z</dcterms:modified>
</cp:coreProperties>
</file>