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mc:AlternateContent xmlns:mc="http://schemas.openxmlformats.org/markup-compatibility/2006">
    <mc:Choice Requires="x15">
      <x15ac:absPath xmlns:x15ac="http://schemas.microsoft.com/office/spreadsheetml/2010/11/ac" url="C:\Users\karel\Documents\"/>
    </mc:Choice>
  </mc:AlternateContent>
  <xr:revisionPtr revIDLastSave="0" documentId="8_{19964767-13F8-41D7-8F4D-1F6B7B4FDA4D}" xr6:coauthVersionLast="47" xr6:coauthVersionMax="47" xr10:uidLastSave="{00000000-0000-0000-0000-000000000000}"/>
  <bookViews>
    <workbookView xWindow="-120" yWindow="-120" windowWidth="29040" windowHeight="15720"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ColumnTitle1" localSheetId="0">PaymentSchedule3[[#Headers],[Payment Number]]</definedName>
    <definedName name="End_Bal" localSheetId="0">PaymentSchedule3[Ending
Balance]</definedName>
    <definedName name="ExtraPayments" localSheetId="0">'Loan Schedule'!$E$11</definedName>
    <definedName name="InterestRate" localSheetId="0">'Loan Schedule'!$E$6</definedName>
    <definedName name="LastCol" localSheetId="0">MATCH(REPT("z",255),'Loan Schedule'!$13:$13)</definedName>
    <definedName name="LastRow" localSheetId="0">MATCH(9.99E+307,'Loan Schedule'!$B:$B)</definedName>
    <definedName name="LenderName" localSheetId="0">'Loan Schedule'!$H$11:$I$11</definedName>
    <definedName name="LoanAmount" localSheetId="0">'Loan Schedule'!$E$5</definedName>
    <definedName name="LoanIsGood" localSheetId="0">('Loan Schedule'!$E$5*'Loan Schedule'!$E$6*'Loan Schedule'!$E$7*'Loan Schedule'!$E$9)&gt;0</definedName>
    <definedName name="LoanPeriod" localSheetId="0">'Loan Schedule'!$E$7</definedName>
    <definedName name="LoanStartDate" localSheetId="0">'Loan Schedule'!$E$9</definedName>
    <definedName name="PaymentsPerYear" localSheetId="0">'Loan Schedule'!$E$8</definedName>
    <definedName name="_xlnm.Print_Titles" localSheetId="0">'Loan Schedule'!$13:$13</definedName>
    <definedName name="PrintArea_SET" localSheetId="0">OFFSET('Loan Schedule'!#REF!,,,'Loan Schedule'!LastRow,'Loan Schedule'!LastCol)</definedName>
    <definedName name="RowTitleRegion1..E9" localSheetId="0">'Loan Schedule'!$B$5:$D$5</definedName>
    <definedName name="RowTitleRegion2..I7" localSheetId="0">'Loan Schedule'!$G$5:$H$5</definedName>
    <definedName name="RowTitleRegion3..E9" localSheetId="0">'Loan Schedule'!$B$11</definedName>
    <definedName name="RowTitleRegion4..H9" localSheetId="0">'Loan Schedule'!$G$11</definedName>
    <definedName name="ScheduledNumberOfPayments" localSheetId="0">'Loan Schedule'!$I$6</definedName>
    <definedName name="ScheduledPayment" localSheetId="0">'Loan Schedule'!$I$5</definedName>
    <definedName name="TotalEarlyPayments" localSheetId="0">SUM(PaymentSchedule3[Extra
Payment])</definedName>
    <definedName name="TotalInterest" localSheetId="0">SUM(PaymentSchedule3[Interest])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 l="1"/>
  <c r="I6" i="3" l="1"/>
  <c r="B19" i="3" l="1"/>
  <c r="B21" i="3"/>
  <c r="C21" i="3" s="1"/>
  <c r="B14" i="3"/>
  <c r="D14" i="3" s="1"/>
  <c r="I14" i="3" s="1"/>
  <c r="B15" i="3"/>
  <c r="C15" i="3" s="1"/>
  <c r="B17" i="3"/>
  <c r="I5" i="3"/>
  <c r="B18" i="3"/>
  <c r="B20" i="3"/>
  <c r="B16" i="3"/>
  <c r="B23" i="3"/>
  <c r="C19" i="3"/>
  <c r="B22" i="3"/>
  <c r="E21" i="3" l="1"/>
  <c r="C14" i="3"/>
  <c r="E19" i="3"/>
  <c r="E14" i="3"/>
  <c r="F14" i="3" s="1"/>
  <c r="G14" i="3" s="1"/>
  <c r="H14" i="3" s="1"/>
  <c r="J14" i="3" s="1"/>
  <c r="D15" i="3" s="1"/>
  <c r="E15" i="3"/>
  <c r="E22" i="3"/>
  <c r="C22" i="3"/>
  <c r="E16" i="3"/>
  <c r="C16" i="3"/>
  <c r="K14" i="3"/>
  <c r="E23" i="3"/>
  <c r="C23" i="3"/>
  <c r="E18" i="3"/>
  <c r="C18" i="3"/>
  <c r="C20" i="3"/>
  <c r="E20" i="3"/>
  <c r="E17" i="3"/>
  <c r="C17" i="3"/>
  <c r="I15" i="3" l="1"/>
  <c r="F15" i="3"/>
  <c r="G15" i="3" s="1"/>
  <c r="K15" i="3" l="1"/>
  <c r="H15" i="3"/>
  <c r="J15" i="3" s="1"/>
  <c r="D16" i="3" s="1"/>
  <c r="I16" i="3" s="1"/>
  <c r="K16" i="3" s="1"/>
  <c r="F16" i="3" l="1"/>
  <c r="G16" i="3" s="1"/>
  <c r="H16" i="3" s="1"/>
  <c r="J16" i="3" s="1"/>
  <c r="D17" i="3" s="1"/>
  <c r="I17" i="3" s="1"/>
  <c r="F17" i="3" l="1"/>
  <c r="G17" i="3" s="1"/>
  <c r="H17" i="3" s="1"/>
  <c r="J17" i="3" s="1"/>
  <c r="D18" i="3" s="1"/>
  <c r="K17" i="3"/>
  <c r="I18" i="3" l="1"/>
  <c r="F18" i="3"/>
  <c r="G18" i="3" l="1"/>
  <c r="H18" i="3" s="1"/>
  <c r="J18" i="3" s="1"/>
  <c r="D19" i="3" s="1"/>
  <c r="K18" i="3"/>
  <c r="I19" i="3" l="1"/>
  <c r="F19" i="3"/>
  <c r="G19" i="3" l="1"/>
  <c r="H19" i="3" s="1"/>
  <c r="J19" i="3" s="1"/>
  <c r="D20" i="3" s="1"/>
  <c r="K19" i="3"/>
  <c r="I20" i="3" l="1"/>
  <c r="K20" i="3" s="1"/>
  <c r="F20" i="3"/>
  <c r="G20" i="3" l="1"/>
  <c r="H20" i="3" s="1"/>
  <c r="J20" i="3" s="1"/>
  <c r="D21" i="3" s="1"/>
  <c r="I21" i="3" l="1"/>
  <c r="K21" i="3" s="1"/>
  <c r="F21" i="3"/>
  <c r="G21" i="3" l="1"/>
  <c r="H21" i="3" s="1"/>
  <c r="J21" i="3" s="1"/>
  <c r="D22" i="3" s="1"/>
  <c r="I22" i="3" l="1"/>
  <c r="K22" i="3" s="1"/>
  <c r="F22" i="3"/>
  <c r="G22" i="3" l="1"/>
  <c r="H22" i="3" s="1"/>
  <c r="J22" i="3" s="1"/>
  <c r="D23" i="3" s="1"/>
  <c r="I23" i="3" l="1"/>
  <c r="K23" i="3" s="1"/>
  <c r="F23" i="3"/>
  <c r="G23" i="3" l="1"/>
  <c r="H23" i="3" s="1"/>
  <c r="J23" i="3"/>
  <c r="I9" i="3" l="1"/>
  <c r="I8" i="3"/>
  <c r="I7" i="3" l="1"/>
</calcChain>
</file>

<file path=xl/sharedStrings.xml><?xml version="1.0" encoding="utf-8"?>
<sst xmlns="http://schemas.openxmlformats.org/spreadsheetml/2006/main" count="26" uniqueCount="26">
  <si>
    <t>Loan amount</t>
  </si>
  <si>
    <t>Annual interest rate</t>
  </si>
  <si>
    <t>Loan period in years</t>
  </si>
  <si>
    <t>Number of payments per year</t>
  </si>
  <si>
    <t>Start date of loan</t>
  </si>
  <si>
    <t>Scheduled payment</t>
  </si>
  <si>
    <t>Scheduled number of payments</t>
  </si>
  <si>
    <t>Actual number of payments</t>
  </si>
  <si>
    <t>Total early payments</t>
  </si>
  <si>
    <t>Total interest</t>
  </si>
  <si>
    <t>Loan Amortization Schedule</t>
  </si>
  <si>
    <t>Loan Summary</t>
  </si>
  <si>
    <t>Payment Number</t>
  </si>
  <si>
    <t>Payment
Date</t>
  </si>
  <si>
    <t>Beginning
Balance</t>
  </si>
  <si>
    <t>Extra
Payment</t>
  </si>
  <si>
    <t>Total
Payment</t>
  </si>
  <si>
    <t>Principal</t>
  </si>
  <si>
    <t>Interest</t>
  </si>
  <si>
    <t>Ending
Balance</t>
  </si>
  <si>
    <t>Cumulative
Interest</t>
  </si>
  <si>
    <t>Enter Values</t>
  </si>
  <si>
    <t>Optional extra payments</t>
  </si>
  <si>
    <t>Woodgrove Bank</t>
  </si>
  <si>
    <t>Lender name</t>
  </si>
  <si>
    <t>Scheduled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</si>
</sst>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3"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14"/>
      <color rgb="FF376B36"/>
      <name val="Calibri"/>
      <family val="2"/>
      <scheme val="minor"/>
    </font>
    <font>
      <b/>
      <sz val="14"/>
      <color theme="1" tint="0.34998626667073579"/>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7">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
      <left/>
      <right/>
      <top/>
      <bottom style="thin">
        <color rgb="FF376B36"/>
      </bottom>
      <diagonal/>
    </border>
  </borders>
  <cellStyleXfs count="16">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4" fillId="5" borderId="0" applyFill="0" applyProtection="0">
      <alignment horizontal="center" vertical="center" wrapText="1"/>
    </xf>
  </cellStyleXfs>
  <cellXfs count="42">
    <xf numFmtId="0" fontId="0" fillId="0" borderId="0" xfId="0"/>
    <xf numFmtId="0" fontId="7" fillId="0" borderId="0" xfId="0" applyFont="1"/>
    <xf numFmtId="0" fontId="10" fillId="0" borderId="0" xfId="2" applyBorder="1">
      <alignment vertical="center"/>
    </xf>
    <xf numFmtId="0" fontId="10" fillId="0" borderId="0" xfId="2" applyFill="1" applyBorder="1">
      <alignment vertical="center"/>
    </xf>
    <xf numFmtId="0" fontId="13" fillId="0" borderId="0" xfId="13" applyFont="1" applyFill="1" applyBorder="1" applyAlignment="1">
      <alignment vertical="center" wrapText="1"/>
    </xf>
    <xf numFmtId="164" fontId="15"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5" fillId="0" borderId="0" xfId="11" applyFont="1" applyFill="1" applyBorder="1" applyAlignment="1">
      <alignment horizontal="center" vertical="center"/>
    </xf>
    <xf numFmtId="0" fontId="15" fillId="0" borderId="0" xfId="0" applyFont="1"/>
    <xf numFmtId="0" fontId="0" fillId="0" borderId="15" xfId="0" applyBorder="1" applyAlignment="1">
      <alignment vertical="center"/>
    </xf>
    <xf numFmtId="164" fontId="19" fillId="0" borderId="6" xfId="7" applyFont="1" applyFill="1" applyBorder="1" applyAlignment="1">
      <alignment horizontal="right" vertical="center" indent="1"/>
    </xf>
    <xf numFmtId="10" fontId="19" fillId="0" borderId="5" xfId="6" applyFont="1" applyFill="1" applyBorder="1" applyAlignment="1">
      <alignment horizontal="right" vertical="center" indent="1"/>
    </xf>
    <xf numFmtId="1" fontId="19" fillId="0" borderId="5" xfId="10" applyFont="1" applyFill="1" applyBorder="1" applyAlignment="1">
      <alignment horizontal="right" vertical="center" indent="1"/>
    </xf>
    <xf numFmtId="0" fontId="18" fillId="0" borderId="14" xfId="5" applyFont="1" applyBorder="1">
      <alignment vertical="center"/>
    </xf>
    <xf numFmtId="14" fontId="19" fillId="0" borderId="9" xfId="11" applyFont="1" applyFill="1" applyBorder="1" applyAlignment="1">
      <alignment horizontal="right" vertical="center" indent="1"/>
    </xf>
    <xf numFmtId="0" fontId="20" fillId="0" borderId="0" xfId="5" applyFont="1" applyBorder="1">
      <alignment vertical="center"/>
    </xf>
    <xf numFmtId="164" fontId="18" fillId="0" borderId="0" xfId="7" applyFont="1" applyFill="1" applyBorder="1" applyAlignment="1">
      <alignment horizontal="right" vertical="center" indent="1"/>
    </xf>
    <xf numFmtId="0" fontId="0" fillId="0" borderId="7" xfId="0" applyBorder="1"/>
    <xf numFmtId="0" fontId="22" fillId="0" borderId="0" xfId="15" applyFont="1" applyFill="1">
      <alignment horizontal="center" vertical="center" wrapText="1"/>
    </xf>
    <xf numFmtId="1" fontId="15" fillId="0" borderId="0" xfId="10" applyFont="1" applyFill="1" applyBorder="1" applyAlignment="1">
      <alignment horizontal="center" vertical="center"/>
    </xf>
    <xf numFmtId="164" fontId="15" fillId="0" borderId="0" xfId="12" applyFont="1" applyFill="1" applyBorder="1" applyAlignment="1">
      <alignment horizontal="center" vertical="center"/>
    </xf>
    <xf numFmtId="164" fontId="15" fillId="0" borderId="0" xfId="12" applyFont="1" applyFill="1" applyBorder="1" applyAlignment="1">
      <alignment horizontal="right" vertical="center" indent="3"/>
    </xf>
    <xf numFmtId="0" fontId="18" fillId="0" borderId="13" xfId="5" applyFont="1" applyBorder="1" applyAlignment="1">
      <alignment horizontal="left" vertical="center" indent="1"/>
    </xf>
    <xf numFmtId="0" fontId="21" fillId="0" borderId="0" xfId="5" applyFont="1" applyBorder="1" applyAlignment="1">
      <alignment horizontal="left" vertical="center" indent="1"/>
    </xf>
    <xf numFmtId="0" fontId="18" fillId="0" borderId="9" xfId="5" applyFont="1" applyBorder="1" applyAlignment="1">
      <alignment horizontal="left" vertical="center" indent="1"/>
    </xf>
    <xf numFmtId="0" fontId="18" fillId="0" borderId="12" xfId="5" applyFont="1" applyBorder="1" applyAlignment="1">
      <alignment horizontal="left" vertical="center" indent="1"/>
    </xf>
    <xf numFmtId="164" fontId="19" fillId="0" borderId="9" xfId="8" applyNumberFormat="1" applyFont="1" applyFill="1" applyBorder="1" applyAlignment="1">
      <alignment horizontal="right" vertical="center" indent="1"/>
    </xf>
    <xf numFmtId="164" fontId="2" fillId="0" borderId="0" xfId="8" applyNumberFormat="1" applyFont="1" applyFill="1" applyAlignment="1">
      <alignment horizontal="right" indent="1"/>
    </xf>
    <xf numFmtId="0" fontId="21" fillId="0" borderId="0" xfId="3" applyFont="1" applyFill="1" applyBorder="1" applyAlignment="1">
      <alignment horizontal="left" vertical="top" indent="1"/>
    </xf>
    <xf numFmtId="0" fontId="18" fillId="0" borderId="0" xfId="3" applyFont="1" applyFill="1" applyBorder="1" applyAlignment="1">
      <alignment horizontal="right" vertical="center" indent="1"/>
    </xf>
    <xf numFmtId="0" fontId="18" fillId="0" borderId="14" xfId="5" applyFont="1" applyBorder="1" applyAlignment="1">
      <alignment horizontal="left" vertical="center" indent="1"/>
    </xf>
    <xf numFmtId="0" fontId="18" fillId="0" borderId="5" xfId="5" applyFont="1" applyBorder="1" applyAlignment="1">
      <alignment horizontal="left" vertical="center" indent="1"/>
    </xf>
    <xf numFmtId="0" fontId="18" fillId="0" borderId="11" xfId="5" applyFont="1" applyBorder="1" applyAlignment="1">
      <alignment horizontal="left" vertical="center" indent="1"/>
    </xf>
    <xf numFmtId="1" fontId="19" fillId="0" borderId="5" xfId="10" applyFont="1" applyFill="1" applyBorder="1" applyAlignment="1">
      <alignment horizontal="right" vertical="center" indent="1"/>
    </xf>
    <xf numFmtId="164" fontId="19" fillId="0" borderId="5" xfId="8" applyNumberFormat="1" applyFont="1" applyFill="1" applyBorder="1" applyAlignment="1">
      <alignment horizontal="right" vertical="center" indent="1"/>
    </xf>
    <xf numFmtId="0" fontId="18" fillId="5" borderId="6" xfId="5" applyFont="1" applyFill="1" applyBorder="1" applyAlignment="1">
      <alignment horizontal="left" vertical="center" indent="1"/>
    </xf>
    <xf numFmtId="0" fontId="18" fillId="5" borderId="10" xfId="5" applyFont="1" applyFill="1" applyBorder="1" applyAlignment="1">
      <alignment horizontal="left" vertical="center" indent="1"/>
    </xf>
    <xf numFmtId="164" fontId="19" fillId="0" borderId="8" xfId="8" applyNumberFormat="1" applyFont="1" applyFill="1" applyBorder="1" applyAlignment="1">
      <alignment horizontal="right" vertical="center" indent="1"/>
    </xf>
    <xf numFmtId="0" fontId="17" fillId="0" borderId="0" xfId="13" applyFont="1" applyFill="1" applyBorder="1" applyAlignment="1">
      <alignment horizontal="left" vertical="center" wrapText="1"/>
    </xf>
    <xf numFmtId="0" fontId="16" fillId="0" borderId="15" xfId="2" applyFont="1" applyBorder="1" applyAlignment="1">
      <alignment horizontal="left" vertical="center" indent="1"/>
    </xf>
    <xf numFmtId="0" fontId="16" fillId="0" borderId="16" xfId="2" applyFont="1" applyFill="1" applyBorder="1">
      <alignment vertical="center"/>
    </xf>
  </cellXfs>
  <cellStyles count="16">
    <cellStyle name="Amount" xfId="7" xr:uid="{00000000-0005-0000-0000-000000000000}"/>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16">
    <dxf>
      <font>
        <color theme="0"/>
      </font>
      <fill>
        <patternFill>
          <bgColor theme="0"/>
        </patternFill>
      </fill>
      <border>
        <left/>
        <right/>
        <top/>
        <bottom/>
        <vertical/>
        <horizontal/>
      </border>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sz val="14"/>
        <color theme="1" tint="0.34998626667073579"/>
        <name val="Calibri"/>
        <family val="2"/>
        <scheme val="minor"/>
      </font>
      <fill>
        <patternFill patternType="none">
          <fgColor indexed="64"/>
          <bgColor auto="1"/>
        </patternFill>
      </fill>
      <alignment vertical="center" textRotation="0" indent="0" justifyLastLine="0" shrinkToFit="0" readingOrder="0"/>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15"/>
      <tableStyleElement type="headerRow" dxfId="14"/>
      <tableStyleElement type="totalRow"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30480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2</xdr:col>
      <xdr:colOff>30480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23" totalsRowShown="0" headerRowDxfId="12" dataDxfId="11" headerRowCellStyle="Style 6">
  <tableColumns count="10">
    <tableColumn id="1" xr3:uid="{34276CB7-3C34-4F7B-BA90-A3E3BDDC992A}" name="Payment Number" dataDxfId="10"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9"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8"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7" dataCellStyle="Table Amount">
      <calculatedColumnFormula>IF(PaymentSchedule3[[#This Row],[Payment Number]]&lt;&gt;"",ScheduledPayment,"")</calculatedColumnFormula>
    </tableColumn>
    <tableColumn id="5" xr3:uid="{931027E7-8C19-4466-9D4A-F9288DA86D21}" name="Extra_x000a_Payment" dataDxfId="6"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5"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4" dataCellStyle="Table Amount">
      <calculatedColumnFormula>IF(PaymentSchedule3[[#This Row],[Payment Number]]&lt;&gt;"",PaymentSchedule3[[#This Row],[Total
Payment]]-PaymentSchedule3[[#This Row],[Interest]],"")</calculatedColumnFormula>
    </tableColumn>
    <tableColumn id="8" xr3:uid="{4A9CA4D4-2346-4A75-8123-A968977AF4B8}" name="Interest" dataDxfId="3"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2"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1"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B1:K23"/>
  <sheetViews>
    <sheetView showGridLines="0" tabSelected="1" zoomScaleNormal="100" workbookViewId="0"/>
  </sheetViews>
  <sheetFormatPr defaultColWidth="8.85546875" defaultRowHeight="15" x14ac:dyDescent="0.25"/>
  <cols>
    <col min="1" max="1" width="3.5703125" customWidth="1"/>
    <col min="2" max="2" width="12.85546875" customWidth="1"/>
    <col min="3" max="3" width="14.7109375" customWidth="1"/>
    <col min="4" max="4" width="16.7109375" customWidth="1"/>
    <col min="5" max="10" width="15.7109375" customWidth="1"/>
    <col min="11" max="11" width="17.7109375" customWidth="1"/>
  </cols>
  <sheetData>
    <row r="1" spans="2:11" s="1" customFormat="1" ht="21" customHeight="1" x14ac:dyDescent="0.25">
      <c r="B1" s="4"/>
      <c r="C1" s="4"/>
      <c r="D1" s="4"/>
      <c r="E1" s="4"/>
      <c r="F1" s="4"/>
      <c r="G1" s="4"/>
      <c r="H1" s="4"/>
      <c r="I1" s="4"/>
      <c r="J1" s="4"/>
      <c r="K1" s="4"/>
    </row>
    <row r="2" spans="2:11" s="1" customFormat="1" ht="67.900000000000006" customHeight="1" x14ac:dyDescent="0.25">
      <c r="B2" s="4"/>
      <c r="C2" s="39" t="s">
        <v>10</v>
      </c>
      <c r="D2" s="39"/>
      <c r="E2" s="39"/>
      <c r="F2" s="39"/>
      <c r="G2" s="39"/>
      <c r="H2" s="39"/>
      <c r="I2" s="39"/>
      <c r="J2" s="39"/>
      <c r="K2" s="39"/>
    </row>
    <row r="3" spans="2:11" s="1" customFormat="1" ht="24" customHeight="1" x14ac:dyDescent="0.25">
      <c r="B3" s="4"/>
      <c r="C3" s="4"/>
      <c r="D3" s="4"/>
      <c r="E3" s="4"/>
      <c r="F3" s="4"/>
      <c r="G3" s="4"/>
      <c r="H3" s="4"/>
      <c r="I3" s="4"/>
      <c r="J3" s="4"/>
      <c r="K3" s="4"/>
    </row>
    <row r="4" spans="2:11" ht="37.9" customHeight="1" x14ac:dyDescent="0.25">
      <c r="B4" s="40" t="s">
        <v>21</v>
      </c>
      <c r="C4" s="40"/>
      <c r="D4" s="40"/>
      <c r="E4" s="2"/>
      <c r="G4" s="41" t="s">
        <v>11</v>
      </c>
      <c r="H4" s="41"/>
      <c r="I4" s="2"/>
      <c r="J4" s="3"/>
    </row>
    <row r="5" spans="2:11" ht="24" customHeight="1" x14ac:dyDescent="0.25">
      <c r="B5" s="23" t="s">
        <v>0</v>
      </c>
      <c r="C5" s="23"/>
      <c r="D5" s="31"/>
      <c r="E5" s="11">
        <v>5000</v>
      </c>
      <c r="G5" s="36" t="s">
        <v>5</v>
      </c>
      <c r="H5" s="37"/>
      <c r="I5" s="38">
        <f ca="1">IF(LoanIsGood,-PMT(InterestRate/PaymentsPerYear,ScheduledNumberOfPayments,LoanAmount),"")</f>
        <v>425.74952097778959</v>
      </c>
      <c r="J5" s="38"/>
      <c r="K5" s="38"/>
    </row>
    <row r="6" spans="2:11" ht="24" customHeight="1" x14ac:dyDescent="0.25">
      <c r="B6" s="23" t="s">
        <v>1</v>
      </c>
      <c r="C6" s="23"/>
      <c r="D6" s="31"/>
      <c r="E6" s="12">
        <v>0.04</v>
      </c>
      <c r="G6" s="32" t="s">
        <v>6</v>
      </c>
      <c r="H6" s="33"/>
      <c r="I6" s="34">
        <f ca="1">IF(LoanIsGood,LoanPeriod*PaymentsPerYear,"")</f>
        <v>12</v>
      </c>
      <c r="J6" s="34"/>
      <c r="K6" s="34"/>
    </row>
    <row r="7" spans="2:11" ht="24" customHeight="1" x14ac:dyDescent="0.25">
      <c r="B7" s="23" t="s">
        <v>2</v>
      </c>
      <c r="C7" s="23"/>
      <c r="D7" s="31"/>
      <c r="E7" s="13">
        <v>1</v>
      </c>
      <c r="G7" s="32" t="s">
        <v>7</v>
      </c>
      <c r="H7" s="33"/>
      <c r="I7" s="34">
        <f ca="1">ActualNumberOfPayments</f>
        <v>10</v>
      </c>
      <c r="J7" s="34"/>
      <c r="K7" s="34"/>
    </row>
    <row r="8" spans="2:11" ht="24" customHeight="1" x14ac:dyDescent="0.25">
      <c r="B8" s="23" t="s">
        <v>3</v>
      </c>
      <c r="C8" s="23"/>
      <c r="D8" s="31"/>
      <c r="E8" s="13">
        <v>12</v>
      </c>
      <c r="G8" s="32" t="s">
        <v>8</v>
      </c>
      <c r="H8" s="33"/>
      <c r="I8" s="35">
        <f ca="1">TotalEarlyPayments</f>
        <v>900</v>
      </c>
      <c r="J8" s="35"/>
      <c r="K8" s="35"/>
    </row>
    <row r="9" spans="2:11" ht="24" customHeight="1" x14ac:dyDescent="0.25">
      <c r="B9" s="23" t="s">
        <v>4</v>
      </c>
      <c r="C9" s="23"/>
      <c r="D9" s="14"/>
      <c r="E9" s="15">
        <f ca="1">TODAY()</f>
        <v>45296</v>
      </c>
      <c r="G9" s="25" t="s">
        <v>9</v>
      </c>
      <c r="H9" s="26"/>
      <c r="I9" s="27">
        <f ca="1">TotalInterest</f>
        <v>89.621485965393447</v>
      </c>
      <c r="J9" s="27"/>
      <c r="K9" s="27"/>
    </row>
    <row r="10" spans="2:11" ht="12.4" customHeight="1" x14ac:dyDescent="0.25">
      <c r="C10" s="6"/>
      <c r="D10" s="6"/>
      <c r="E10" s="7"/>
      <c r="G10" s="16"/>
      <c r="H10" s="16"/>
      <c r="I10" s="28"/>
      <c r="J10" s="28"/>
      <c r="K10" s="28"/>
    </row>
    <row r="11" spans="2:11" ht="20.65" customHeight="1" x14ac:dyDescent="0.25">
      <c r="B11" s="24" t="s">
        <v>22</v>
      </c>
      <c r="C11" s="24"/>
      <c r="D11" s="24"/>
      <c r="E11" s="17">
        <v>100</v>
      </c>
      <c r="F11" s="9"/>
      <c r="G11" s="29" t="s">
        <v>24</v>
      </c>
      <c r="H11" s="29"/>
      <c r="I11" s="30" t="s">
        <v>23</v>
      </c>
      <c r="J11" s="30"/>
      <c r="K11" s="30"/>
    </row>
    <row r="12" spans="2:11" ht="31.9" customHeight="1" x14ac:dyDescent="0.25">
      <c r="B12" s="18"/>
    </row>
    <row r="13" spans="2:11" s="10" customFormat="1" ht="48" customHeight="1" x14ac:dyDescent="0.25">
      <c r="B13" s="19" t="s">
        <v>12</v>
      </c>
      <c r="C13" s="19" t="s">
        <v>13</v>
      </c>
      <c r="D13" s="19" t="s">
        <v>14</v>
      </c>
      <c r="E13" s="19" t="s">
        <v>25</v>
      </c>
      <c r="F13" s="19" t="s">
        <v>15</v>
      </c>
      <c r="G13" s="19" t="s">
        <v>16</v>
      </c>
      <c r="H13" s="19" t="s">
        <v>17</v>
      </c>
      <c r="I13" s="19" t="s">
        <v>18</v>
      </c>
      <c r="J13" s="19" t="s">
        <v>19</v>
      </c>
      <c r="K13" s="19" t="s">
        <v>20</v>
      </c>
    </row>
    <row r="14" spans="2:11" ht="24" customHeight="1" x14ac:dyDescent="0.25">
      <c r="B14" s="20">
        <f ca="1">IF(LoanIsGood,IF(ROW()-ROW(PaymentSchedule3[[#Headers],[Payment Number]])&gt;ScheduledNumberOfPayments,"",ROW()-ROW(PaymentSchedule3[[#Headers],[Payment Number]])),"")</f>
        <v>1</v>
      </c>
      <c r="C14" s="8">
        <f ca="1">IF(PaymentSchedule3[[#This Row],[Payment Number]]&lt;&gt;"",EOMONTH(LoanStartDate,ROW(PaymentSchedule3[[#This Row],[Payment Number]])-ROW(PaymentSchedule3[[#Headers],[Payment Number]])-2)+DAY(LoanStartDate),"")</f>
        <v>45296</v>
      </c>
      <c r="D14" s="5">
        <f ca="1">IF(PaymentSchedule3[[#This Row],[Payment Number]]&lt;&gt;"",IF(ROW()-ROW(PaymentSchedule3[[#Headers],[Beginning
Balance]])=1,LoanAmount,INDEX(PaymentSchedule3[Ending
Balance],ROW()-ROW(PaymentSchedule3[[#Headers],[Beginning
Balance]])-1)),"")</f>
        <v>5000</v>
      </c>
      <c r="E14" s="21">
        <f ca="1">IF(PaymentSchedule3[[#This Row],[Payment Number]]&lt;&gt;"",ScheduledPayment,"")</f>
        <v>425.74952097778959</v>
      </c>
      <c r="F1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4" s="5">
        <f ca="1">IF(PaymentSchedule3[[#This Row],[Payment Number]]&lt;&gt;"",PaymentSchedule3[[#This Row],[Total
Payment]]-PaymentSchedule3[[#This Row],[Interest]],"")</f>
        <v>509.08285431112296</v>
      </c>
      <c r="I14" s="22">
        <f ca="1">IF(PaymentSchedule3[[#This Row],[Payment Number]]&lt;&gt;"",PaymentSchedule3[[#This Row],[Beginning
Balance]]*(InterestRate/PaymentsPerYear),"")</f>
        <v>16.666666666666668</v>
      </c>
      <c r="J14" s="5">
        <f ca="1">IF(PaymentSchedule3[[#This Row],[Payment Number]]&lt;&gt;"",IF(PaymentSchedule3[[#This Row],[Scheduled Payment]]+PaymentSchedule3[[#This Row],[Extra
Payment]]&lt;=PaymentSchedule3[[#This Row],[Beginning
Balance]],PaymentSchedule3[[#This Row],[Beginning
Balance]]-PaymentSchedule3[[#This Row],[Principal]],0),"")</f>
        <v>4490.9171456888771</v>
      </c>
      <c r="K14" s="22">
        <f ca="1">IF(PaymentSchedule3[[#This Row],[Payment Number]]&lt;&gt;"",SUM(INDEX(PaymentSchedule3[Interest],1,1):PaymentSchedule3[[#This Row],[Interest]]),"")</f>
        <v>16.666666666666668</v>
      </c>
    </row>
    <row r="15" spans="2:11" ht="24" customHeight="1" x14ac:dyDescent="0.25">
      <c r="B15" s="20">
        <f ca="1">IF(LoanIsGood,IF(ROW()-ROW(PaymentSchedule3[[#Headers],[Payment Number]])&gt;ScheduledNumberOfPayments,"",ROW()-ROW(PaymentSchedule3[[#Headers],[Payment Number]])),"")</f>
        <v>2</v>
      </c>
      <c r="C15" s="8">
        <f ca="1">IF(PaymentSchedule3[[#This Row],[Payment Number]]&lt;&gt;"",EOMONTH(LoanStartDate,ROW(PaymentSchedule3[[#This Row],[Payment Number]])-ROW(PaymentSchedule3[[#Headers],[Payment Number]])-2)+DAY(LoanStartDate),"")</f>
        <v>45327</v>
      </c>
      <c r="D15" s="5">
        <f ca="1">IF(PaymentSchedule3[[#This Row],[Payment Number]]&lt;&gt;"",IF(ROW()-ROW(PaymentSchedule3[[#Headers],[Beginning
Balance]])=1,LoanAmount,INDEX(PaymentSchedule3[Ending
Balance],ROW()-ROW(PaymentSchedule3[[#Headers],[Beginning
Balance]])-1)),"")</f>
        <v>4490.9171456888771</v>
      </c>
      <c r="E15" s="21">
        <f ca="1">IF(PaymentSchedule3[[#This Row],[Payment Number]]&lt;&gt;"",ScheduledPayment,"")</f>
        <v>425.74952097778959</v>
      </c>
      <c r="F1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5" s="5">
        <f ca="1">IF(PaymentSchedule3[[#This Row],[Payment Number]]&lt;&gt;"",PaymentSchedule3[[#This Row],[Total
Payment]]-PaymentSchedule3[[#This Row],[Interest]],"")</f>
        <v>510.77979715882674</v>
      </c>
      <c r="I15" s="22">
        <f ca="1">IF(PaymentSchedule3[[#This Row],[Payment Number]]&lt;&gt;"",PaymentSchedule3[[#This Row],[Beginning
Balance]]*(InterestRate/PaymentsPerYear),"")</f>
        <v>14.969723818962924</v>
      </c>
      <c r="J15" s="5">
        <f ca="1">IF(PaymentSchedule3[[#This Row],[Payment Number]]&lt;&gt;"",IF(PaymentSchedule3[[#This Row],[Scheduled Payment]]+PaymentSchedule3[[#This Row],[Extra
Payment]]&lt;=PaymentSchedule3[[#This Row],[Beginning
Balance]],PaymentSchedule3[[#This Row],[Beginning
Balance]]-PaymentSchedule3[[#This Row],[Principal]],0),"")</f>
        <v>3980.1373485300505</v>
      </c>
      <c r="K15" s="22">
        <f ca="1">IF(PaymentSchedule3[[#This Row],[Payment Number]]&lt;&gt;"",SUM(INDEX(PaymentSchedule3[Interest],1,1):PaymentSchedule3[[#This Row],[Interest]]),"")</f>
        <v>31.63639048562959</v>
      </c>
    </row>
    <row r="16" spans="2:11" ht="24" customHeight="1" x14ac:dyDescent="0.25">
      <c r="B16" s="20">
        <f ca="1">IF(LoanIsGood,IF(ROW()-ROW(PaymentSchedule3[[#Headers],[Payment Number]])&gt;ScheduledNumberOfPayments,"",ROW()-ROW(PaymentSchedule3[[#Headers],[Payment Number]])),"")</f>
        <v>3</v>
      </c>
      <c r="C16" s="8">
        <f ca="1">IF(PaymentSchedule3[[#This Row],[Payment Number]]&lt;&gt;"",EOMONTH(LoanStartDate,ROW(PaymentSchedule3[[#This Row],[Payment Number]])-ROW(PaymentSchedule3[[#Headers],[Payment Number]])-2)+DAY(LoanStartDate),"")</f>
        <v>45356</v>
      </c>
      <c r="D16" s="5">
        <f ca="1">IF(PaymentSchedule3[[#This Row],[Payment Number]]&lt;&gt;"",IF(ROW()-ROW(PaymentSchedule3[[#Headers],[Beginning
Balance]])=1,LoanAmount,INDEX(PaymentSchedule3[Ending
Balance],ROW()-ROW(PaymentSchedule3[[#Headers],[Beginning
Balance]])-1)),"")</f>
        <v>3980.1373485300505</v>
      </c>
      <c r="E16" s="21">
        <f ca="1">IF(PaymentSchedule3[[#This Row],[Payment Number]]&lt;&gt;"",ScheduledPayment,"")</f>
        <v>425.74952097778959</v>
      </c>
      <c r="F1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6" s="5">
        <f ca="1">IF(PaymentSchedule3[[#This Row],[Payment Number]]&lt;&gt;"",PaymentSchedule3[[#This Row],[Total
Payment]]-PaymentSchedule3[[#This Row],[Interest]],"")</f>
        <v>512.48239648268952</v>
      </c>
      <c r="I16" s="22">
        <f ca="1">IF(PaymentSchedule3[[#This Row],[Payment Number]]&lt;&gt;"",PaymentSchedule3[[#This Row],[Beginning
Balance]]*(InterestRate/PaymentsPerYear),"")</f>
        <v>13.26712449510017</v>
      </c>
      <c r="J16" s="5">
        <f ca="1">IF(PaymentSchedule3[[#This Row],[Payment Number]]&lt;&gt;"",IF(PaymentSchedule3[[#This Row],[Scheduled Payment]]+PaymentSchedule3[[#This Row],[Extra
Payment]]&lt;=PaymentSchedule3[[#This Row],[Beginning
Balance]],PaymentSchedule3[[#This Row],[Beginning
Balance]]-PaymentSchedule3[[#This Row],[Principal]],0),"")</f>
        <v>3467.6549520473609</v>
      </c>
      <c r="K16" s="22">
        <f ca="1">IF(PaymentSchedule3[[#This Row],[Payment Number]]&lt;&gt;"",SUM(INDEX(PaymentSchedule3[Interest],1,1):PaymentSchedule3[[#This Row],[Interest]]),"")</f>
        <v>44.90351498072976</v>
      </c>
    </row>
    <row r="17" spans="2:11" ht="24" customHeight="1" x14ac:dyDescent="0.25">
      <c r="B17" s="20">
        <f ca="1">IF(LoanIsGood,IF(ROW()-ROW(PaymentSchedule3[[#Headers],[Payment Number]])&gt;ScheduledNumberOfPayments,"",ROW()-ROW(PaymentSchedule3[[#Headers],[Payment Number]])),"")</f>
        <v>4</v>
      </c>
      <c r="C17" s="8">
        <f ca="1">IF(PaymentSchedule3[[#This Row],[Payment Number]]&lt;&gt;"",EOMONTH(LoanStartDate,ROW(PaymentSchedule3[[#This Row],[Payment Number]])-ROW(PaymentSchedule3[[#Headers],[Payment Number]])-2)+DAY(LoanStartDate),"")</f>
        <v>45387</v>
      </c>
      <c r="D17" s="5">
        <f ca="1">IF(PaymentSchedule3[[#This Row],[Payment Number]]&lt;&gt;"",IF(ROW()-ROW(PaymentSchedule3[[#Headers],[Beginning
Balance]])=1,LoanAmount,INDEX(PaymentSchedule3[Ending
Balance],ROW()-ROW(PaymentSchedule3[[#Headers],[Beginning
Balance]])-1)),"")</f>
        <v>3467.6549520473609</v>
      </c>
      <c r="E17" s="21">
        <f ca="1">IF(PaymentSchedule3[[#This Row],[Payment Number]]&lt;&gt;"",ScheduledPayment,"")</f>
        <v>425.74952097778959</v>
      </c>
      <c r="F1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7" s="5">
        <f ca="1">IF(PaymentSchedule3[[#This Row],[Payment Number]]&lt;&gt;"",PaymentSchedule3[[#This Row],[Total
Payment]]-PaymentSchedule3[[#This Row],[Interest]],"")</f>
        <v>514.19067113763174</v>
      </c>
      <c r="I17" s="22">
        <f ca="1">IF(PaymentSchedule3[[#This Row],[Payment Number]]&lt;&gt;"",PaymentSchedule3[[#This Row],[Beginning
Balance]]*(InterestRate/PaymentsPerYear),"")</f>
        <v>11.558849840157871</v>
      </c>
      <c r="J17" s="5">
        <f ca="1">IF(PaymentSchedule3[[#This Row],[Payment Number]]&lt;&gt;"",IF(PaymentSchedule3[[#This Row],[Scheduled Payment]]+PaymentSchedule3[[#This Row],[Extra
Payment]]&lt;=PaymentSchedule3[[#This Row],[Beginning
Balance]],PaymentSchedule3[[#This Row],[Beginning
Balance]]-PaymentSchedule3[[#This Row],[Principal]],0),"")</f>
        <v>2953.464280909729</v>
      </c>
      <c r="K17" s="22">
        <f ca="1">IF(PaymentSchedule3[[#This Row],[Payment Number]]&lt;&gt;"",SUM(INDEX(PaymentSchedule3[Interest],1,1):PaymentSchedule3[[#This Row],[Interest]]),"")</f>
        <v>56.462364820887629</v>
      </c>
    </row>
    <row r="18" spans="2:11" ht="24" customHeight="1" x14ac:dyDescent="0.25">
      <c r="B18" s="20">
        <f ca="1">IF(LoanIsGood,IF(ROW()-ROW(PaymentSchedule3[[#Headers],[Payment Number]])&gt;ScheduledNumberOfPayments,"",ROW()-ROW(PaymentSchedule3[[#Headers],[Payment Number]])),"")</f>
        <v>5</v>
      </c>
      <c r="C18" s="8">
        <f ca="1">IF(PaymentSchedule3[[#This Row],[Payment Number]]&lt;&gt;"",EOMONTH(LoanStartDate,ROW(PaymentSchedule3[[#This Row],[Payment Number]])-ROW(PaymentSchedule3[[#Headers],[Payment Number]])-2)+DAY(LoanStartDate),"")</f>
        <v>45417</v>
      </c>
      <c r="D18" s="5">
        <f ca="1">IF(PaymentSchedule3[[#This Row],[Payment Number]]&lt;&gt;"",IF(ROW()-ROW(PaymentSchedule3[[#Headers],[Beginning
Balance]])=1,LoanAmount,INDEX(PaymentSchedule3[Ending
Balance],ROW()-ROW(PaymentSchedule3[[#Headers],[Beginning
Balance]])-1)),"")</f>
        <v>2953.464280909729</v>
      </c>
      <c r="E18" s="21">
        <f ca="1">IF(PaymentSchedule3[[#This Row],[Payment Number]]&lt;&gt;"",ScheduledPayment,"")</f>
        <v>425.74952097778959</v>
      </c>
      <c r="F1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8" s="5">
        <f ca="1">IF(PaymentSchedule3[[#This Row],[Payment Number]]&lt;&gt;"",PaymentSchedule3[[#This Row],[Total
Payment]]-PaymentSchedule3[[#This Row],[Interest]],"")</f>
        <v>515.90464004142393</v>
      </c>
      <c r="I18" s="22">
        <f ca="1">IF(PaymentSchedule3[[#This Row],[Payment Number]]&lt;&gt;"",PaymentSchedule3[[#This Row],[Beginning
Balance]]*(InterestRate/PaymentsPerYear),"")</f>
        <v>9.8448809363657634</v>
      </c>
      <c r="J18" s="5">
        <f ca="1">IF(PaymentSchedule3[[#This Row],[Payment Number]]&lt;&gt;"",IF(PaymentSchedule3[[#This Row],[Scheduled Payment]]+PaymentSchedule3[[#This Row],[Extra
Payment]]&lt;=PaymentSchedule3[[#This Row],[Beginning
Balance]],PaymentSchedule3[[#This Row],[Beginning
Balance]]-PaymentSchedule3[[#This Row],[Principal]],0),"")</f>
        <v>2437.559640868305</v>
      </c>
      <c r="K18" s="22">
        <f ca="1">IF(PaymentSchedule3[[#This Row],[Payment Number]]&lt;&gt;"",SUM(INDEX(PaymentSchedule3[Interest],1,1):PaymentSchedule3[[#This Row],[Interest]]),"")</f>
        <v>66.307245757253398</v>
      </c>
    </row>
    <row r="19" spans="2:11" ht="24" customHeight="1" x14ac:dyDescent="0.25">
      <c r="B19" s="20">
        <f ca="1">IF(LoanIsGood,IF(ROW()-ROW(PaymentSchedule3[[#Headers],[Payment Number]])&gt;ScheduledNumberOfPayments,"",ROW()-ROW(PaymentSchedule3[[#Headers],[Payment Number]])),"")</f>
        <v>6</v>
      </c>
      <c r="C19" s="8">
        <f ca="1">IF(PaymentSchedule3[[#This Row],[Payment Number]]&lt;&gt;"",EOMONTH(LoanStartDate,ROW(PaymentSchedule3[[#This Row],[Payment Number]])-ROW(PaymentSchedule3[[#Headers],[Payment Number]])-2)+DAY(LoanStartDate),"")</f>
        <v>45448</v>
      </c>
      <c r="D19" s="5">
        <f ca="1">IF(PaymentSchedule3[[#This Row],[Payment Number]]&lt;&gt;"",IF(ROW()-ROW(PaymentSchedule3[[#Headers],[Beginning
Balance]])=1,LoanAmount,INDEX(PaymentSchedule3[Ending
Balance],ROW()-ROW(PaymentSchedule3[[#Headers],[Beginning
Balance]])-1)),"")</f>
        <v>2437.559640868305</v>
      </c>
      <c r="E19" s="21">
        <f ca="1">IF(PaymentSchedule3[[#This Row],[Payment Number]]&lt;&gt;"",ScheduledPayment,"")</f>
        <v>425.74952097778959</v>
      </c>
      <c r="F1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9" s="5">
        <f ca="1">IF(PaymentSchedule3[[#This Row],[Payment Number]]&lt;&gt;"",PaymentSchedule3[[#This Row],[Total
Payment]]-PaymentSchedule3[[#This Row],[Interest]],"")</f>
        <v>517.62432217489527</v>
      </c>
      <c r="I19" s="22">
        <f ca="1">IF(PaymentSchedule3[[#This Row],[Payment Number]]&lt;&gt;"",PaymentSchedule3[[#This Row],[Beginning
Balance]]*(InterestRate/PaymentsPerYear),"")</f>
        <v>8.1251988028943511</v>
      </c>
      <c r="J19" s="5">
        <f ca="1">IF(PaymentSchedule3[[#This Row],[Payment Number]]&lt;&gt;"",IF(PaymentSchedule3[[#This Row],[Scheduled Payment]]+PaymentSchedule3[[#This Row],[Extra
Payment]]&lt;=PaymentSchedule3[[#This Row],[Beginning
Balance]],PaymentSchedule3[[#This Row],[Beginning
Balance]]-PaymentSchedule3[[#This Row],[Principal]],0),"")</f>
        <v>1919.9353186934097</v>
      </c>
      <c r="K19" s="22">
        <f ca="1">IF(PaymentSchedule3[[#This Row],[Payment Number]]&lt;&gt;"",SUM(INDEX(PaymentSchedule3[Interest],1,1):PaymentSchedule3[[#This Row],[Interest]]),"")</f>
        <v>74.432444560147744</v>
      </c>
    </row>
    <row r="20" spans="2:11" ht="24" customHeight="1" x14ac:dyDescent="0.25">
      <c r="B20" s="20">
        <f ca="1">IF(LoanIsGood,IF(ROW()-ROW(PaymentSchedule3[[#Headers],[Payment Number]])&gt;ScheduledNumberOfPayments,"",ROW()-ROW(PaymentSchedule3[[#Headers],[Payment Number]])),"")</f>
        <v>7</v>
      </c>
      <c r="C20" s="8">
        <f ca="1">IF(PaymentSchedule3[[#This Row],[Payment Number]]&lt;&gt;"",EOMONTH(LoanStartDate,ROW(PaymentSchedule3[[#This Row],[Payment Number]])-ROW(PaymentSchedule3[[#Headers],[Payment Number]])-2)+DAY(LoanStartDate),"")</f>
        <v>45478</v>
      </c>
      <c r="D20" s="5">
        <f ca="1">IF(PaymentSchedule3[[#This Row],[Payment Number]]&lt;&gt;"",IF(ROW()-ROW(PaymentSchedule3[[#Headers],[Beginning
Balance]])=1,LoanAmount,INDEX(PaymentSchedule3[Ending
Balance],ROW()-ROW(PaymentSchedule3[[#Headers],[Beginning
Balance]])-1)),"")</f>
        <v>1919.9353186934097</v>
      </c>
      <c r="E20" s="21">
        <f ca="1">IF(PaymentSchedule3[[#This Row],[Payment Number]]&lt;&gt;"",ScheduledPayment,"")</f>
        <v>425.74952097778959</v>
      </c>
      <c r="F2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0" s="5">
        <f ca="1">IF(PaymentSchedule3[[#This Row],[Payment Number]]&lt;&gt;"",PaymentSchedule3[[#This Row],[Total
Payment]]-PaymentSchedule3[[#This Row],[Interest]],"")</f>
        <v>519.34973658214494</v>
      </c>
      <c r="I20" s="22">
        <f ca="1">IF(PaymentSchedule3[[#This Row],[Payment Number]]&lt;&gt;"",PaymentSchedule3[[#This Row],[Beginning
Balance]]*(InterestRate/PaymentsPerYear),"")</f>
        <v>6.3997843956446996</v>
      </c>
      <c r="J20" s="5">
        <f ca="1">IF(PaymentSchedule3[[#This Row],[Payment Number]]&lt;&gt;"",IF(PaymentSchedule3[[#This Row],[Scheduled Payment]]+PaymentSchedule3[[#This Row],[Extra
Payment]]&lt;=PaymentSchedule3[[#This Row],[Beginning
Balance]],PaymentSchedule3[[#This Row],[Beginning
Balance]]-PaymentSchedule3[[#This Row],[Principal]],0),"")</f>
        <v>1400.5855821112648</v>
      </c>
      <c r="K20" s="22">
        <f ca="1">IF(PaymentSchedule3[[#This Row],[Payment Number]]&lt;&gt;"",SUM(INDEX(PaymentSchedule3[Interest],1,1):PaymentSchedule3[[#This Row],[Interest]]),"")</f>
        <v>80.832228955792445</v>
      </c>
    </row>
    <row r="21" spans="2:11" ht="24" customHeight="1" x14ac:dyDescent="0.25">
      <c r="B21" s="20">
        <f ca="1">IF(LoanIsGood,IF(ROW()-ROW(PaymentSchedule3[[#Headers],[Payment Number]])&gt;ScheduledNumberOfPayments,"",ROW()-ROW(PaymentSchedule3[[#Headers],[Payment Number]])),"")</f>
        <v>8</v>
      </c>
      <c r="C21" s="8">
        <f ca="1">IF(PaymentSchedule3[[#This Row],[Payment Number]]&lt;&gt;"",EOMONTH(LoanStartDate,ROW(PaymentSchedule3[[#This Row],[Payment Number]])-ROW(PaymentSchedule3[[#Headers],[Payment Number]])-2)+DAY(LoanStartDate),"")</f>
        <v>45509</v>
      </c>
      <c r="D21" s="5">
        <f ca="1">IF(PaymentSchedule3[[#This Row],[Payment Number]]&lt;&gt;"",IF(ROW()-ROW(PaymentSchedule3[[#Headers],[Beginning
Balance]])=1,LoanAmount,INDEX(PaymentSchedule3[Ending
Balance],ROW()-ROW(PaymentSchedule3[[#Headers],[Beginning
Balance]])-1)),"")</f>
        <v>1400.5855821112648</v>
      </c>
      <c r="E21" s="21">
        <f ca="1">IF(PaymentSchedule3[[#This Row],[Payment Number]]&lt;&gt;"",ScheduledPayment,"")</f>
        <v>425.74952097778959</v>
      </c>
      <c r="F2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1" s="5">
        <f ca="1">IF(PaymentSchedule3[[#This Row],[Payment Number]]&lt;&gt;"",PaymentSchedule3[[#This Row],[Total
Payment]]-PaymentSchedule3[[#This Row],[Interest]],"")</f>
        <v>521.08090237075214</v>
      </c>
      <c r="I21" s="22">
        <f ca="1">IF(PaymentSchedule3[[#This Row],[Payment Number]]&lt;&gt;"",PaymentSchedule3[[#This Row],[Beginning
Balance]]*(InterestRate/PaymentsPerYear),"")</f>
        <v>4.6686186070375495</v>
      </c>
      <c r="J21" s="5">
        <f ca="1">IF(PaymentSchedule3[[#This Row],[Payment Number]]&lt;&gt;"",IF(PaymentSchedule3[[#This Row],[Scheduled Payment]]+PaymentSchedule3[[#This Row],[Extra
Payment]]&lt;=PaymentSchedule3[[#This Row],[Beginning
Balance]],PaymentSchedule3[[#This Row],[Beginning
Balance]]-PaymentSchedule3[[#This Row],[Principal]],0),"")</f>
        <v>879.50467974051264</v>
      </c>
      <c r="K21" s="22">
        <f ca="1">IF(PaymentSchedule3[[#This Row],[Payment Number]]&lt;&gt;"",SUM(INDEX(PaymentSchedule3[Interest],1,1):PaymentSchedule3[[#This Row],[Interest]]),"")</f>
        <v>85.500847562829989</v>
      </c>
    </row>
    <row r="22" spans="2:11" ht="24" customHeight="1" x14ac:dyDescent="0.25">
      <c r="B22" s="20">
        <f ca="1">IF(LoanIsGood,IF(ROW()-ROW(PaymentSchedule3[[#Headers],[Payment Number]])&gt;ScheduledNumberOfPayments,"",ROW()-ROW(PaymentSchedule3[[#Headers],[Payment Number]])),"")</f>
        <v>9</v>
      </c>
      <c r="C22" s="8">
        <f ca="1">IF(PaymentSchedule3[[#This Row],[Payment Number]]&lt;&gt;"",EOMONTH(LoanStartDate,ROW(PaymentSchedule3[[#This Row],[Payment Number]])-ROW(PaymentSchedule3[[#Headers],[Payment Number]])-2)+DAY(LoanStartDate),"")</f>
        <v>45540</v>
      </c>
      <c r="D22" s="5">
        <f ca="1">IF(PaymentSchedule3[[#This Row],[Payment Number]]&lt;&gt;"",IF(ROW()-ROW(PaymentSchedule3[[#Headers],[Beginning
Balance]])=1,LoanAmount,INDEX(PaymentSchedule3[Ending
Balance],ROW()-ROW(PaymentSchedule3[[#Headers],[Beginning
Balance]])-1)),"")</f>
        <v>879.50467974051264</v>
      </c>
      <c r="E22" s="21">
        <f ca="1">IF(PaymentSchedule3[[#This Row],[Payment Number]]&lt;&gt;"",ScheduledPayment,"")</f>
        <v>425.74952097778959</v>
      </c>
      <c r="F22"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2" s="5">
        <f ca="1">IF(PaymentSchedule3[[#This Row],[Payment Number]]&lt;&gt;"",PaymentSchedule3[[#This Row],[Total
Payment]]-PaymentSchedule3[[#This Row],[Interest]],"")</f>
        <v>522.81783871198797</v>
      </c>
      <c r="I22" s="22">
        <f ca="1">IF(PaymentSchedule3[[#This Row],[Payment Number]]&lt;&gt;"",PaymentSchedule3[[#This Row],[Beginning
Balance]]*(InterestRate/PaymentsPerYear),"")</f>
        <v>2.931682265801709</v>
      </c>
      <c r="J22" s="5">
        <f ca="1">IF(PaymentSchedule3[[#This Row],[Payment Number]]&lt;&gt;"",IF(PaymentSchedule3[[#This Row],[Scheduled Payment]]+PaymentSchedule3[[#This Row],[Extra
Payment]]&lt;=PaymentSchedule3[[#This Row],[Beginning
Balance]],PaymentSchedule3[[#This Row],[Beginning
Balance]]-PaymentSchedule3[[#This Row],[Principal]],0),"")</f>
        <v>356.68684102852467</v>
      </c>
      <c r="K22" s="22">
        <f ca="1">IF(PaymentSchedule3[[#This Row],[Payment Number]]&lt;&gt;"",SUM(INDEX(PaymentSchedule3[Interest],1,1):PaymentSchedule3[[#This Row],[Interest]]),"")</f>
        <v>88.432529828631701</v>
      </c>
    </row>
    <row r="23" spans="2:11" ht="24" customHeight="1" x14ac:dyDescent="0.25">
      <c r="B23" s="20">
        <f ca="1">IF(LoanIsGood,IF(ROW()-ROW(PaymentSchedule3[[#Headers],[Payment Number]])&gt;ScheduledNumberOfPayments,"",ROW()-ROW(PaymentSchedule3[[#Headers],[Payment Number]])),"")</f>
        <v>10</v>
      </c>
      <c r="C23" s="8">
        <f ca="1">IF(PaymentSchedule3[[#This Row],[Payment Number]]&lt;&gt;"",EOMONTH(LoanStartDate,ROW(PaymentSchedule3[[#This Row],[Payment Number]])-ROW(PaymentSchedule3[[#Headers],[Payment Number]])-2)+DAY(LoanStartDate),"")</f>
        <v>45570</v>
      </c>
      <c r="D23" s="5">
        <f ca="1">IF(PaymentSchedule3[[#This Row],[Payment Number]]&lt;&gt;"",IF(ROW()-ROW(PaymentSchedule3[[#Headers],[Beginning
Balance]])=1,LoanAmount,INDEX(PaymentSchedule3[Ending
Balance],ROW()-ROW(PaymentSchedule3[[#Headers],[Beginning
Balance]])-1)),"")</f>
        <v>356.68684102852467</v>
      </c>
      <c r="E23" s="21">
        <f ca="1">IF(PaymentSchedule3[[#This Row],[Payment Number]]&lt;&gt;"",ScheduledPayment,"")</f>
        <v>425.74952097778959</v>
      </c>
      <c r="F23"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356.68684102852467</v>
      </c>
      <c r="H23" s="5">
        <f ca="1">IF(PaymentSchedule3[[#This Row],[Payment Number]]&lt;&gt;"",PaymentSchedule3[[#This Row],[Total
Payment]]-PaymentSchedule3[[#This Row],[Interest]],"")</f>
        <v>355.49788489176291</v>
      </c>
      <c r="I23" s="22">
        <f ca="1">IF(PaymentSchedule3[[#This Row],[Payment Number]]&lt;&gt;"",PaymentSchedule3[[#This Row],[Beginning
Balance]]*(InterestRate/PaymentsPerYear),"")</f>
        <v>1.1889561367617489</v>
      </c>
      <c r="J23" s="5">
        <f ca="1">IF(PaymentSchedule3[[#This Row],[Payment Number]]&lt;&gt;"",IF(PaymentSchedule3[[#This Row],[Scheduled Payment]]+PaymentSchedule3[[#This Row],[Extra
Payment]]&lt;=PaymentSchedule3[[#This Row],[Beginning
Balance]],PaymentSchedule3[[#This Row],[Beginning
Balance]]-PaymentSchedule3[[#This Row],[Principal]],0),"")</f>
        <v>0</v>
      </c>
      <c r="K23" s="22">
        <f ca="1">IF(PaymentSchedule3[[#This Row],[Payment Number]]&lt;&gt;"",SUM(INDEX(PaymentSchedule3[Interest],1,1):PaymentSchedule3[[#This Row],[Interest]]),"")</f>
        <v>89.621485965393447</v>
      </c>
    </row>
  </sheetData>
  <mergeCells count="22">
    <mergeCell ref="G5:H5"/>
    <mergeCell ref="I5:K5"/>
    <mergeCell ref="G6:H6"/>
    <mergeCell ref="I6:K6"/>
    <mergeCell ref="C2:K2"/>
    <mergeCell ref="B5:D5"/>
    <mergeCell ref="B6:D6"/>
    <mergeCell ref="B4:D4"/>
    <mergeCell ref="G4:H4"/>
    <mergeCell ref="B7:D7"/>
    <mergeCell ref="G7:H7"/>
    <mergeCell ref="I7:K7"/>
    <mergeCell ref="G8:H8"/>
    <mergeCell ref="I8:K8"/>
    <mergeCell ref="B8:D8"/>
    <mergeCell ref="B9:C9"/>
    <mergeCell ref="B11:D11"/>
    <mergeCell ref="G9:H9"/>
    <mergeCell ref="I9:K9"/>
    <mergeCell ref="I10:K10"/>
    <mergeCell ref="G11:H11"/>
    <mergeCell ref="I11:K11"/>
  </mergeCells>
  <conditionalFormatting sqref="B14:K23">
    <cfRule type="expression" dxfId="0" priority="1">
      <formula>($B14="")+(($D14=0)*($F14=0))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7" ma:contentTypeDescription="Create a new document." ma:contentTypeScope="" ma:versionID="c6f9a84f66a9c8b9a21755b9ffafb945">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27df39e3e7036dff54f89ddd5805ce72"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_ip_UnifiedCompliancePolicyUIAction xmlns="http://schemas.microsoft.com/sharepoint/v3" xsi:nil="true"/>
    <Image xmlns="71af3243-3dd4-4a8d-8c0d-dd76da1f02a5">
      <Url xsi:nil="true"/>
      <Description xsi:nil="true"/>
    </Image>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45F68C-FAC9-4075-BD24-690A80D911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5FC484-22E1-46B8-AF82-A10C8B95E93A}">
  <ds:schemaRefs>
    <ds:schemaRef ds:uri="http://purl.org/dc/dcmitype/"/>
    <ds:schemaRef ds:uri="16c05727-aa75-4e4a-9b5f-8a80a1165891"/>
    <ds:schemaRef ds:uri="230e9df3-be65-4c73-a93b-d1236ebd677e"/>
    <ds:schemaRef ds:uri="http://purl.org/dc/terms/"/>
    <ds:schemaRef ds:uri="http://www.w3.org/XML/1998/namespace"/>
    <ds:schemaRef ds:uri="http://schemas.microsoft.com/office/infopath/2007/PartnerControls"/>
    <ds:schemaRef ds:uri="71af3243-3dd4-4a8d-8c0d-dd76da1f02a5"/>
    <ds:schemaRef ds:uri="http://schemas.microsoft.com/sharepoint/v3"/>
    <ds:schemaRef ds:uri="http://schemas.microsoft.com/office/2006/documentManagement/type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C8666D08-E803-410C-AADE-B689A81EAA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Karel Tutsu</dc:creator>
  <cp:lastModifiedBy>Karel Tutsu</cp:lastModifiedBy>
  <dcterms:created xsi:type="dcterms:W3CDTF">2020-08-04T04:24:44Z</dcterms:created>
  <dcterms:modified xsi:type="dcterms:W3CDTF">2024-01-05T19:26:32Z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