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69rPF3faIY8ob5RoNYEY+hrYFSQ=="/>
    </ext>
  </extLst>
</workbook>
</file>

<file path=xl/sharedStrings.xml><?xml version="1.0" encoding="utf-8"?>
<sst xmlns="http://schemas.openxmlformats.org/spreadsheetml/2006/main" count="125" uniqueCount="100">
  <si>
    <t>Presupuesto</t>
  </si>
  <si>
    <t>Estimaciones</t>
  </si>
  <si>
    <t>Puntos de Historia:</t>
  </si>
  <si>
    <t>Puntos de casos de uso:</t>
  </si>
  <si>
    <t>Nomina</t>
  </si>
  <si>
    <t>No. Horas</t>
  </si>
  <si>
    <t>Salario semanal</t>
  </si>
  <si>
    <t>Salario Mensual</t>
  </si>
  <si>
    <t>N° de Historia</t>
  </si>
  <si>
    <t>Puntos</t>
  </si>
  <si>
    <t>Estimación en horas</t>
  </si>
  <si>
    <t>Leyder Vera</t>
  </si>
  <si>
    <t>UUCW</t>
  </si>
  <si>
    <t>Karen Celis</t>
  </si>
  <si>
    <t>Use Case Category</t>
  </si>
  <si>
    <t>Transactions</t>
  </si>
  <si>
    <t>Weight</t>
  </si>
  <si>
    <t>Counter</t>
  </si>
  <si>
    <t>Score</t>
  </si>
  <si>
    <t>Dorian Moreno</t>
  </si>
  <si>
    <t>Simply</t>
  </si>
  <si>
    <t>Camilo Muñoz</t>
  </si>
  <si>
    <t>Average</t>
  </si>
  <si>
    <t>Brayan García</t>
  </si>
  <si>
    <t>Complex</t>
  </si>
  <si>
    <t>8+</t>
  </si>
  <si>
    <t>Total</t>
  </si>
  <si>
    <t>UAW</t>
  </si>
  <si>
    <t>Subsidio de transporte</t>
  </si>
  <si>
    <t>Pasajes diarios</t>
  </si>
  <si>
    <t>Semanal</t>
  </si>
  <si>
    <t>Mensual</t>
  </si>
  <si>
    <t>Actor category</t>
  </si>
  <si>
    <t>Description</t>
  </si>
  <si>
    <t>System trhough API</t>
  </si>
  <si>
    <t>System through 
communication protocol</t>
  </si>
  <si>
    <t>Human actor through GUI</t>
  </si>
  <si>
    <t xml:space="preserve"> </t>
  </si>
  <si>
    <t>Además de las historias, se estimó el proceso de diseño dándole un total de</t>
  </si>
  <si>
    <t xml:space="preserve">30 puntos, ya que debemos hacer los diagramas y la respectiva documentación. 
Y también se agregará 10 puntos para el proceso de pruebas. </t>
  </si>
  <si>
    <t>UUCP=UUCW+UAW</t>
  </si>
  <si>
    <t>con el ajuste, el resultado total es de:</t>
  </si>
  <si>
    <t>UUCP</t>
  </si>
  <si>
    <t>Máquinas y equipos</t>
  </si>
  <si>
    <t>Precio</t>
  </si>
  <si>
    <t>horas</t>
  </si>
  <si>
    <t>Computadores</t>
  </si>
  <si>
    <t>TF</t>
  </si>
  <si>
    <t>Asus FX-503VD</t>
  </si>
  <si>
    <t>Factor</t>
  </si>
  <si>
    <t>Assessment</t>
  </si>
  <si>
    <t>Impact</t>
  </si>
  <si>
    <t xml:space="preserve">Asus </t>
  </si>
  <si>
    <t xml:space="preserve">303 Horas </t>
  </si>
  <si>
    <t>Distributed system</t>
  </si>
  <si>
    <t>Asus</t>
  </si>
  <si>
    <t>5 Personas</t>
  </si>
  <si>
    <t>Performance objectives</t>
  </si>
  <si>
    <t>Computador de mesa</t>
  </si>
  <si>
    <t>End-user efficiency</t>
  </si>
  <si>
    <t>La división del trabajo entre las 5 personas del grupo da un total de:</t>
  </si>
  <si>
    <t>Complex processing</t>
  </si>
  <si>
    <t>Horas por persona</t>
  </si>
  <si>
    <t>Reusable code</t>
  </si>
  <si>
    <t>Easy to install</t>
  </si>
  <si>
    <t>Total Gastos en salarios por 4 meses ya que es el promedio 
de las dos estimaciones de tiempo hechas</t>
  </si>
  <si>
    <t>Como semanalmente vamos a dedicarle 8 horas al proyecto, da un total de:</t>
  </si>
  <si>
    <t>Easy to use</t>
  </si>
  <si>
    <t>Semanas</t>
  </si>
  <si>
    <t>Portable</t>
  </si>
  <si>
    <t>Easy to change</t>
  </si>
  <si>
    <t>Total con inversión</t>
  </si>
  <si>
    <t>Meses</t>
  </si>
  <si>
    <t>concurrent use</t>
  </si>
  <si>
    <t>Security</t>
  </si>
  <si>
    <t>Acces fo third parties</t>
  </si>
  <si>
    <t>Training needs</t>
  </si>
  <si>
    <t>TCF= 0.6+(0.01*TF)</t>
  </si>
  <si>
    <t>TCF</t>
  </si>
  <si>
    <t>EFactor</t>
  </si>
  <si>
    <t>Familiar with the 
development process</t>
  </si>
  <si>
    <t>Application experience</t>
  </si>
  <si>
    <t>Object-oriented experience</t>
  </si>
  <si>
    <t>Lead analyst capability</t>
  </si>
  <si>
    <t>Motivation</t>
  </si>
  <si>
    <t>Stable requirements</t>
  </si>
  <si>
    <t>Part-time staff</t>
  </si>
  <si>
    <t>Difficult programming 
language</t>
  </si>
  <si>
    <t>EF=1.4+(-0.03*EFactor)</t>
  </si>
  <si>
    <t xml:space="preserve">EF </t>
  </si>
  <si>
    <t>UCP=UUCP*TCF*EF</t>
  </si>
  <si>
    <t xml:space="preserve">UCP </t>
  </si>
  <si>
    <t>Tomando cada UCP como 20 horas, la estimación nos da</t>
  </si>
  <si>
    <t>En horas</t>
  </si>
  <si>
    <t>como son 5 personas se reparte el trabajo y da</t>
  </si>
  <si>
    <t>horas por persona</t>
  </si>
  <si>
    <t>y establecimos que trabajaremos 8 horas semanales</t>
  </si>
  <si>
    <t>por lo tanto conviertiendo a semanas, serán</t>
  </si>
  <si>
    <t>semanas</t>
  </si>
  <si>
    <t>y en meses 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</si>
</sst>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_-;\-&quot;$&quot;\ * #,##0_-;_-&quot;$&quot;\ * &quot;-&quot;_-;_-@"/>
    <numFmt numFmtId="165" formatCode="d-m"/>
  </numFmts>
  <fonts count="8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b/>
    </font>
    <font>
      <b/>
      <sz val="11.0"/>
      <color theme="1"/>
      <name val="Calibri"/>
    </font>
    <font>
      <sz val="11.0"/>
      <color theme="1"/>
      <name val="Calibri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4" numFmtId="0" xfId="0" applyFont="1"/>
    <xf borderId="5" fillId="0" fontId="3" numFmtId="0" xfId="0" applyAlignment="1" applyBorder="1" applyFont="1">
      <alignment readingOrder="0"/>
    </xf>
    <xf borderId="0" fillId="0" fontId="5" numFmtId="1" xfId="0" applyFont="1" applyNumberFormat="1"/>
    <xf borderId="0" fillId="0" fontId="5" numFmtId="164" xfId="0" applyFont="1" applyNumberFormat="1"/>
    <xf borderId="5" fillId="0" fontId="6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5" fillId="0" fontId="6" numFmtId="0" xfId="0" applyBorder="1" applyFont="1"/>
    <xf borderId="5" fillId="0" fontId="2" numFmtId="0" xfId="0" applyBorder="1" applyFont="1"/>
    <xf borderId="0" fillId="0" fontId="5" numFmtId="0" xfId="0" applyFont="1"/>
    <xf borderId="0" fillId="0" fontId="7" numFmtId="164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4" xfId="0" applyFont="1" applyNumberFormat="1"/>
    <xf borderId="5" fillId="0" fontId="1" numFmtId="0" xfId="0" applyBorder="1" applyFont="1"/>
    <xf borderId="0" fillId="0" fontId="2" numFmtId="164" xfId="0" applyFont="1" applyNumberFormat="1"/>
    <xf borderId="6" fillId="0" fontId="6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2" numFmtId="0" xfId="0" applyAlignment="1" applyFont="1">
      <alignment horizontal="left"/>
    </xf>
    <xf borderId="6" fillId="0" fontId="2" numFmtId="0" xfId="0" applyBorder="1" applyFont="1"/>
    <xf borderId="7" fillId="0" fontId="6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1.25"/>
    <col customWidth="1" min="3" max="3" width="9.38"/>
    <col customWidth="1" min="4" max="4" width="10.38"/>
    <col customWidth="1" min="5" max="7" width="9.38"/>
    <col customWidth="1" min="8" max="8" width="11.0"/>
    <col customWidth="1" min="9" max="9" width="9.38"/>
    <col customWidth="1" min="10" max="10" width="15.5"/>
    <col customWidth="1" min="11" max="15" width="9.38"/>
    <col customWidth="1" min="16" max="16" width="14.38"/>
    <col customWidth="1" min="17" max="17" width="20.88"/>
    <col customWidth="1" min="18" max="26" width="9.38"/>
  </cols>
  <sheetData>
    <row r="1" ht="14.25" customHeight="1"/>
    <row r="2" ht="14.25" customHeight="1">
      <c r="A2" s="1" t="s">
        <v>0</v>
      </c>
      <c r="E2" s="2">
        <f>C5*30</f>
        <v>4800000</v>
      </c>
      <c r="H2" s="3" t="s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ht="14.25" customHeight="1">
      <c r="H3" s="3" t="s">
        <v>2</v>
      </c>
      <c r="I3" s="4"/>
      <c r="J3" s="4"/>
      <c r="K3" s="4"/>
      <c r="L3" s="4"/>
      <c r="M3" s="5"/>
      <c r="O3" s="1" t="s">
        <v>3</v>
      </c>
      <c r="T3" s="6"/>
    </row>
    <row r="4" ht="14.25" customHeight="1">
      <c r="A4" s="7" t="s">
        <v>4</v>
      </c>
      <c r="B4" s="7" t="s">
        <v>5</v>
      </c>
      <c r="C4" s="2" t="s">
        <v>6</v>
      </c>
      <c r="D4" s="2" t="s">
        <v>7</v>
      </c>
      <c r="H4" s="8" t="s">
        <v>8</v>
      </c>
      <c r="I4" s="1" t="s">
        <v>9</v>
      </c>
      <c r="J4" s="1" t="s">
        <v>10</v>
      </c>
      <c r="M4" s="6"/>
      <c r="T4" s="6"/>
    </row>
    <row r="5" ht="14.25" customHeight="1">
      <c r="A5" s="2" t="s">
        <v>11</v>
      </c>
      <c r="B5" s="9">
        <v>8.0</v>
      </c>
      <c r="C5" s="10">
        <v>160000.0</v>
      </c>
      <c r="D5" s="10">
        <f t="shared" ref="D5:D9" si="1">C5*4</f>
        <v>640000</v>
      </c>
      <c r="H5" s="11">
        <v>1.0</v>
      </c>
      <c r="I5" s="12">
        <v>4.0</v>
      </c>
      <c r="J5" s="2">
        <f t="shared" ref="J5:J15" si="2">3*I5</f>
        <v>12</v>
      </c>
      <c r="M5" s="6"/>
      <c r="O5" s="1" t="s">
        <v>12</v>
      </c>
      <c r="T5" s="6"/>
    </row>
    <row r="6" ht="14.25" customHeight="1">
      <c r="A6" s="2" t="s">
        <v>13</v>
      </c>
      <c r="B6" s="9">
        <v>8.0</v>
      </c>
      <c r="C6" s="10">
        <v>160000.0</v>
      </c>
      <c r="D6" s="10">
        <f t="shared" si="1"/>
        <v>640000</v>
      </c>
      <c r="H6" s="11">
        <v>2.0</v>
      </c>
      <c r="I6" s="12">
        <v>5.0</v>
      </c>
      <c r="J6" s="2">
        <f t="shared" si="2"/>
        <v>15</v>
      </c>
      <c r="M6" s="6"/>
      <c r="P6" s="12" t="s">
        <v>14</v>
      </c>
      <c r="Q6" s="12" t="s">
        <v>15</v>
      </c>
      <c r="R6" s="12" t="s">
        <v>16</v>
      </c>
      <c r="S6" s="12" t="s">
        <v>17</v>
      </c>
      <c r="T6" s="13" t="s">
        <v>18</v>
      </c>
    </row>
    <row r="7" ht="14.25" customHeight="1">
      <c r="A7" s="2" t="s">
        <v>19</v>
      </c>
      <c r="B7" s="9">
        <v>8.0</v>
      </c>
      <c r="C7" s="10">
        <v>160000.0</v>
      </c>
      <c r="D7" s="10">
        <f t="shared" si="1"/>
        <v>640000</v>
      </c>
      <c r="H7" s="11">
        <v>3.0</v>
      </c>
      <c r="I7" s="12">
        <v>8.0</v>
      </c>
      <c r="J7" s="2">
        <f t="shared" si="2"/>
        <v>24</v>
      </c>
      <c r="M7" s="6"/>
      <c r="P7" s="12" t="s">
        <v>20</v>
      </c>
      <c r="Q7" s="14">
        <v>43525.0</v>
      </c>
      <c r="R7" s="12">
        <v>5.0</v>
      </c>
      <c r="S7" s="12">
        <v>8.0</v>
      </c>
      <c r="T7" s="6">
        <f t="shared" ref="T7:T9" si="3">S7*R7</f>
        <v>40</v>
      </c>
    </row>
    <row r="8" ht="14.25" customHeight="1">
      <c r="A8" s="2" t="s">
        <v>21</v>
      </c>
      <c r="B8" s="9">
        <v>8.0</v>
      </c>
      <c r="C8" s="10">
        <v>160000.0</v>
      </c>
      <c r="D8" s="10">
        <f t="shared" si="1"/>
        <v>640000</v>
      </c>
      <c r="H8" s="11">
        <v>4.0</v>
      </c>
      <c r="I8" s="12">
        <v>10.0</v>
      </c>
      <c r="J8" s="2">
        <f t="shared" si="2"/>
        <v>30</v>
      </c>
      <c r="M8" s="6"/>
      <c r="P8" s="12" t="s">
        <v>22</v>
      </c>
      <c r="Q8" s="14">
        <v>43650.0</v>
      </c>
      <c r="R8" s="12">
        <v>10.0</v>
      </c>
      <c r="S8" s="12">
        <v>4.0</v>
      </c>
      <c r="T8" s="6">
        <f t="shared" si="3"/>
        <v>40</v>
      </c>
    </row>
    <row r="9" ht="14.25" customHeight="1">
      <c r="A9" s="2" t="s">
        <v>23</v>
      </c>
      <c r="B9" s="9">
        <v>8.0</v>
      </c>
      <c r="C9" s="10">
        <v>160000.0</v>
      </c>
      <c r="D9" s="10">
        <f t="shared" si="1"/>
        <v>640000</v>
      </c>
      <c r="H9" s="11">
        <v>5.0</v>
      </c>
      <c r="I9" s="12">
        <v>4.0</v>
      </c>
      <c r="J9" s="2">
        <f t="shared" si="2"/>
        <v>12</v>
      </c>
      <c r="M9" s="6"/>
      <c r="P9" s="12" t="s">
        <v>24</v>
      </c>
      <c r="Q9" s="15" t="s">
        <v>25</v>
      </c>
      <c r="R9" s="12">
        <v>15.0</v>
      </c>
      <c r="T9" s="6">
        <f t="shared" si="3"/>
        <v>0</v>
      </c>
    </row>
    <row r="10" ht="14.25" customHeight="1">
      <c r="H10" s="11">
        <v>6.0</v>
      </c>
      <c r="I10" s="12">
        <v>4.0</v>
      </c>
      <c r="J10" s="2">
        <f t="shared" si="2"/>
        <v>12</v>
      </c>
      <c r="M10" s="6"/>
      <c r="P10" s="12" t="s">
        <v>26</v>
      </c>
      <c r="T10" s="6">
        <f>SUM(T7:T9)</f>
        <v>80</v>
      </c>
    </row>
    <row r="11" ht="14.25" customHeight="1">
      <c r="A11" s="7" t="s">
        <v>26</v>
      </c>
      <c r="B11" s="2">
        <f t="shared" ref="B11:D11" si="4">SUM(B4:B9)</f>
        <v>40</v>
      </c>
      <c r="C11" s="10">
        <f t="shared" si="4"/>
        <v>800000</v>
      </c>
      <c r="D11" s="10">
        <f t="shared" si="4"/>
        <v>3200000</v>
      </c>
      <c r="H11" s="11">
        <v>7.0</v>
      </c>
      <c r="I11" s="12">
        <v>4.0</v>
      </c>
      <c r="J11" s="2">
        <f t="shared" si="2"/>
        <v>12</v>
      </c>
      <c r="M11" s="6"/>
      <c r="T11" s="6"/>
    </row>
    <row r="12" ht="14.25" customHeight="1">
      <c r="H12" s="11">
        <v>8.0</v>
      </c>
      <c r="I12" s="12">
        <v>10.0</v>
      </c>
      <c r="J12" s="2">
        <f t="shared" si="2"/>
        <v>30</v>
      </c>
      <c r="M12" s="6"/>
      <c r="O12" s="1" t="s">
        <v>27</v>
      </c>
      <c r="T12" s="6"/>
    </row>
    <row r="13" ht="14.25" customHeight="1">
      <c r="A13" s="7" t="s">
        <v>28</v>
      </c>
      <c r="B13" s="2" t="s">
        <v>29</v>
      </c>
      <c r="C13" s="2" t="s">
        <v>30</v>
      </c>
      <c r="D13" s="2" t="s">
        <v>31</v>
      </c>
      <c r="H13" s="11">
        <v>9.0</v>
      </c>
      <c r="I13" s="12">
        <v>4.0</v>
      </c>
      <c r="J13" s="2">
        <f t="shared" si="2"/>
        <v>12</v>
      </c>
      <c r="M13" s="6"/>
      <c r="P13" s="12" t="s">
        <v>32</v>
      </c>
      <c r="Q13" s="12" t="s">
        <v>33</v>
      </c>
      <c r="R13" s="12" t="s">
        <v>16</v>
      </c>
      <c r="S13" s="12" t="s">
        <v>17</v>
      </c>
      <c r="T13" s="13" t="s">
        <v>18</v>
      </c>
    </row>
    <row r="14" ht="14.25" customHeight="1">
      <c r="A14" s="2" t="s">
        <v>11</v>
      </c>
      <c r="B14" s="2">
        <v>2.0</v>
      </c>
      <c r="C14" s="10">
        <f t="shared" ref="C14:C18" si="5">4800*4</f>
        <v>19200</v>
      </c>
      <c r="D14" s="10">
        <f t="shared" ref="D14:D18" si="6">C14*4</f>
        <v>76800</v>
      </c>
      <c r="H14" s="11">
        <v>10.0</v>
      </c>
      <c r="I14" s="12">
        <v>10.0</v>
      </c>
      <c r="J14" s="2">
        <f t="shared" si="2"/>
        <v>30</v>
      </c>
      <c r="M14" s="6"/>
      <c r="P14" s="12" t="s">
        <v>20</v>
      </c>
      <c r="Q14" s="12" t="s">
        <v>34</v>
      </c>
      <c r="R14" s="12">
        <v>1.0</v>
      </c>
      <c r="T14" s="6">
        <f t="shared" ref="T14:T16" si="7">S14*R14</f>
        <v>0</v>
      </c>
    </row>
    <row r="15" ht="14.25" customHeight="1">
      <c r="A15" s="2" t="s">
        <v>13</v>
      </c>
      <c r="B15" s="2">
        <v>2.0</v>
      </c>
      <c r="C15" s="10">
        <f t="shared" si="5"/>
        <v>19200</v>
      </c>
      <c r="D15" s="10">
        <f t="shared" si="6"/>
        <v>76800</v>
      </c>
      <c r="H15" s="11">
        <v>11.0</v>
      </c>
      <c r="I15" s="12">
        <v>3.0</v>
      </c>
      <c r="J15" s="2">
        <f t="shared" si="2"/>
        <v>9</v>
      </c>
      <c r="M15" s="6"/>
      <c r="P15" s="12" t="s">
        <v>22</v>
      </c>
      <c r="Q15" s="12" t="s">
        <v>35</v>
      </c>
      <c r="R15" s="12">
        <v>2.0</v>
      </c>
      <c r="T15" s="6">
        <f t="shared" si="7"/>
        <v>0</v>
      </c>
    </row>
    <row r="16" ht="14.25" customHeight="1">
      <c r="A16" s="2" t="s">
        <v>19</v>
      </c>
      <c r="B16" s="2">
        <v>2.0</v>
      </c>
      <c r="C16" s="10">
        <f t="shared" si="5"/>
        <v>19200</v>
      </c>
      <c r="D16" s="10">
        <f t="shared" si="6"/>
        <v>76800</v>
      </c>
      <c r="H16" s="8" t="s">
        <v>26</v>
      </c>
      <c r="I16" s="2">
        <f t="shared" ref="I16:J16" si="8">SUM(I5:I15)</f>
        <v>66</v>
      </c>
      <c r="J16" s="2">
        <f t="shared" si="8"/>
        <v>198</v>
      </c>
      <c r="M16" s="6"/>
      <c r="P16" s="12" t="s">
        <v>24</v>
      </c>
      <c r="Q16" s="12" t="s">
        <v>36</v>
      </c>
      <c r="R16" s="12">
        <v>3.0</v>
      </c>
      <c r="S16" s="12">
        <v>2.0</v>
      </c>
      <c r="T16" s="6">
        <f t="shared" si="7"/>
        <v>6</v>
      </c>
    </row>
    <row r="17" ht="14.25" customHeight="1">
      <c r="A17" s="2" t="s">
        <v>21</v>
      </c>
      <c r="B17" s="2">
        <v>2.0</v>
      </c>
      <c r="C17" s="10">
        <f t="shared" si="5"/>
        <v>19200</v>
      </c>
      <c r="D17" s="10">
        <f t="shared" si="6"/>
        <v>76800</v>
      </c>
      <c r="H17" s="16"/>
      <c r="M17" s="6"/>
      <c r="P17" s="12" t="s">
        <v>26</v>
      </c>
      <c r="T17" s="6">
        <f>SUM(T14:T16)</f>
        <v>6</v>
      </c>
    </row>
    <row r="18" ht="14.25" customHeight="1">
      <c r="A18" s="2" t="s">
        <v>23</v>
      </c>
      <c r="B18" s="2">
        <v>2.0</v>
      </c>
      <c r="C18" s="10">
        <f t="shared" si="5"/>
        <v>19200</v>
      </c>
      <c r="D18" s="10">
        <f t="shared" si="6"/>
        <v>76800</v>
      </c>
      <c r="G18" s="12" t="s">
        <v>37</v>
      </c>
      <c r="H18" s="11" t="s">
        <v>38</v>
      </c>
      <c r="M18" s="6"/>
      <c r="T18" s="6"/>
    </row>
    <row r="19" ht="14.25" customHeight="1">
      <c r="A19" s="7" t="s">
        <v>26</v>
      </c>
      <c r="B19" s="2">
        <f t="shared" ref="B19:D19" si="9">SUM(B13:B18)</f>
        <v>10</v>
      </c>
      <c r="C19" s="10">
        <f t="shared" si="9"/>
        <v>96000</v>
      </c>
      <c r="D19" s="10">
        <f t="shared" si="9"/>
        <v>384000</v>
      </c>
      <c r="H19" s="11" t="s">
        <v>39</v>
      </c>
      <c r="M19" s="6"/>
      <c r="O19" s="1" t="s">
        <v>40</v>
      </c>
      <c r="T19" s="6"/>
    </row>
    <row r="20" ht="14.25" customHeight="1">
      <c r="H20" s="11" t="s">
        <v>41</v>
      </c>
      <c r="M20" s="6"/>
      <c r="O20" s="1" t="s">
        <v>42</v>
      </c>
      <c r="P20" s="2">
        <f>T17+T10</f>
        <v>86</v>
      </c>
      <c r="T20" s="6"/>
    </row>
    <row r="21" ht="14.25" customHeight="1">
      <c r="A21" s="7" t="s">
        <v>43</v>
      </c>
      <c r="B21" s="2" t="s">
        <v>44</v>
      </c>
      <c r="H21" s="17">
        <f>I16+40</f>
        <v>106</v>
      </c>
      <c r="I21" s="12" t="s">
        <v>9</v>
      </c>
      <c r="J21" s="2">
        <f>H21*3</f>
        <v>318</v>
      </c>
      <c r="K21" s="12" t="s">
        <v>45</v>
      </c>
      <c r="M21" s="6"/>
      <c r="T21" s="6"/>
    </row>
    <row r="22" ht="14.25" customHeight="1">
      <c r="A22" s="2" t="s">
        <v>46</v>
      </c>
      <c r="H22" s="16"/>
      <c r="M22" s="6"/>
      <c r="O22" s="1" t="s">
        <v>47</v>
      </c>
      <c r="T22" s="6"/>
    </row>
    <row r="23" ht="14.25" customHeight="1">
      <c r="A23" s="18" t="s">
        <v>48</v>
      </c>
      <c r="B23" s="10">
        <v>3200000.0</v>
      </c>
      <c r="H23" s="16"/>
      <c r="M23" s="6"/>
      <c r="Q23" s="12" t="s">
        <v>49</v>
      </c>
      <c r="R23" s="12" t="s">
        <v>16</v>
      </c>
      <c r="S23" s="12" t="s">
        <v>50</v>
      </c>
      <c r="T23" s="13" t="s">
        <v>51</v>
      </c>
    </row>
    <row r="24" ht="14.25" customHeight="1">
      <c r="A24" s="18" t="s">
        <v>52</v>
      </c>
      <c r="B24" s="10">
        <v>1200000.0</v>
      </c>
      <c r="H24" s="11" t="s">
        <v>53</v>
      </c>
      <c r="M24" s="6"/>
      <c r="Q24" s="12" t="s">
        <v>54</v>
      </c>
      <c r="R24" s="12">
        <v>2.0</v>
      </c>
      <c r="S24" s="12">
        <v>3.0</v>
      </c>
      <c r="T24" s="6">
        <f t="shared" ref="T24:T36" si="10">S24*R24</f>
        <v>6</v>
      </c>
    </row>
    <row r="25" ht="14.25" customHeight="1">
      <c r="A25" s="18" t="s">
        <v>55</v>
      </c>
      <c r="B25" s="10">
        <v>2000000.0</v>
      </c>
      <c r="H25" s="11" t="s">
        <v>56</v>
      </c>
      <c r="M25" s="6"/>
      <c r="Q25" s="12" t="s">
        <v>57</v>
      </c>
      <c r="R25" s="12">
        <v>2.0</v>
      </c>
      <c r="S25" s="12">
        <v>3.0</v>
      </c>
      <c r="T25" s="6">
        <f t="shared" si="10"/>
        <v>6</v>
      </c>
    </row>
    <row r="26" ht="14.25" customHeight="1">
      <c r="A26" s="18" t="s">
        <v>58</v>
      </c>
      <c r="B26" s="19">
        <v>1200000.0</v>
      </c>
      <c r="H26" s="16"/>
      <c r="M26" s="6"/>
      <c r="Q26" s="12" t="s">
        <v>59</v>
      </c>
      <c r="R26" s="12">
        <v>1.0</v>
      </c>
      <c r="S26" s="12">
        <v>2.0</v>
      </c>
      <c r="T26" s="6">
        <f t="shared" si="10"/>
        <v>2</v>
      </c>
    </row>
    <row r="27" ht="14.25" customHeight="1">
      <c r="A27" s="18" t="s">
        <v>58</v>
      </c>
      <c r="B27" s="10">
        <v>2500000.0</v>
      </c>
      <c r="H27" s="11" t="s">
        <v>60</v>
      </c>
      <c r="M27" s="6"/>
      <c r="Q27" s="12" t="s">
        <v>61</v>
      </c>
      <c r="R27" s="12">
        <v>1.0</v>
      </c>
      <c r="S27" s="12">
        <v>1.0</v>
      </c>
      <c r="T27" s="6">
        <f t="shared" si="10"/>
        <v>1</v>
      </c>
    </row>
    <row r="28" ht="14.25" customHeight="1">
      <c r="A28" s="7" t="s">
        <v>26</v>
      </c>
      <c r="B28" s="10">
        <f>SUM(B23:B27)</f>
        <v>10100000</v>
      </c>
      <c r="H28" s="20">
        <f>J21/5</f>
        <v>63.6</v>
      </c>
      <c r="I28" s="1" t="s">
        <v>62</v>
      </c>
      <c r="M28" s="6"/>
      <c r="Q28" s="12" t="s">
        <v>63</v>
      </c>
      <c r="R28" s="12">
        <v>1.0</v>
      </c>
      <c r="S28" s="12">
        <v>2.0</v>
      </c>
      <c r="T28" s="6">
        <f t="shared" si="10"/>
        <v>2</v>
      </c>
    </row>
    <row r="29" ht="14.25" customHeight="1">
      <c r="H29" s="16"/>
      <c r="M29" s="6"/>
      <c r="Q29" s="12" t="s">
        <v>64</v>
      </c>
      <c r="R29" s="12">
        <v>0.5</v>
      </c>
      <c r="S29" s="12">
        <v>0.0</v>
      </c>
      <c r="T29" s="6">
        <f t="shared" si="10"/>
        <v>0</v>
      </c>
    </row>
    <row r="30" ht="14.25" customHeight="1">
      <c r="A30" s="21" t="s">
        <v>65</v>
      </c>
      <c r="H30" s="11" t="s">
        <v>66</v>
      </c>
      <c r="M30" s="6"/>
      <c r="Q30" s="12" t="s">
        <v>67</v>
      </c>
      <c r="R30" s="12">
        <v>0.5</v>
      </c>
      <c r="S30" s="12">
        <v>4.0</v>
      </c>
      <c r="T30" s="6">
        <f t="shared" si="10"/>
        <v>2</v>
      </c>
    </row>
    <row r="31" ht="14.25" customHeight="1">
      <c r="A31" s="22">
        <f>(D11+D19)*4</f>
        <v>14336000</v>
      </c>
      <c r="H31" s="23">
        <f>H28/8</f>
        <v>7.95</v>
      </c>
      <c r="I31" s="1" t="s">
        <v>68</v>
      </c>
      <c r="M31" s="6"/>
      <c r="Q31" s="12" t="s">
        <v>69</v>
      </c>
      <c r="R31" s="12">
        <v>2.0</v>
      </c>
      <c r="S31" s="12">
        <v>0.0</v>
      </c>
      <c r="T31" s="6">
        <f t="shared" si="10"/>
        <v>0</v>
      </c>
    </row>
    <row r="32" ht="14.25" customHeight="1">
      <c r="H32" s="16"/>
      <c r="M32" s="6"/>
      <c r="Q32" s="12" t="s">
        <v>70</v>
      </c>
      <c r="R32" s="12">
        <v>1.0</v>
      </c>
      <c r="S32" s="12">
        <v>2.0</v>
      </c>
      <c r="T32" s="6">
        <f t="shared" si="10"/>
        <v>2</v>
      </c>
    </row>
    <row r="33" ht="14.25" customHeight="1">
      <c r="A33" s="21" t="s">
        <v>71</v>
      </c>
      <c r="H33" s="23">
        <f>H31/4</f>
        <v>1.9875</v>
      </c>
      <c r="I33" s="1" t="s">
        <v>72</v>
      </c>
      <c r="M33" s="6"/>
      <c r="Q33" s="12" t="s">
        <v>73</v>
      </c>
      <c r="R33" s="12">
        <v>1.0</v>
      </c>
      <c r="S33" s="12">
        <v>3.0</v>
      </c>
      <c r="T33" s="6">
        <f t="shared" si="10"/>
        <v>3</v>
      </c>
    </row>
    <row r="34" ht="14.25" customHeight="1">
      <c r="A34" s="24">
        <f>B28+A31</f>
        <v>24436000</v>
      </c>
      <c r="H34" s="16"/>
      <c r="M34" s="6"/>
      <c r="Q34" s="12" t="s">
        <v>74</v>
      </c>
      <c r="R34" s="12">
        <v>1.0</v>
      </c>
      <c r="S34" s="12">
        <v>3.0</v>
      </c>
      <c r="T34" s="6">
        <f t="shared" si="10"/>
        <v>3</v>
      </c>
    </row>
    <row r="35" ht="14.25" customHeight="1">
      <c r="H35" s="25"/>
      <c r="I35" s="26"/>
      <c r="J35" s="26"/>
      <c r="K35" s="26"/>
      <c r="L35" s="26"/>
      <c r="M35" s="27"/>
      <c r="Q35" s="12" t="s">
        <v>75</v>
      </c>
      <c r="R35" s="12">
        <v>1.0</v>
      </c>
      <c r="S35" s="12">
        <v>0.0</v>
      </c>
      <c r="T35" s="6">
        <f t="shared" si="10"/>
        <v>0</v>
      </c>
    </row>
    <row r="36" ht="14.25" customHeight="1">
      <c r="H36" s="17"/>
      <c r="Q36" s="12" t="s">
        <v>76</v>
      </c>
      <c r="R36" s="12">
        <v>1.0</v>
      </c>
      <c r="S36" s="12">
        <v>0.0</v>
      </c>
      <c r="T36" s="6">
        <f t="shared" si="10"/>
        <v>0</v>
      </c>
    </row>
    <row r="37" ht="14.25" customHeight="1">
      <c r="H37" s="17"/>
      <c r="Q37" s="12" t="s">
        <v>26</v>
      </c>
      <c r="T37" s="6">
        <f>SUM(T24:T36)</f>
        <v>27</v>
      </c>
    </row>
    <row r="38" ht="14.25" customHeight="1">
      <c r="H38" s="17"/>
      <c r="T38" s="6"/>
    </row>
    <row r="39" ht="14.25" customHeight="1">
      <c r="H39" s="17"/>
      <c r="O39" s="1" t="s">
        <v>77</v>
      </c>
      <c r="T39" s="6"/>
    </row>
    <row r="40" ht="14.25" customHeight="1">
      <c r="H40" s="17"/>
      <c r="O40" s="1" t="s">
        <v>78</v>
      </c>
      <c r="P40" s="2">
        <f>0.6+(0.01*T37)</f>
        <v>0.87</v>
      </c>
      <c r="T40" s="6"/>
    </row>
    <row r="41" ht="14.25" customHeight="1">
      <c r="H41" s="17"/>
      <c r="T41" s="6"/>
    </row>
    <row r="42" ht="14.25" customHeight="1">
      <c r="H42" s="17"/>
      <c r="O42" s="12" t="s">
        <v>79</v>
      </c>
      <c r="T42" s="6"/>
    </row>
    <row r="43" ht="14.25" customHeight="1">
      <c r="H43" s="17"/>
      <c r="Q43" s="12" t="s">
        <v>49</v>
      </c>
      <c r="R43" s="12" t="s">
        <v>16</v>
      </c>
      <c r="S43" s="12" t="s">
        <v>50</v>
      </c>
      <c r="T43" s="13" t="s">
        <v>51</v>
      </c>
    </row>
    <row r="44" ht="14.25" customHeight="1">
      <c r="H44" s="17"/>
      <c r="Q44" s="12" t="s">
        <v>80</v>
      </c>
      <c r="R44" s="12">
        <v>1.5</v>
      </c>
      <c r="S44" s="12">
        <v>4.0</v>
      </c>
      <c r="T44" s="6">
        <f t="shared" ref="T44:T51" si="11">S44*R44</f>
        <v>6</v>
      </c>
    </row>
    <row r="45" ht="14.25" customHeight="1">
      <c r="H45" s="17"/>
      <c r="Q45" s="12" t="s">
        <v>81</v>
      </c>
      <c r="R45" s="12">
        <v>0.5</v>
      </c>
      <c r="S45" s="12">
        <v>3.0</v>
      </c>
      <c r="T45" s="6">
        <f t="shared" si="11"/>
        <v>1.5</v>
      </c>
    </row>
    <row r="46" ht="14.25" customHeight="1">
      <c r="H46" s="17"/>
      <c r="Q46" s="12" t="s">
        <v>82</v>
      </c>
      <c r="R46" s="12">
        <v>1.0</v>
      </c>
      <c r="S46" s="12">
        <v>5.0</v>
      </c>
      <c r="T46" s="6">
        <f t="shared" si="11"/>
        <v>5</v>
      </c>
    </row>
    <row r="47" ht="14.25" customHeight="1">
      <c r="H47" s="17"/>
      <c r="Q47" s="12" t="s">
        <v>83</v>
      </c>
      <c r="R47" s="12">
        <v>0.5</v>
      </c>
      <c r="S47" s="12">
        <v>4.0</v>
      </c>
      <c r="T47" s="6">
        <f t="shared" si="11"/>
        <v>2</v>
      </c>
    </row>
    <row r="48" ht="14.25" customHeight="1">
      <c r="H48" s="17"/>
      <c r="Q48" s="12" t="s">
        <v>84</v>
      </c>
      <c r="R48" s="12">
        <v>1.0</v>
      </c>
      <c r="S48" s="12">
        <v>5.0</v>
      </c>
      <c r="T48" s="6">
        <f t="shared" si="11"/>
        <v>5</v>
      </c>
    </row>
    <row r="49" ht="14.25" customHeight="1">
      <c r="H49" s="17"/>
      <c r="Q49" s="12" t="s">
        <v>85</v>
      </c>
      <c r="R49" s="12">
        <v>2.0</v>
      </c>
      <c r="S49" s="12">
        <v>5.0</v>
      </c>
      <c r="T49" s="6">
        <f t="shared" si="11"/>
        <v>10</v>
      </c>
    </row>
    <row r="50" ht="14.25" customHeight="1">
      <c r="H50" s="17"/>
      <c r="Q50" s="12" t="s">
        <v>86</v>
      </c>
      <c r="R50" s="12">
        <v>-1.0</v>
      </c>
      <c r="S50" s="12">
        <v>0.0</v>
      </c>
      <c r="T50" s="6">
        <f t="shared" si="11"/>
        <v>0</v>
      </c>
    </row>
    <row r="51" ht="14.25" customHeight="1">
      <c r="H51" s="17"/>
      <c r="Q51" s="12" t="s">
        <v>87</v>
      </c>
      <c r="R51" s="12">
        <v>-1.0</v>
      </c>
      <c r="S51" s="12">
        <v>2.0</v>
      </c>
      <c r="T51" s="6">
        <f t="shared" si="11"/>
        <v>-2</v>
      </c>
    </row>
    <row r="52" ht="14.25" customHeight="1">
      <c r="H52" s="17"/>
      <c r="Q52" s="12" t="s">
        <v>26</v>
      </c>
      <c r="T52" s="6">
        <f>SUM(T44:T51)</f>
        <v>27.5</v>
      </c>
    </row>
    <row r="53" ht="14.25" customHeight="1">
      <c r="H53" s="17"/>
      <c r="T53" s="6"/>
    </row>
    <row r="54" ht="14.25" customHeight="1">
      <c r="H54" s="17"/>
      <c r="O54" s="1" t="s">
        <v>88</v>
      </c>
      <c r="T54" s="6"/>
    </row>
    <row r="55" ht="14.25" customHeight="1">
      <c r="H55" s="17"/>
      <c r="O55" s="1" t="s">
        <v>89</v>
      </c>
      <c r="P55" s="2">
        <f>1.4+(-0.03*T52)</f>
        <v>0.575</v>
      </c>
      <c r="T55" s="6"/>
    </row>
    <row r="56" ht="14.25" customHeight="1">
      <c r="H56" s="17"/>
      <c r="T56" s="6"/>
    </row>
    <row r="57" ht="14.25" customHeight="1">
      <c r="H57" s="17"/>
      <c r="T57" s="6"/>
    </row>
    <row r="58" ht="14.25" customHeight="1">
      <c r="H58" s="17"/>
      <c r="P58" s="1" t="s">
        <v>90</v>
      </c>
      <c r="T58" s="6"/>
    </row>
    <row r="59" ht="14.25" customHeight="1">
      <c r="H59" s="17"/>
      <c r="P59" s="1" t="s">
        <v>91</v>
      </c>
      <c r="Q59" s="2">
        <f>P55*P40*P20</f>
        <v>43.0215</v>
      </c>
      <c r="T59" s="6"/>
    </row>
    <row r="60" ht="14.25" customHeight="1">
      <c r="H60" s="17"/>
      <c r="P60" s="12" t="s">
        <v>92</v>
      </c>
      <c r="T60" s="6"/>
    </row>
    <row r="61" ht="14.25" customHeight="1">
      <c r="H61" s="17"/>
      <c r="P61" s="12" t="s">
        <v>93</v>
      </c>
      <c r="Q61" s="28">
        <f>Q59*20</f>
        <v>860.43</v>
      </c>
      <c r="T61" s="6"/>
    </row>
    <row r="62" ht="14.25" customHeight="1">
      <c r="H62" s="17"/>
      <c r="P62" s="12" t="s">
        <v>94</v>
      </c>
      <c r="R62" s="2">
        <f>Q61/5</f>
        <v>172.086</v>
      </c>
      <c r="S62" s="12" t="s">
        <v>95</v>
      </c>
      <c r="T62" s="6"/>
    </row>
    <row r="63" ht="14.25" customHeight="1">
      <c r="H63" s="17"/>
      <c r="P63" s="12" t="s">
        <v>96</v>
      </c>
      <c r="T63" s="6"/>
    </row>
    <row r="64" ht="14.25" customHeight="1">
      <c r="H64" s="17"/>
      <c r="P64" s="12" t="s">
        <v>97</v>
      </c>
      <c r="R64" s="2">
        <f>R62/8</f>
        <v>21.51075</v>
      </c>
      <c r="S64" s="12" t="s">
        <v>98</v>
      </c>
      <c r="T64" s="6"/>
    </row>
    <row r="65" ht="14.25" customHeight="1">
      <c r="H65" s="29"/>
      <c r="I65" s="26"/>
      <c r="J65" s="26"/>
      <c r="K65" s="26"/>
      <c r="L65" s="26"/>
      <c r="M65" s="26"/>
      <c r="N65" s="26"/>
      <c r="O65" s="26"/>
      <c r="P65" s="30" t="s">
        <v>99</v>
      </c>
      <c r="Q65" s="31">
        <f>R64/4</f>
        <v>5.3776875</v>
      </c>
      <c r="R65" s="26"/>
      <c r="S65" s="26"/>
      <c r="T65" s="27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2019-08-24T13:14:24Z</dcterms:created>
  <dc:creator>ASUS</dc:creator>
</cp:coreProperties>
</file>