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arx2/Documents/Fleming lab/Manuscripts/SurA/XL/"/>
    </mc:Choice>
  </mc:AlternateContent>
  <xr:revisionPtr revIDLastSave="0" documentId="13_ncr:1_{3AFE84B3-F30A-714A-9378-3CCD4B5FC9EC}" xr6:coauthVersionLast="36" xr6:coauthVersionMax="36" xr10:uidLastSave="{00000000-0000-0000-0000-000000000000}"/>
  <bookViews>
    <workbookView xWindow="7620" yWindow="3500" windowWidth="29060" windowHeight="15000" activeTab="2" xr2:uid="{35DD0AE2-EB39-514A-B82B-F1B9463185AD}"/>
  </bookViews>
  <sheets>
    <sheet name="OmpA " sheetId="1" r:id="rId1"/>
    <sheet name="OmpX" sheetId="2" r:id="rId2"/>
    <sheet name="OmpLA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0" i="1" l="1"/>
  <c r="R29" i="1"/>
  <c r="R28" i="1"/>
  <c r="M31" i="1"/>
  <c r="H25" i="1"/>
  <c r="R23" i="1"/>
  <c r="H5" i="1" l="1"/>
  <c r="I22" i="2" l="1"/>
  <c r="M5" i="2"/>
  <c r="X37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5" i="2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5" i="1"/>
  <c r="AL37" i="1"/>
  <c r="AB21" i="1"/>
  <c r="E11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0" i="2"/>
  <c r="E9" i="2"/>
  <c r="E8" i="2"/>
  <c r="E7" i="2"/>
  <c r="E6" i="2"/>
  <c r="E5" i="2"/>
  <c r="R36" i="1"/>
  <c r="R35" i="1"/>
  <c r="R34" i="1"/>
  <c r="R33" i="1"/>
  <c r="R32" i="1"/>
  <c r="R31" i="1"/>
  <c r="H29" i="1"/>
  <c r="R27" i="1"/>
  <c r="R26" i="1"/>
  <c r="R25" i="1"/>
  <c r="R24" i="1"/>
  <c r="H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M19" i="1"/>
  <c r="M20" i="1"/>
  <c r="M21" i="1"/>
  <c r="M22" i="1"/>
  <c r="M15" i="1"/>
  <c r="M36" i="1"/>
  <c r="M35" i="1"/>
  <c r="M34" i="1"/>
  <c r="M33" i="1"/>
  <c r="M32" i="1"/>
  <c r="H31" i="1"/>
  <c r="M30" i="1"/>
  <c r="M29" i="1"/>
  <c r="M28" i="1"/>
  <c r="M27" i="1"/>
  <c r="M26" i="1"/>
  <c r="M25" i="1"/>
  <c r="M24" i="1"/>
  <c r="M23" i="1"/>
  <c r="M18" i="1"/>
  <c r="M17" i="1"/>
  <c r="M16" i="1"/>
  <c r="M14" i="1"/>
  <c r="M13" i="1"/>
  <c r="M12" i="1"/>
  <c r="M11" i="1"/>
  <c r="M10" i="1"/>
  <c r="M9" i="1"/>
  <c r="M8" i="1"/>
  <c r="M7" i="1"/>
  <c r="M6" i="1"/>
  <c r="M5" i="1"/>
  <c r="H18" i="1"/>
  <c r="H19" i="1"/>
  <c r="H15" i="1"/>
  <c r="H12" i="1"/>
  <c r="H13" i="1"/>
  <c r="H14" i="1"/>
  <c r="H32" i="1"/>
  <c r="H33" i="1"/>
  <c r="H34" i="1"/>
  <c r="AE34" i="1" s="1"/>
  <c r="H35" i="1"/>
  <c r="H36" i="1"/>
  <c r="H37" i="1"/>
  <c r="H6" i="1"/>
  <c r="H7" i="1"/>
  <c r="H8" i="1"/>
  <c r="H9" i="1"/>
  <c r="H10" i="1"/>
  <c r="H11" i="1"/>
  <c r="H16" i="1"/>
  <c r="H17" i="1"/>
  <c r="H20" i="1"/>
  <c r="H21" i="1"/>
  <c r="H22" i="1"/>
  <c r="H24" i="1"/>
  <c r="H26" i="1"/>
  <c r="H27" i="1"/>
  <c r="H28" i="1"/>
  <c r="H30" i="1"/>
  <c r="AB5" i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5" i="3"/>
  <c r="E6" i="3"/>
  <c r="L6" i="3" s="1"/>
  <c r="M6" i="3" s="1"/>
  <c r="E7" i="3"/>
  <c r="E8" i="3"/>
  <c r="L8" i="3" s="1"/>
  <c r="M8" i="3" s="1"/>
  <c r="E9" i="3"/>
  <c r="L9" i="3" s="1"/>
  <c r="E10" i="3"/>
  <c r="K10" i="3" s="1"/>
  <c r="E11" i="3"/>
  <c r="E12" i="3"/>
  <c r="E13" i="3"/>
  <c r="E14" i="3"/>
  <c r="L14" i="3" s="1"/>
  <c r="M14" i="3" s="1"/>
  <c r="E15" i="3"/>
  <c r="E16" i="3"/>
  <c r="L16" i="3" s="1"/>
  <c r="M16" i="3" s="1"/>
  <c r="E17" i="3"/>
  <c r="K17" i="3" s="1"/>
  <c r="E18" i="3"/>
  <c r="L18" i="3" s="1"/>
  <c r="E19" i="3"/>
  <c r="E20" i="3"/>
  <c r="E21" i="3"/>
  <c r="E22" i="3"/>
  <c r="L22" i="3" s="1"/>
  <c r="M22" i="3" s="1"/>
  <c r="E23" i="3"/>
  <c r="E24" i="3"/>
  <c r="E25" i="3"/>
  <c r="L25" i="3" s="1"/>
  <c r="E26" i="3"/>
  <c r="E27" i="3"/>
  <c r="E28" i="3"/>
  <c r="L28" i="3" s="1"/>
  <c r="K28" i="3"/>
  <c r="E29" i="3"/>
  <c r="L29" i="3" s="1"/>
  <c r="E30" i="3"/>
  <c r="L30" i="3" s="1"/>
  <c r="E31" i="3"/>
  <c r="E32" i="3"/>
  <c r="L32" i="3" s="1"/>
  <c r="E33" i="3"/>
  <c r="E34" i="3"/>
  <c r="L34" i="3" s="1"/>
  <c r="E35" i="3"/>
  <c r="E36" i="3"/>
  <c r="E37" i="3"/>
  <c r="L37" i="3" s="1"/>
  <c r="E5" i="3"/>
  <c r="L5" i="3" s="1"/>
  <c r="M5" i="3" s="1"/>
  <c r="O5" i="3" s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5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2" i="1"/>
  <c r="AB23" i="1"/>
  <c r="AB24" i="1"/>
  <c r="AB25" i="1"/>
  <c r="AB26" i="1"/>
  <c r="AB27" i="1"/>
  <c r="AB28" i="1"/>
  <c r="AB30" i="1"/>
  <c r="AB31" i="1"/>
  <c r="AB32" i="1"/>
  <c r="AB33" i="1"/>
  <c r="AB36" i="1"/>
  <c r="AB37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6" i="1"/>
  <c r="W37" i="1"/>
  <c r="W5" i="1"/>
  <c r="AE36" i="1" l="1"/>
  <c r="AE32" i="1"/>
  <c r="O22" i="2"/>
  <c r="O5" i="2"/>
  <c r="O9" i="2"/>
  <c r="O30" i="2"/>
  <c r="R30" i="2" s="1"/>
  <c r="O34" i="2"/>
  <c r="O32" i="2"/>
  <c r="O6" i="2"/>
  <c r="P31" i="2"/>
  <c r="Q31" i="2" s="1"/>
  <c r="O8" i="2"/>
  <c r="O7" i="2"/>
  <c r="K32" i="3"/>
  <c r="K7" i="3"/>
  <c r="K31" i="3"/>
  <c r="O6" i="3"/>
  <c r="L27" i="3"/>
  <c r="L23" i="3"/>
  <c r="K15" i="3"/>
  <c r="K11" i="3"/>
  <c r="K29" i="3"/>
  <c r="K30" i="3"/>
  <c r="K23" i="3"/>
  <c r="L15" i="3"/>
  <c r="O15" i="3" s="1"/>
  <c r="K5" i="3"/>
  <c r="K22" i="3"/>
  <c r="L20" i="3"/>
  <c r="M20" i="3" s="1"/>
  <c r="L7" i="3"/>
  <c r="M7" i="3" s="1"/>
  <c r="K16" i="3"/>
  <c r="L11" i="3"/>
  <c r="O11" i="3" s="1"/>
  <c r="K18" i="3"/>
  <c r="K25" i="3"/>
  <c r="L36" i="3"/>
  <c r="M36" i="3" s="1"/>
  <c r="L33" i="3"/>
  <c r="M33" i="3" s="1"/>
  <c r="K14" i="3"/>
  <c r="K6" i="3"/>
  <c r="K36" i="3"/>
  <c r="N36" i="3" s="1"/>
  <c r="K8" i="3"/>
  <c r="K37" i="3"/>
  <c r="L31" i="3"/>
  <c r="M31" i="3" s="1"/>
  <c r="AE5" i="1"/>
  <c r="AE33" i="1"/>
  <c r="AE30" i="1"/>
  <c r="AE20" i="1"/>
  <c r="AE11" i="1"/>
  <c r="AE7" i="1"/>
  <c r="AE12" i="1"/>
  <c r="AE31" i="1"/>
  <c r="AE37" i="1"/>
  <c r="AE6" i="1"/>
  <c r="AE35" i="1"/>
  <c r="AE24" i="1"/>
  <c r="AE25" i="1"/>
  <c r="AE23" i="1"/>
  <c r="AE28" i="1"/>
  <c r="AE22" i="1"/>
  <c r="AE17" i="1"/>
  <c r="AE10" i="1"/>
  <c r="AE27" i="1"/>
  <c r="AE9" i="1"/>
  <c r="AE14" i="1"/>
  <c r="AE19" i="1"/>
  <c r="AE15" i="1"/>
  <c r="AE26" i="1"/>
  <c r="AE16" i="1"/>
  <c r="AE8" i="1"/>
  <c r="AE13" i="1"/>
  <c r="AE18" i="1"/>
  <c r="AE29" i="1"/>
  <c r="AF9" i="1"/>
  <c r="AG9" i="1" s="1"/>
  <c r="AF24" i="1"/>
  <c r="AG24" i="1" s="1"/>
  <c r="AF13" i="1"/>
  <c r="AG13" i="1" s="1"/>
  <c r="AF7" i="1"/>
  <c r="AG7" i="1" s="1"/>
  <c r="AE21" i="1"/>
  <c r="AF26" i="1"/>
  <c r="AF12" i="1"/>
  <c r="AG12" i="1" s="1"/>
  <c r="AF10" i="1"/>
  <c r="AG10" i="1" s="1"/>
  <c r="AF35" i="1"/>
  <c r="AG35" i="1" s="1"/>
  <c r="AF17" i="1"/>
  <c r="AG17" i="1" s="1"/>
  <c r="AF34" i="1"/>
  <c r="AF11" i="1"/>
  <c r="AG11" i="1" s="1"/>
  <c r="AG26" i="1"/>
  <c r="O20" i="3"/>
  <c r="AF29" i="1"/>
  <c r="M25" i="3"/>
  <c r="O25" i="3"/>
  <c r="M15" i="3"/>
  <c r="AF25" i="1"/>
  <c r="AF18" i="1"/>
  <c r="AF16" i="1"/>
  <c r="M30" i="3"/>
  <c r="O30" i="3"/>
  <c r="M28" i="3"/>
  <c r="O28" i="3"/>
  <c r="L24" i="3"/>
  <c r="K24" i="3"/>
  <c r="N24" i="3" s="1"/>
  <c r="K21" i="3"/>
  <c r="L21" i="3"/>
  <c r="K13" i="3"/>
  <c r="L13" i="3"/>
  <c r="L35" i="3"/>
  <c r="K35" i="3"/>
  <c r="N35" i="3" s="1"/>
  <c r="M34" i="3"/>
  <c r="O34" i="3"/>
  <c r="AF32" i="1"/>
  <c r="AF15" i="1"/>
  <c r="P18" i="2"/>
  <c r="P15" i="2"/>
  <c r="P11" i="2"/>
  <c r="AF36" i="1"/>
  <c r="AF33" i="1"/>
  <c r="AF30" i="1"/>
  <c r="AF22" i="1"/>
  <c r="AF19" i="1"/>
  <c r="AF8" i="1"/>
  <c r="P35" i="2"/>
  <c r="O35" i="2"/>
  <c r="P29" i="2"/>
  <c r="O29" i="2"/>
  <c r="P25" i="2"/>
  <c r="O25" i="2"/>
  <c r="O21" i="2"/>
  <c r="P21" i="2"/>
  <c r="O17" i="2"/>
  <c r="P17" i="2"/>
  <c r="O14" i="2"/>
  <c r="P14" i="2"/>
  <c r="O10" i="2"/>
  <c r="P10" i="2"/>
  <c r="M9" i="3"/>
  <c r="O9" i="3"/>
  <c r="M27" i="3"/>
  <c r="O27" i="3"/>
  <c r="AF20" i="1"/>
  <c r="AF5" i="1"/>
  <c r="AF28" i="1"/>
  <c r="AF21" i="1"/>
  <c r="AF14" i="1"/>
  <c r="O37" i="2"/>
  <c r="N6" i="2" s="1"/>
  <c r="P37" i="2"/>
  <c r="Q37" i="2" s="1"/>
  <c r="O20" i="2"/>
  <c r="O13" i="2"/>
  <c r="K34" i="3"/>
  <c r="N29" i="3"/>
  <c r="K27" i="3"/>
  <c r="K20" i="3"/>
  <c r="N20" i="3" s="1"/>
  <c r="L17" i="3"/>
  <c r="L12" i="3"/>
  <c r="L10" i="3"/>
  <c r="N16" i="3"/>
  <c r="M32" i="3"/>
  <c r="O32" i="3"/>
  <c r="M18" i="3"/>
  <c r="O18" i="3"/>
  <c r="M11" i="3"/>
  <c r="O22" i="3"/>
  <c r="O16" i="3"/>
  <c r="O8" i="3"/>
  <c r="AF37" i="1"/>
  <c r="AF31" i="1"/>
  <c r="AF27" i="1"/>
  <c r="AF23" i="1"/>
  <c r="P5" i="2"/>
  <c r="Q5" i="2" s="1"/>
  <c r="P34" i="2"/>
  <c r="O27" i="2"/>
  <c r="P27" i="2"/>
  <c r="O23" i="2"/>
  <c r="P23" i="2"/>
  <c r="O19" i="2"/>
  <c r="P19" i="2"/>
  <c r="O16" i="2"/>
  <c r="P16" i="2"/>
  <c r="O12" i="2"/>
  <c r="P12" i="2"/>
  <c r="P8" i="2"/>
  <c r="L26" i="3"/>
  <c r="L19" i="3"/>
  <c r="K19" i="3"/>
  <c r="N19" i="3" s="1"/>
  <c r="K9" i="3"/>
  <c r="N9" i="3" s="1"/>
  <c r="M23" i="3"/>
  <c r="O23" i="3"/>
  <c r="O14" i="3"/>
  <c r="N32" i="3"/>
  <c r="M29" i="3"/>
  <c r="O29" i="3"/>
  <c r="O33" i="3"/>
  <c r="O28" i="2"/>
  <c r="O24" i="2"/>
  <c r="R9" i="2"/>
  <c r="K26" i="3"/>
  <c r="K12" i="3"/>
  <c r="N12" i="3" s="1"/>
  <c r="P9" i="2"/>
  <c r="P13" i="2"/>
  <c r="P24" i="2"/>
  <c r="O15" i="2"/>
  <c r="P26" i="2"/>
  <c r="O31" i="2"/>
  <c r="R31" i="2" s="1"/>
  <c r="O11" i="2"/>
  <c r="P20" i="2"/>
  <c r="P6" i="2"/>
  <c r="Q6" i="2" s="1"/>
  <c r="P36" i="2"/>
  <c r="P33" i="2"/>
  <c r="O26" i="2"/>
  <c r="R7" i="2"/>
  <c r="K33" i="3"/>
  <c r="P7" i="2"/>
  <c r="P22" i="2"/>
  <c r="O33" i="2"/>
  <c r="R33" i="2" s="1"/>
  <c r="O18" i="2"/>
  <c r="P30" i="2"/>
  <c r="P32" i="2"/>
  <c r="P28" i="2"/>
  <c r="AF6" i="1"/>
  <c r="O36" i="2"/>
  <c r="R8" i="2" l="1"/>
  <c r="R16" i="2"/>
  <c r="R23" i="2"/>
  <c r="F32" i="2"/>
  <c r="F16" i="2"/>
  <c r="J6" i="2"/>
  <c r="J23" i="2"/>
  <c r="J33" i="2"/>
  <c r="N10" i="2"/>
  <c r="F25" i="2"/>
  <c r="J17" i="2"/>
  <c r="J34" i="2"/>
  <c r="N21" i="2"/>
  <c r="J27" i="2"/>
  <c r="N36" i="2"/>
  <c r="N20" i="2"/>
  <c r="N5" i="2"/>
  <c r="F23" i="2"/>
  <c r="F6" i="2"/>
  <c r="J15" i="2"/>
  <c r="J32" i="2"/>
  <c r="N31" i="2"/>
  <c r="N15" i="2"/>
  <c r="F22" i="2"/>
  <c r="R5" i="2"/>
  <c r="J20" i="2"/>
  <c r="N22" i="2"/>
  <c r="F28" i="2"/>
  <c r="F12" i="2"/>
  <c r="J10" i="2"/>
  <c r="F14" i="2"/>
  <c r="N34" i="2"/>
  <c r="F11" i="2"/>
  <c r="F21" i="2"/>
  <c r="F8" i="2"/>
  <c r="J21" i="2"/>
  <c r="N33" i="2"/>
  <c r="N17" i="2"/>
  <c r="J31" i="2"/>
  <c r="N32" i="2"/>
  <c r="N16" i="2"/>
  <c r="F35" i="2"/>
  <c r="F19" i="2"/>
  <c r="J19" i="2"/>
  <c r="N27" i="2"/>
  <c r="N11" i="2"/>
  <c r="F30" i="2"/>
  <c r="F18" i="2"/>
  <c r="F5" i="2"/>
  <c r="J29" i="2"/>
  <c r="R12" i="2"/>
  <c r="R19" i="2"/>
  <c r="R27" i="2"/>
  <c r="R13" i="2"/>
  <c r="J22" i="2"/>
  <c r="F24" i="2"/>
  <c r="J14" i="2"/>
  <c r="J8" i="2"/>
  <c r="N26" i="2"/>
  <c r="F33" i="2"/>
  <c r="F17" i="2"/>
  <c r="J9" i="2"/>
  <c r="J26" i="2"/>
  <c r="N29" i="2"/>
  <c r="N13" i="2"/>
  <c r="N28" i="2"/>
  <c r="N12" i="2"/>
  <c r="F31" i="2"/>
  <c r="F15" i="2"/>
  <c r="J7" i="2"/>
  <c r="J24" i="2"/>
  <c r="J36" i="2"/>
  <c r="N23" i="2"/>
  <c r="N7" i="2"/>
  <c r="F9" i="2"/>
  <c r="J12" i="2"/>
  <c r="J5" i="2"/>
  <c r="N14" i="2"/>
  <c r="R36" i="2"/>
  <c r="R28" i="2"/>
  <c r="R34" i="2"/>
  <c r="F36" i="2"/>
  <c r="F20" i="2"/>
  <c r="F7" i="2"/>
  <c r="J18" i="2"/>
  <c r="J25" i="2"/>
  <c r="N18" i="2"/>
  <c r="F29" i="2"/>
  <c r="F13" i="2"/>
  <c r="J13" i="2"/>
  <c r="J30" i="2"/>
  <c r="N25" i="2"/>
  <c r="N9" i="2"/>
  <c r="J35" i="2"/>
  <c r="N24" i="2"/>
  <c r="N8" i="2"/>
  <c r="F27" i="2"/>
  <c r="F10" i="2"/>
  <c r="J11" i="2"/>
  <c r="J28" i="2"/>
  <c r="N35" i="2"/>
  <c r="N19" i="2"/>
  <c r="F34" i="2"/>
  <c r="F26" i="2"/>
  <c r="J16" i="2"/>
  <c r="N30" i="2"/>
  <c r="N11" i="3"/>
  <c r="O7" i="3"/>
  <c r="O36" i="3"/>
  <c r="N28" i="3"/>
  <c r="O31" i="3"/>
  <c r="N5" i="3"/>
  <c r="N30" i="3"/>
  <c r="N33" i="3"/>
  <c r="N26" i="3"/>
  <c r="N27" i="3"/>
  <c r="N13" i="3"/>
  <c r="N6" i="3"/>
  <c r="N31" i="3"/>
  <c r="N7" i="3"/>
  <c r="N15" i="3"/>
  <c r="N14" i="3"/>
  <c r="N17" i="3"/>
  <c r="N25" i="3"/>
  <c r="N10" i="3"/>
  <c r="N34" i="3"/>
  <c r="N21" i="3"/>
  <c r="N8" i="3"/>
  <c r="N18" i="3"/>
  <c r="N22" i="3"/>
  <c r="N23" i="3"/>
  <c r="AH27" i="1"/>
  <c r="AH35" i="1"/>
  <c r="AH34" i="1"/>
  <c r="AH23" i="1"/>
  <c r="AH21" i="1"/>
  <c r="AH28" i="1"/>
  <c r="AH33" i="1"/>
  <c r="AH16" i="1"/>
  <c r="AH25" i="1"/>
  <c r="AI5" i="1"/>
  <c r="AL5" i="1" s="1"/>
  <c r="AH5" i="1"/>
  <c r="AH20" i="1"/>
  <c r="AH26" i="1"/>
  <c r="AH29" i="1"/>
  <c r="AH30" i="1"/>
  <c r="S30" i="2"/>
  <c r="X30" i="2" s="1"/>
  <c r="Q30" i="2"/>
  <c r="M26" i="3"/>
  <c r="O26" i="3"/>
  <c r="S5" i="2"/>
  <c r="X5" i="2" s="1"/>
  <c r="AG23" i="1"/>
  <c r="AI23" i="1"/>
  <c r="AL23" i="1" s="1"/>
  <c r="AI35" i="1"/>
  <c r="AL35" i="1" s="1"/>
  <c r="AG37" i="1"/>
  <c r="AI7" i="1"/>
  <c r="AL7" i="1" s="1"/>
  <c r="AI13" i="1"/>
  <c r="AL13" i="1" s="1"/>
  <c r="AI24" i="1"/>
  <c r="AL24" i="1" s="1"/>
  <c r="AI11" i="1"/>
  <c r="AL11" i="1" s="1"/>
  <c r="R22" i="2"/>
  <c r="R6" i="2"/>
  <c r="R32" i="2"/>
  <c r="S10" i="2"/>
  <c r="X10" i="2" s="1"/>
  <c r="Q10" i="2"/>
  <c r="S17" i="2"/>
  <c r="X17" i="2" s="1"/>
  <c r="Q17" i="2"/>
  <c r="R25" i="2"/>
  <c r="R35" i="2"/>
  <c r="AG22" i="1"/>
  <c r="AI22" i="1"/>
  <c r="AL22" i="1" s="1"/>
  <c r="AI36" i="1"/>
  <c r="AL36" i="1" s="1"/>
  <c r="AG36" i="1"/>
  <c r="AI17" i="1"/>
  <c r="AL17" i="1" s="1"/>
  <c r="S15" i="2"/>
  <c r="X15" i="2" s="1"/>
  <c r="Q15" i="2"/>
  <c r="M24" i="3"/>
  <c r="O24" i="3"/>
  <c r="AG18" i="1"/>
  <c r="AI18" i="1"/>
  <c r="AL18" i="1" s="1"/>
  <c r="AI26" i="1"/>
  <c r="AL26" i="1" s="1"/>
  <c r="AH14" i="1"/>
  <c r="S28" i="2"/>
  <c r="X28" i="2" s="1"/>
  <c r="Q28" i="2"/>
  <c r="R18" i="2"/>
  <c r="S33" i="2"/>
  <c r="X33" i="2" s="1"/>
  <c r="Q33" i="2"/>
  <c r="S20" i="2"/>
  <c r="X20" i="2" s="1"/>
  <c r="Q20" i="2"/>
  <c r="S26" i="2"/>
  <c r="X26" i="2" s="1"/>
  <c r="Q26" i="2"/>
  <c r="S24" i="2"/>
  <c r="X24" i="2" s="1"/>
  <c r="Q24" i="2"/>
  <c r="R24" i="2"/>
  <c r="AH11" i="1"/>
  <c r="AH6" i="1"/>
  <c r="S8" i="2"/>
  <c r="X8" i="2" s="1"/>
  <c r="Q8" i="2"/>
  <c r="S16" i="2"/>
  <c r="X16" i="2" s="1"/>
  <c r="Q16" i="2"/>
  <c r="S23" i="2"/>
  <c r="X23" i="2" s="1"/>
  <c r="Q23" i="2"/>
  <c r="S31" i="2"/>
  <c r="X31" i="2" s="1"/>
  <c r="AH31" i="1"/>
  <c r="M10" i="3"/>
  <c r="O10" i="3"/>
  <c r="AG21" i="1"/>
  <c r="AI21" i="1"/>
  <c r="AL21" i="1" s="1"/>
  <c r="R10" i="2"/>
  <c r="R17" i="2"/>
  <c r="S25" i="2"/>
  <c r="X25" i="2" s="1"/>
  <c r="Q25" i="2"/>
  <c r="S35" i="2"/>
  <c r="X35" i="2" s="1"/>
  <c r="Q35" i="2"/>
  <c r="AG8" i="1"/>
  <c r="AI8" i="1"/>
  <c r="AL8" i="1" s="1"/>
  <c r="AH19" i="1"/>
  <c r="AH22" i="1"/>
  <c r="AG33" i="1"/>
  <c r="AI33" i="1"/>
  <c r="AL33" i="1" s="1"/>
  <c r="AH36" i="1"/>
  <c r="S18" i="2"/>
  <c r="X18" i="2" s="1"/>
  <c r="Q18" i="2"/>
  <c r="AI9" i="1"/>
  <c r="AL9" i="1" s="1"/>
  <c r="AH32" i="1"/>
  <c r="M21" i="3"/>
  <c r="O21" i="3"/>
  <c r="AH7" i="1"/>
  <c r="AI29" i="1"/>
  <c r="AL29" i="1" s="1"/>
  <c r="AG29" i="1"/>
  <c r="AG6" i="1"/>
  <c r="AI6" i="1"/>
  <c r="AL6" i="1" s="1"/>
  <c r="AG34" i="1"/>
  <c r="AI34" i="1"/>
  <c r="AL34" i="1" s="1"/>
  <c r="S36" i="2"/>
  <c r="X36" i="2" s="1"/>
  <c r="Q36" i="2"/>
  <c r="S13" i="2"/>
  <c r="X13" i="2" s="1"/>
  <c r="Q13" i="2"/>
  <c r="R20" i="2"/>
  <c r="AG14" i="1"/>
  <c r="AI14" i="1"/>
  <c r="AL14" i="1" s="1"/>
  <c r="S14" i="2"/>
  <c r="X14" i="2" s="1"/>
  <c r="Q14" i="2"/>
  <c r="S21" i="2"/>
  <c r="X21" i="2" s="1"/>
  <c r="Q21" i="2"/>
  <c r="R29" i="2"/>
  <c r="AG19" i="1"/>
  <c r="AI19" i="1"/>
  <c r="AL19" i="1" s="1"/>
  <c r="AG15" i="1"/>
  <c r="AI15" i="1"/>
  <c r="AL15" i="1" s="1"/>
  <c r="AG32" i="1"/>
  <c r="AI32" i="1"/>
  <c r="AL32" i="1" s="1"/>
  <c r="M35" i="3"/>
  <c r="O35" i="3"/>
  <c r="M13" i="3"/>
  <c r="O13" i="3"/>
  <c r="AI25" i="1"/>
  <c r="AL25" i="1" s="1"/>
  <c r="AG25" i="1"/>
  <c r="S7" i="2"/>
  <c r="X7" i="2" s="1"/>
  <c r="Q7" i="2"/>
  <c r="AG31" i="1"/>
  <c r="AI31" i="1"/>
  <c r="AL31" i="1" s="1"/>
  <c r="M12" i="3"/>
  <c r="O12" i="3"/>
  <c r="AG5" i="1"/>
  <c r="AI10" i="1"/>
  <c r="AL10" i="1" s="1"/>
  <c r="S32" i="2"/>
  <c r="X32" i="2" s="1"/>
  <c r="Q32" i="2"/>
  <c r="S22" i="2"/>
  <c r="X22" i="2" s="1"/>
  <c r="Q22" i="2"/>
  <c r="R26" i="2"/>
  <c r="S6" i="2"/>
  <c r="X6" i="2" s="1"/>
  <c r="R11" i="2"/>
  <c r="R15" i="2"/>
  <c r="S9" i="2"/>
  <c r="X9" i="2" s="1"/>
  <c r="Q9" i="2"/>
  <c r="M19" i="3"/>
  <c r="O19" i="3"/>
  <c r="S12" i="2"/>
  <c r="X12" i="2" s="1"/>
  <c r="Q12" i="2"/>
  <c r="S19" i="2"/>
  <c r="X19" i="2" s="1"/>
  <c r="Q19" i="2"/>
  <c r="S27" i="2"/>
  <c r="X27" i="2" s="1"/>
  <c r="Q27" i="2"/>
  <c r="S34" i="2"/>
  <c r="X34" i="2" s="1"/>
  <c r="Q34" i="2"/>
  <c r="AI27" i="1"/>
  <c r="AL27" i="1" s="1"/>
  <c r="AG27" i="1"/>
  <c r="AH37" i="1"/>
  <c r="AH10" i="1"/>
  <c r="AH13" i="1"/>
  <c r="M17" i="3"/>
  <c r="O17" i="3"/>
  <c r="AG28" i="1"/>
  <c r="AI28" i="1"/>
  <c r="AL28" i="1" s="1"/>
  <c r="AG20" i="1"/>
  <c r="AI20" i="1"/>
  <c r="AL20" i="1" s="1"/>
  <c r="R14" i="2"/>
  <c r="R21" i="2"/>
  <c r="S29" i="2"/>
  <c r="X29" i="2" s="1"/>
  <c r="Q29" i="2"/>
  <c r="AH12" i="1"/>
  <c r="AG30" i="1"/>
  <c r="AI30" i="1"/>
  <c r="AL30" i="1" s="1"/>
  <c r="AH24" i="1"/>
  <c r="S11" i="2"/>
  <c r="X11" i="2" s="1"/>
  <c r="Q11" i="2"/>
  <c r="AH9" i="1"/>
  <c r="AI16" i="1"/>
  <c r="AL16" i="1" s="1"/>
  <c r="AG16" i="1"/>
  <c r="AH17" i="1"/>
  <c r="AH18" i="1"/>
  <c r="AH15" i="1"/>
  <c r="AH8" i="1"/>
  <c r="AI12" i="1"/>
  <c r="AL12" i="1" s="1"/>
  <c r="W21" i="2" l="1"/>
  <c r="P39" i="1"/>
  <c r="AK17" i="1"/>
  <c r="AK33" i="1"/>
  <c r="W26" i="2"/>
  <c r="W36" i="2"/>
  <c r="W20" i="2"/>
  <c r="AK7" i="1"/>
  <c r="W37" i="2"/>
  <c r="W5" i="2"/>
  <c r="AK26" i="1"/>
  <c r="W22" i="2"/>
  <c r="W31" i="2"/>
  <c r="AK8" i="1"/>
  <c r="AK9" i="1"/>
  <c r="AK12" i="1"/>
  <c r="W14" i="2"/>
  <c r="AK10" i="1"/>
  <c r="AK23" i="1"/>
  <c r="AK34" i="1"/>
  <c r="W11" i="2"/>
  <c r="AK29" i="1"/>
  <c r="AK30" i="1"/>
  <c r="AK5" i="1"/>
  <c r="AK27" i="1"/>
  <c r="W28" i="2"/>
  <c r="W33" i="2"/>
  <c r="AK6" i="1"/>
  <c r="AK16" i="1"/>
  <c r="W25" i="2"/>
  <c r="AK21" i="1"/>
  <c r="W13" i="2"/>
  <c r="W18" i="2"/>
  <c r="W35" i="2"/>
  <c r="AK28" i="1"/>
  <c r="AK15" i="1"/>
  <c r="AK24" i="1"/>
  <c r="AK37" i="1"/>
  <c r="W34" i="2"/>
  <c r="W7" i="2"/>
  <c r="W23" i="2"/>
  <c r="AK22" i="1"/>
  <c r="W17" i="2"/>
  <c r="AK11" i="1"/>
  <c r="AK20" i="1"/>
  <c r="W32" i="2"/>
  <c r="W27" i="2"/>
  <c r="AK13" i="1"/>
  <c r="W15" i="2"/>
  <c r="W29" i="2"/>
  <c r="W12" i="2"/>
  <c r="AK18" i="1"/>
  <c r="W16" i="2"/>
  <c r="AK35" i="1"/>
  <c r="W8" i="2"/>
  <c r="W30" i="2"/>
  <c r="AK32" i="1"/>
  <c r="AK36" i="1"/>
  <c r="AK19" i="1"/>
  <c r="W10" i="2"/>
  <c r="AK31" i="1"/>
  <c r="W24" i="2"/>
  <c r="AK14" i="1"/>
  <c r="AK25" i="1"/>
  <c r="W6" i="2"/>
  <c r="W19" i="2"/>
  <c r="W9" i="2"/>
</calcChain>
</file>

<file path=xl/sharedStrings.xml><?xml version="1.0" encoding="utf-8"?>
<sst xmlns="http://schemas.openxmlformats.org/spreadsheetml/2006/main" count="178" uniqueCount="46">
  <si>
    <t>Densitometry</t>
  </si>
  <si>
    <t>Rep 1</t>
  </si>
  <si>
    <t>uOmpA171</t>
  </si>
  <si>
    <t>New #</t>
  </si>
  <si>
    <t>QB3 #</t>
  </si>
  <si>
    <t>Old #</t>
  </si>
  <si>
    <t>Pre-UV</t>
  </si>
  <si>
    <t>Post-UV</t>
  </si>
  <si>
    <t>% Gone</t>
  </si>
  <si>
    <t>utA_Avg</t>
  </si>
  <si>
    <t>utA_SD</t>
  </si>
  <si>
    <t>D</t>
  </si>
  <si>
    <t>Q</t>
  </si>
  <si>
    <t>E</t>
  </si>
  <si>
    <t>K</t>
  </si>
  <si>
    <t>Y</t>
  </si>
  <si>
    <t>N</t>
  </si>
  <si>
    <t>T</t>
  </si>
  <si>
    <t>H</t>
  </si>
  <si>
    <t>R</t>
  </si>
  <si>
    <t>M</t>
  </si>
  <si>
    <t>W</t>
  </si>
  <si>
    <t>CtHis-NoUAA Control</t>
  </si>
  <si>
    <t>Ct-His</t>
  </si>
  <si>
    <t>uOmpA St. err</t>
  </si>
  <si>
    <t>Corr. UV</t>
  </si>
  <si>
    <t>Standard Error</t>
  </si>
  <si>
    <t>repeat with ANA</t>
  </si>
  <si>
    <t>Rep 2</t>
  </si>
  <si>
    <t>uOmpX</t>
  </si>
  <si>
    <t>uX_Avg</t>
  </si>
  <si>
    <t>uX_SD</t>
  </si>
  <si>
    <t>uOmpLA</t>
  </si>
  <si>
    <t>uLA_Avg</t>
  </si>
  <si>
    <t>uLA_SD</t>
  </si>
  <si>
    <t>DCM Rep 1</t>
  </si>
  <si>
    <t>AMP Rep 1</t>
  </si>
  <si>
    <t>AMP Rep2</t>
  </si>
  <si>
    <t>DCM Rep 2</t>
  </si>
  <si>
    <t>DCM Rep 3</t>
  </si>
  <si>
    <t>AMP Rep 2</t>
  </si>
  <si>
    <t>Normalized percent</t>
  </si>
  <si>
    <t>Residue</t>
  </si>
  <si>
    <t>res</t>
  </si>
  <si>
    <t>err</t>
  </si>
  <si>
    <t>norm corr 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</si>
</sst>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6"/>
      <color theme="1"/>
      <name val="Helvetica"/>
      <family val="2"/>
    </font>
    <font>
      <sz val="12"/>
      <color theme="0" tint="-0.249977111117893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left" vertical="top"/>
    </xf>
    <xf numFmtId="0" fontId="2" fillId="0" borderId="0" xfId="0" applyFont="1"/>
    <xf numFmtId="0" fontId="0" fillId="0" borderId="0" xfId="0" applyFill="1"/>
    <xf numFmtId="0" fontId="2" fillId="0" borderId="0" xfId="0" applyFont="1" applyFill="1"/>
    <xf numFmtId="164" fontId="0" fillId="0" borderId="0" xfId="0" applyNumberFormat="1" applyFill="1"/>
    <xf numFmtId="1" fontId="0" fillId="0" borderId="0" xfId="0" applyNumberFormat="1" applyFill="1"/>
    <xf numFmtId="2" fontId="0" fillId="0" borderId="0" xfId="0" applyNumberFormat="1" applyFill="1"/>
    <xf numFmtId="164" fontId="3" fillId="0" borderId="0" xfId="0" applyNumberFormat="1" applyFont="1" applyFill="1"/>
    <xf numFmtId="164" fontId="0" fillId="0" borderId="2" xfId="0" applyNumberFormat="1" applyFill="1" applyBorder="1"/>
    <xf numFmtId="164" fontId="0" fillId="0" borderId="1" xfId="0" applyNumberFormat="1" applyFill="1" applyBorder="1"/>
    <xf numFmtId="0" fontId="0" fillId="0" borderId="1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EF798-534C-4744-8247-84F3A729FD00}">
  <dimension ref="A1:AL39"/>
  <sheetViews>
    <sheetView zoomScale="67" zoomScaleNormal="70" workbookViewId="0">
      <selection activeCell="A34" activeCellId="3" sqref="A17:XFD17 A23:XFD23 A38:XFD38 A34:XFD34"/>
    </sheetView>
  </sheetViews>
  <sheetFormatPr baseColWidth="10" defaultRowHeight="16" x14ac:dyDescent="0.2"/>
  <cols>
    <col min="33" max="33" width="12.5" customWidth="1"/>
    <col min="37" max="37" width="10.83203125" style="14"/>
    <col min="38" max="38" width="10.83203125" style="15"/>
  </cols>
  <sheetData>
    <row r="1" spans="1:38" x14ac:dyDescent="0.2">
      <c r="F1" t="s">
        <v>35</v>
      </c>
      <c r="K1" t="s">
        <v>38</v>
      </c>
      <c r="P1" t="s">
        <v>39</v>
      </c>
      <c r="U1" s="1" t="s">
        <v>0</v>
      </c>
      <c r="V1" s="1"/>
      <c r="W1" t="s">
        <v>36</v>
      </c>
      <c r="Z1" s="1"/>
      <c r="AA1" s="1"/>
      <c r="AB1" t="s">
        <v>37</v>
      </c>
    </row>
    <row r="2" spans="1:38" x14ac:dyDescent="0.2">
      <c r="U2" s="1" t="s">
        <v>2</v>
      </c>
      <c r="V2" s="1"/>
      <c r="Z2" s="1" t="s">
        <v>2</v>
      </c>
      <c r="AA2" s="1"/>
    </row>
    <row r="3" spans="1:38" x14ac:dyDescent="0.2">
      <c r="U3" s="1"/>
      <c r="V3" s="1"/>
      <c r="Z3" s="1"/>
      <c r="AA3" s="1"/>
    </row>
    <row r="4" spans="1:38" x14ac:dyDescent="0.2">
      <c r="B4" t="s">
        <v>3</v>
      </c>
      <c r="C4" t="s">
        <v>4</v>
      </c>
      <c r="D4" t="s">
        <v>5</v>
      </c>
      <c r="F4" s="1" t="s">
        <v>6</v>
      </c>
      <c r="G4" s="1" t="s">
        <v>7</v>
      </c>
      <c r="H4" t="s">
        <v>8</v>
      </c>
      <c r="K4" s="1" t="s">
        <v>6</v>
      </c>
      <c r="L4" s="1" t="s">
        <v>7</v>
      </c>
      <c r="M4" t="s">
        <v>8</v>
      </c>
      <c r="P4" s="1" t="s">
        <v>6</v>
      </c>
      <c r="Q4" s="1" t="s">
        <v>7</v>
      </c>
      <c r="R4" t="s">
        <v>8</v>
      </c>
      <c r="U4" s="1" t="s">
        <v>6</v>
      </c>
      <c r="V4" s="1" t="s">
        <v>7</v>
      </c>
      <c r="W4" t="s">
        <v>8</v>
      </c>
      <c r="Z4" s="1" t="s">
        <v>6</v>
      </c>
      <c r="AA4" s="1" t="s">
        <v>7</v>
      </c>
      <c r="AB4" t="s">
        <v>8</v>
      </c>
      <c r="AE4" t="s">
        <v>9</v>
      </c>
      <c r="AF4" t="s">
        <v>10</v>
      </c>
      <c r="AG4" t="s">
        <v>24</v>
      </c>
      <c r="AH4" t="s">
        <v>25</v>
      </c>
      <c r="AI4" t="s">
        <v>26</v>
      </c>
      <c r="AJ4" t="s">
        <v>42</v>
      </c>
      <c r="AK4" s="14" t="s">
        <v>41</v>
      </c>
    </row>
    <row r="5" spans="1:38" x14ac:dyDescent="0.2">
      <c r="A5" t="s">
        <v>11</v>
      </c>
      <c r="B5">
        <v>26</v>
      </c>
      <c r="C5" s="5">
        <v>7</v>
      </c>
      <c r="D5" s="5"/>
      <c r="F5">
        <v>9711</v>
      </c>
      <c r="G5">
        <v>4394</v>
      </c>
      <c r="H5" s="8">
        <f>(F5-G5)/F5*100</f>
        <v>54.752342704149939</v>
      </c>
      <c r="I5" s="2"/>
      <c r="J5" s="2"/>
      <c r="K5">
        <v>10808</v>
      </c>
      <c r="L5">
        <v>5788</v>
      </c>
      <c r="M5" s="2">
        <f>(K5-L5)/K5*100</f>
        <v>46.447076239822351</v>
      </c>
      <c r="N5" s="2"/>
      <c r="O5" s="2"/>
      <c r="R5" s="2" t="e">
        <f>(P5-Q5)/P5*100</f>
        <v>#DIV/0!</v>
      </c>
      <c r="S5" s="2"/>
      <c r="T5" s="2"/>
      <c r="U5" s="3">
        <v>32827.22</v>
      </c>
      <c r="V5" s="3">
        <v>20226.321</v>
      </c>
      <c r="W5" s="2">
        <f>(U5-V5)/U5*100</f>
        <v>38.385519699810104</v>
      </c>
      <c r="X5" s="2"/>
      <c r="Y5" s="2"/>
      <c r="Z5" s="3">
        <v>20344.238000000001</v>
      </c>
      <c r="AA5" s="3">
        <v>12271.652</v>
      </c>
      <c r="AB5" s="2">
        <f>(Z5-AA5)/Z5*100</f>
        <v>39.679962454233973</v>
      </c>
      <c r="AC5" s="2"/>
      <c r="AD5" s="2"/>
      <c r="AE5" s="1">
        <f>AVERAGE(H5,W5,AB5,M5)</f>
        <v>44.816225274504092</v>
      </c>
      <c r="AF5" s="1">
        <f>STDEV(W5,AB5,M5)</f>
        <v>4.3293206718721082</v>
      </c>
      <c r="AG5" s="1">
        <f>AF5/((2)^0.5)</f>
        <v>3.0612920050118677</v>
      </c>
      <c r="AH5" s="2">
        <f>AE5-$AE$37</f>
        <v>23.759688086607071</v>
      </c>
      <c r="AI5" s="2">
        <f>(((AF5^2)+($AF$37^2)))^0.5</f>
        <v>6.3196149151080343</v>
      </c>
      <c r="AJ5" s="3">
        <f>B5</f>
        <v>26</v>
      </c>
      <c r="AK5" s="13">
        <f>(AH5-MIN(AH$5:AH$16,$AH$17:$AH$31,$AH$32:$AH$34,$AH$35:$AH$36))/(MAX(AH$5:AH$16,$AH$17:$AH$31,$AH$32:$AH$34,$AH$35:$AH$36)-MIN(AH$5:AH$16,$AH$17:$AH$31,$AH$32:$AH$34,$AH$35:$AH$36))*100</f>
        <v>34.032816735870412</v>
      </c>
      <c r="AL5" s="12">
        <f>AI5</f>
        <v>6.3196149151080343</v>
      </c>
    </row>
    <row r="6" spans="1:38" s="6" customFormat="1" x14ac:dyDescent="0.2">
      <c r="A6" s="6" t="s">
        <v>12</v>
      </c>
      <c r="B6" s="6">
        <v>47</v>
      </c>
      <c r="C6" s="7"/>
      <c r="D6" s="7">
        <v>28</v>
      </c>
      <c r="F6" s="6">
        <v>6674</v>
      </c>
      <c r="G6" s="6">
        <v>5522</v>
      </c>
      <c r="H6" s="8">
        <f t="shared" ref="H6:H37" si="0">(F6-G6)/F6*100</f>
        <v>17.26101288582559</v>
      </c>
      <c r="I6" s="8"/>
      <c r="J6" s="8"/>
      <c r="K6" s="6">
        <v>9917</v>
      </c>
      <c r="L6" s="6">
        <v>7617</v>
      </c>
      <c r="M6" s="8">
        <f t="shared" ref="M6:M14" si="1">(K6-L6)/K6*100</f>
        <v>23.1924977311687</v>
      </c>
      <c r="N6" s="8"/>
      <c r="O6" s="8"/>
      <c r="P6" s="6">
        <v>8396</v>
      </c>
      <c r="Q6" s="6">
        <v>6329</v>
      </c>
      <c r="R6" s="8">
        <f t="shared" ref="R6:R14" si="2">(P6-Q6)/P6*100</f>
        <v>24.618866126727013</v>
      </c>
      <c r="S6" s="8"/>
      <c r="T6" s="8"/>
      <c r="U6" s="9"/>
      <c r="V6" s="9"/>
      <c r="W6" s="8"/>
      <c r="X6" s="8"/>
      <c r="Y6" s="8"/>
      <c r="Z6" s="9"/>
      <c r="AA6" s="9"/>
      <c r="AB6" s="8"/>
      <c r="AC6" s="8"/>
      <c r="AD6" s="8"/>
      <c r="AE6" s="10">
        <f>AVERAGE(M6,R6,H6)</f>
        <v>21.690792247907101</v>
      </c>
      <c r="AF6" s="10">
        <f>STDEV(R6,H6,M6)</f>
        <v>3.902030317348177</v>
      </c>
      <c r="AG6" s="10">
        <f t="shared" ref="AG6:AG37" si="3">AF6/((2)^0.5)</f>
        <v>2.7591520977923918</v>
      </c>
      <c r="AH6" s="8">
        <f>AE6-$AE$37</f>
        <v>0.63425506001008003</v>
      </c>
      <c r="AI6" s="8">
        <f>(((AF6^2)+($AF$37^2)))^0.5</f>
        <v>6.0349279857228684</v>
      </c>
      <c r="AJ6" s="9">
        <f>B6</f>
        <v>47</v>
      </c>
      <c r="AK6" s="13">
        <f>(AH6-MIN(AH$5:AH$16,$AH$17:$AH$31,$AH$32:$AH$34,$AH$35:$AH$36))/(MAX(AH$5:AH$16,$AH$17:$AH$31,$AH$32:$AH$34,$AH$35:$AH$36)-MIN(AH$5:AH$16,$AH$17:$AH$31,$AH$32:$AH$34,$AH$35:$AH$36))*100</f>
        <v>0</v>
      </c>
      <c r="AL6" s="12">
        <f>AI6</f>
        <v>6.0349279857228684</v>
      </c>
    </row>
    <row r="7" spans="1:38" x14ac:dyDescent="0.2">
      <c r="A7" t="s">
        <v>12</v>
      </c>
      <c r="B7">
        <v>59</v>
      </c>
      <c r="C7" s="5">
        <v>8</v>
      </c>
      <c r="D7" s="5"/>
      <c r="F7">
        <v>9699</v>
      </c>
      <c r="G7">
        <v>904</v>
      </c>
      <c r="H7" s="2">
        <f t="shared" si="0"/>
        <v>90.679451489844311</v>
      </c>
      <c r="I7" s="2"/>
      <c r="J7" s="2"/>
      <c r="M7" s="2" t="e">
        <f t="shared" si="1"/>
        <v>#DIV/0!</v>
      </c>
      <c r="N7" s="2"/>
      <c r="O7" s="2"/>
      <c r="R7" s="2" t="e">
        <f t="shared" si="2"/>
        <v>#DIV/0!</v>
      </c>
      <c r="S7" s="2"/>
      <c r="T7" s="2"/>
      <c r="U7" s="3">
        <v>27236.906999999999</v>
      </c>
      <c r="V7" s="3">
        <v>5048.5600000000004</v>
      </c>
      <c r="W7" s="2">
        <f t="shared" ref="W7:W37" si="4">(U7-V7)/U7*100</f>
        <v>81.46426831798486</v>
      </c>
      <c r="X7" s="2"/>
      <c r="Y7" s="2"/>
      <c r="Z7" s="3">
        <v>21221.187000000002</v>
      </c>
      <c r="AA7" s="3">
        <v>3907.125</v>
      </c>
      <c r="AB7" s="2">
        <f t="shared" ref="AB7:AB37" si="5">(Z7-AA7)/Z7*100</f>
        <v>81.588565239069808</v>
      </c>
      <c r="AC7" s="2"/>
      <c r="AD7" s="2"/>
      <c r="AE7" s="1">
        <f>AVERAGE(W7,AB7,H7)</f>
        <v>84.577428348966336</v>
      </c>
      <c r="AF7" s="1">
        <f t="shared" ref="AF7:AF26" si="6">STDEV(W7,AB7,H7)</f>
        <v>5.2848724904207121</v>
      </c>
      <c r="AG7" s="1">
        <f t="shared" si="3"/>
        <v>3.7369691756827228</v>
      </c>
      <c r="AH7" s="2">
        <f>AE7-$AE$37</f>
        <v>63.520891161069315</v>
      </c>
      <c r="AI7" s="2">
        <f>(((AF7^2)+($AF$37^2)))^0.5</f>
        <v>7.0088795420782048</v>
      </c>
      <c r="AJ7" s="3">
        <f>B7</f>
        <v>59</v>
      </c>
      <c r="AK7" s="13">
        <f>(AH7-MIN(AH$5:AH$16,$AH$17:$AH$31,$AH$32:$AH$34,$AH$35:$AH$36))/(MAX(AH$5:AH$16,$AH$17:$AH$31,$AH$32:$AH$34,$AH$35:$AH$36)-MIN(AH$5:AH$16,$AH$17:$AH$31,$AH$32:$AH$34,$AH$35:$AH$36))*100</f>
        <v>92.547861010914986</v>
      </c>
      <c r="AL7" s="12">
        <f>AI7</f>
        <v>7.0088795420782048</v>
      </c>
    </row>
    <row r="8" spans="1:38" x14ac:dyDescent="0.2">
      <c r="A8" t="s">
        <v>13</v>
      </c>
      <c r="B8">
        <v>72</v>
      </c>
      <c r="C8" s="5"/>
      <c r="D8" s="5">
        <v>29</v>
      </c>
      <c r="F8">
        <v>11832</v>
      </c>
      <c r="G8">
        <v>5922</v>
      </c>
      <c r="H8" s="2">
        <f t="shared" si="0"/>
        <v>49.949290060851922</v>
      </c>
      <c r="I8" s="2"/>
      <c r="J8" s="2"/>
      <c r="M8" s="2" t="e">
        <f t="shared" si="1"/>
        <v>#DIV/0!</v>
      </c>
      <c r="N8" s="2"/>
      <c r="O8" s="2"/>
      <c r="R8" s="2" t="e">
        <f t="shared" si="2"/>
        <v>#DIV/0!</v>
      </c>
      <c r="S8" s="2"/>
      <c r="T8" s="2"/>
      <c r="U8" s="3">
        <v>29579.463</v>
      </c>
      <c r="V8" s="3">
        <v>13079.764999999999</v>
      </c>
      <c r="W8" s="2">
        <f t="shared" si="4"/>
        <v>55.780924758505591</v>
      </c>
      <c r="X8" s="2"/>
      <c r="Y8" s="2"/>
      <c r="Z8" s="3">
        <v>22252.915000000001</v>
      </c>
      <c r="AA8" s="3">
        <v>9921.0660000000007</v>
      </c>
      <c r="AB8" s="2">
        <f t="shared" si="5"/>
        <v>55.416780228567809</v>
      </c>
      <c r="AC8" s="2"/>
      <c r="AD8" s="2"/>
      <c r="AE8" s="1">
        <f>AVERAGE(W8,AB8,H8)</f>
        <v>53.715665015975105</v>
      </c>
      <c r="AF8" s="1">
        <f>STDEV(W8,AB8,H8)</f>
        <v>3.2668540733563973</v>
      </c>
      <c r="AG8" s="1">
        <f t="shared" si="3"/>
        <v>2.3100146684172032</v>
      </c>
      <c r="AH8" s="2">
        <f>AE8-$AE$37</f>
        <v>32.659127828078084</v>
      </c>
      <c r="AI8" s="2">
        <f>(((AF8^2)+($AF$37^2)))^0.5</f>
        <v>5.6450731378753671</v>
      </c>
      <c r="AJ8" s="3">
        <f>B8</f>
        <v>72</v>
      </c>
      <c r="AK8" s="13">
        <f>(AH8-MIN(AH$5:AH$16,$AH$17:$AH$31,$AH$32:$AH$34,$AH$35:$AH$36))/(MAX(AH$5:AH$16,$AH$17:$AH$31,$AH$32:$AH$34,$AH$35:$AH$36)-MIN(AH$5:AH$16,$AH$17:$AH$31,$AH$32:$AH$34,$AH$35:$AH$36))*100</f>
        <v>47.129782376473351</v>
      </c>
      <c r="AL8" s="12">
        <f>AI8</f>
        <v>5.6450731378753671</v>
      </c>
    </row>
    <row r="9" spans="1:38" x14ac:dyDescent="0.2">
      <c r="A9" t="s">
        <v>14</v>
      </c>
      <c r="B9">
        <v>86</v>
      </c>
      <c r="C9" s="5">
        <v>9</v>
      </c>
      <c r="D9" s="5"/>
      <c r="F9">
        <v>9272</v>
      </c>
      <c r="G9">
        <v>3257</v>
      </c>
      <c r="H9" s="2">
        <f t="shared" si="0"/>
        <v>64.872735116479717</v>
      </c>
      <c r="I9" s="2"/>
      <c r="J9" s="2"/>
      <c r="M9" s="2" t="e">
        <f t="shared" si="1"/>
        <v>#DIV/0!</v>
      </c>
      <c r="N9" s="2"/>
      <c r="O9" s="2"/>
      <c r="R9" s="2" t="e">
        <f t="shared" si="2"/>
        <v>#DIV/0!</v>
      </c>
      <c r="S9" s="2"/>
      <c r="T9" s="2"/>
      <c r="U9" s="3">
        <v>31376.583999999999</v>
      </c>
      <c r="V9" s="3">
        <v>11104.643</v>
      </c>
      <c r="W9" s="2">
        <f t="shared" si="4"/>
        <v>64.608502314974757</v>
      </c>
      <c r="X9" s="2"/>
      <c r="Y9" s="2"/>
      <c r="Z9" s="3">
        <v>21193.844000000001</v>
      </c>
      <c r="AA9" s="3">
        <v>10661.288</v>
      </c>
      <c r="AB9" s="2">
        <f t="shared" si="5"/>
        <v>49.696298604443818</v>
      </c>
      <c r="AC9" s="2"/>
      <c r="AD9" s="2"/>
      <c r="AE9" s="1">
        <f>AVERAGE(W9,AB9,H9)</f>
        <v>59.725845345299433</v>
      </c>
      <c r="AF9" s="1">
        <f>STDEV(W9,AB9,H9)</f>
        <v>8.6868469891902098</v>
      </c>
      <c r="AG9" s="1">
        <f t="shared" si="3"/>
        <v>6.1425284131863407</v>
      </c>
      <c r="AH9" s="2">
        <f>AE9-$AE$37</f>
        <v>38.669308157402412</v>
      </c>
      <c r="AI9" s="2">
        <f>(((AF9^2)+($AF$37^2)))^0.5</f>
        <v>9.8313694777970664</v>
      </c>
      <c r="AJ9" s="3">
        <f>B9</f>
        <v>86</v>
      </c>
      <c r="AK9" s="13">
        <f>(AH9-MIN(AH$5:AH$16,$AH$17:$AH$31,$AH$32:$AH$34,$AH$35:$AH$36))/(MAX(AH$5:AH$16,$AH$17:$AH$31,$AH$32:$AH$34,$AH$35:$AH$36)-MIN(AH$5:AH$16,$AH$17:$AH$31,$AH$32:$AH$34,$AH$35:$AH$36))*100</f>
        <v>55.974735267179398</v>
      </c>
      <c r="AL9" s="12">
        <f>AI9</f>
        <v>9.8313694777970664</v>
      </c>
    </row>
    <row r="10" spans="1:38" x14ac:dyDescent="0.2">
      <c r="A10" t="s">
        <v>13</v>
      </c>
      <c r="B10">
        <v>94</v>
      </c>
      <c r="C10" s="5"/>
      <c r="D10" s="5">
        <v>30</v>
      </c>
      <c r="F10">
        <v>13727</v>
      </c>
      <c r="G10">
        <v>3939</v>
      </c>
      <c r="H10" s="2">
        <f t="shared" si="0"/>
        <v>71.304727908501491</v>
      </c>
      <c r="I10" s="2"/>
      <c r="J10" s="2"/>
      <c r="M10" s="2" t="e">
        <f t="shared" si="1"/>
        <v>#DIV/0!</v>
      </c>
      <c r="N10" s="2"/>
      <c r="O10" s="2"/>
      <c r="R10" s="2" t="e">
        <f t="shared" si="2"/>
        <v>#DIV/0!</v>
      </c>
      <c r="S10" s="2"/>
      <c r="T10" s="2"/>
      <c r="U10" s="3">
        <v>25229.714</v>
      </c>
      <c r="V10" s="3">
        <v>5280.6310000000003</v>
      </c>
      <c r="W10" s="2">
        <f t="shared" si="4"/>
        <v>79.069794449512969</v>
      </c>
      <c r="X10" s="2"/>
      <c r="Y10" s="2"/>
      <c r="Z10" s="3">
        <v>20078.672999999999</v>
      </c>
      <c r="AA10" s="3">
        <v>7557.53</v>
      </c>
      <c r="AB10" s="2">
        <f t="shared" si="5"/>
        <v>62.360410969390259</v>
      </c>
      <c r="AC10" s="2"/>
      <c r="AD10" s="2"/>
      <c r="AE10" s="1">
        <f>AVERAGE(W10,AB10,H10)</f>
        <v>70.911644442468244</v>
      </c>
      <c r="AF10" s="1">
        <f>STDEV(W10,AB10,H10)</f>
        <v>8.3616242459166372</v>
      </c>
      <c r="AG10" s="1">
        <f t="shared" si="3"/>
        <v>5.9125612060215058</v>
      </c>
      <c r="AH10" s="2">
        <f>AE10-$AE$37</f>
        <v>49.855107254571223</v>
      </c>
      <c r="AI10" s="2">
        <f>(((AF10^2)+($AF$37^2)))^0.5</f>
        <v>9.5452226388522607</v>
      </c>
      <c r="AJ10" s="3">
        <f>B10</f>
        <v>94</v>
      </c>
      <c r="AK10" s="13">
        <f>(AH10-MIN(AH$5:AH$16,$AH$17:$AH$31,$AH$32:$AH$34,$AH$35:$AH$36))/(MAX(AH$5:AH$16,$AH$17:$AH$31,$AH$32:$AH$34,$AH$35:$AH$36)-MIN(AH$5:AH$16,$AH$17:$AH$31,$AH$32:$AH$34,$AH$35:$AH$36))*100</f>
        <v>72.436448666464898</v>
      </c>
      <c r="AL10" s="12">
        <f>AI10</f>
        <v>9.5452226388522607</v>
      </c>
    </row>
    <row r="11" spans="1:38" s="6" customFormat="1" x14ac:dyDescent="0.2">
      <c r="A11" s="6" t="s">
        <v>14</v>
      </c>
      <c r="B11" s="6">
        <v>105</v>
      </c>
      <c r="C11" s="7">
        <v>10</v>
      </c>
      <c r="D11" s="7"/>
      <c r="F11" s="6">
        <v>9312</v>
      </c>
      <c r="G11" s="6">
        <v>3221</v>
      </c>
      <c r="H11" s="8">
        <f t="shared" si="0"/>
        <v>65.410223367697597</v>
      </c>
      <c r="I11" s="2"/>
      <c r="J11" s="2"/>
      <c r="K11" s="6">
        <v>9156</v>
      </c>
      <c r="L11" s="6">
        <v>3126</v>
      </c>
      <c r="M11" s="8">
        <f t="shared" si="1"/>
        <v>65.858453473132371</v>
      </c>
      <c r="N11" s="2"/>
      <c r="O11" s="2"/>
      <c r="R11" s="8" t="e">
        <f t="shared" si="2"/>
        <v>#DIV/0!</v>
      </c>
      <c r="S11" s="2"/>
      <c r="T11" s="2"/>
      <c r="U11" s="9">
        <v>25858.3</v>
      </c>
      <c r="V11" s="9">
        <v>2170.9119999999998</v>
      </c>
      <c r="W11" s="8">
        <f t="shared" si="4"/>
        <v>91.604583441293514</v>
      </c>
      <c r="X11" s="2"/>
      <c r="Y11" s="2"/>
      <c r="Z11" s="9">
        <v>20454.723000000002</v>
      </c>
      <c r="AA11" s="9">
        <v>5184.0039999999999</v>
      </c>
      <c r="AB11" s="8">
        <f t="shared" si="5"/>
        <v>74.656200428624715</v>
      </c>
      <c r="AC11" s="2"/>
      <c r="AD11" s="2"/>
      <c r="AE11" s="10">
        <f>AVERAGE(W11,AB11,H11,M11)</f>
        <v>74.382365177687049</v>
      </c>
      <c r="AF11" s="10">
        <f>STDEV(W11,AB11,H11,M11)</f>
        <v>12.245219299377736</v>
      </c>
      <c r="AG11" s="10">
        <f t="shared" si="3"/>
        <v>8.65867760370638</v>
      </c>
      <c r="AH11" s="8">
        <f>AE11-$AE$37</f>
        <v>53.325827989790028</v>
      </c>
      <c r="AI11" s="8">
        <f>(((AF11^2)+($AF$37^2)))^0.5</f>
        <v>13.082045363214796</v>
      </c>
      <c r="AJ11" s="3">
        <f>B11</f>
        <v>105</v>
      </c>
      <c r="AK11" s="13">
        <f>(AH11-MIN(AH$5:AH$16,$AH$17:$AH$31,$AH$32:$AH$34,$AH$35:$AH$36))/(MAX(AH$5:AH$16,$AH$17:$AH$31,$AH$32:$AH$34,$AH$35:$AH$36)-MIN(AH$5:AH$16,$AH$17:$AH$31,$AH$32:$AH$34,$AH$35:$AH$36))*100</f>
        <v>77.544175842307908</v>
      </c>
      <c r="AL11" s="12">
        <f>AI11</f>
        <v>13.082045363214796</v>
      </c>
    </row>
    <row r="12" spans="1:38" x14ac:dyDescent="0.2">
      <c r="A12" t="s">
        <v>15</v>
      </c>
      <c r="B12">
        <v>120</v>
      </c>
      <c r="C12" s="5"/>
      <c r="D12" s="5">
        <v>31</v>
      </c>
      <c r="F12">
        <v>11658</v>
      </c>
      <c r="G12">
        <v>3478</v>
      </c>
      <c r="H12" s="2">
        <f t="shared" si="0"/>
        <v>70.166409332647106</v>
      </c>
      <c r="I12" s="2"/>
      <c r="J12" s="2"/>
      <c r="M12" s="2" t="e">
        <f t="shared" si="1"/>
        <v>#DIV/0!</v>
      </c>
      <c r="N12" s="2"/>
      <c r="O12" s="2"/>
      <c r="R12" s="2" t="e">
        <f t="shared" si="2"/>
        <v>#DIV/0!</v>
      </c>
      <c r="S12" s="2"/>
      <c r="T12" s="2"/>
      <c r="U12" s="3">
        <v>30881.200000000001</v>
      </c>
      <c r="V12" s="3">
        <v>6160.7520000000004</v>
      </c>
      <c r="W12" s="2">
        <f t="shared" si="4"/>
        <v>80.050153491444632</v>
      </c>
      <c r="X12" s="2"/>
      <c r="Y12" s="2"/>
      <c r="Z12" s="3">
        <v>19233.309000000001</v>
      </c>
      <c r="AA12" s="3">
        <v>6600.8530000000001</v>
      </c>
      <c r="AB12" s="2">
        <f t="shared" si="5"/>
        <v>65.680096960954572</v>
      </c>
      <c r="AC12" s="2"/>
      <c r="AD12" s="2"/>
      <c r="AE12" s="1">
        <f>AVERAGE(W12,AB12,H12)</f>
        <v>71.965553261682103</v>
      </c>
      <c r="AF12" s="1">
        <f t="shared" si="6"/>
        <v>7.3520283140374003</v>
      </c>
      <c r="AG12" s="1">
        <f t="shared" si="3"/>
        <v>5.1986690763313455</v>
      </c>
      <c r="AH12" s="2">
        <f>AE12-$AE$37</f>
        <v>50.909016073785082</v>
      </c>
      <c r="AI12" s="2">
        <f>(((AF12^2)+($AF$37^2)))^0.5</f>
        <v>8.674493387268468</v>
      </c>
      <c r="AJ12" s="3">
        <f>B12</f>
        <v>120</v>
      </c>
      <c r="AK12" s="13">
        <f>(AH12-MIN(AH$5:AH$16,$AH$17:$AH$31,$AH$32:$AH$34,$AH$35:$AH$36))/(MAX(AH$5:AH$16,$AH$17:$AH$31,$AH$32:$AH$34,$AH$35:$AH$36)-MIN(AH$5:AH$16,$AH$17:$AH$31,$AH$32:$AH$34,$AH$35:$AH$36))*100</f>
        <v>73.987446031978905</v>
      </c>
      <c r="AL12" s="12">
        <f>AI12</f>
        <v>8.674493387268468</v>
      </c>
    </row>
    <row r="13" spans="1:38" s="6" customFormat="1" x14ac:dyDescent="0.2">
      <c r="A13" s="6" t="s">
        <v>16</v>
      </c>
      <c r="B13" s="6">
        <v>126</v>
      </c>
      <c r="C13" s="7">
        <v>11</v>
      </c>
      <c r="D13" s="7"/>
      <c r="F13" s="6">
        <v>9291</v>
      </c>
      <c r="G13" s="6">
        <v>5639</v>
      </c>
      <c r="H13" s="8">
        <f t="shared" si="0"/>
        <v>39.306856097298457</v>
      </c>
      <c r="I13" s="2"/>
      <c r="J13" s="2"/>
      <c r="K13" s="6">
        <v>10366</v>
      </c>
      <c r="L13" s="6">
        <v>7770</v>
      </c>
      <c r="M13" s="8">
        <f t="shared" si="1"/>
        <v>25.043411151842559</v>
      </c>
      <c r="N13" s="2"/>
      <c r="O13" s="2"/>
      <c r="R13" s="8" t="e">
        <f t="shared" si="2"/>
        <v>#DIV/0!</v>
      </c>
      <c r="S13" s="2"/>
      <c r="T13" s="2"/>
      <c r="U13" s="9">
        <v>35159.777000000002</v>
      </c>
      <c r="V13" s="9">
        <v>16179.370999999999</v>
      </c>
      <c r="W13" s="8">
        <f t="shared" si="4"/>
        <v>53.983294603944728</v>
      </c>
      <c r="X13" s="2"/>
      <c r="Y13" s="2"/>
      <c r="Z13" s="9">
        <v>20681.672999999999</v>
      </c>
      <c r="AA13" s="9">
        <v>13448.359</v>
      </c>
      <c r="AB13" s="8">
        <f t="shared" si="5"/>
        <v>34.974511007886058</v>
      </c>
      <c r="AC13" s="2"/>
      <c r="AD13" s="2"/>
      <c r="AE13" s="10">
        <f>AVERAGE(W13,AB13,H13,M13)</f>
        <v>38.327018215242951</v>
      </c>
      <c r="AF13" s="10">
        <f>STDEV(W13,M13,AB13,H13)</f>
        <v>12.024594155656317</v>
      </c>
      <c r="AG13" s="10">
        <f>AF13/((2)^0.5)</f>
        <v>8.5026720684807096</v>
      </c>
      <c r="AH13" s="8">
        <f>AE13-$AE$37</f>
        <v>17.27048102734593</v>
      </c>
      <c r="AI13" s="8">
        <f>(((AF13^2)+($AF$37^2)))^0.5</f>
        <v>12.875767153983517</v>
      </c>
      <c r="AJ13" s="3">
        <f>B13</f>
        <v>126</v>
      </c>
      <c r="AK13" s="13">
        <f>(AH13-MIN(AH$5:AH$16,$AH$17:$AH$31,$AH$32:$AH$34,$AH$35:$AH$36))/(MAX(AH$5:AH$16,$AH$17:$AH$31,$AH$32:$AH$34,$AH$35:$AH$36)-MIN(AH$5:AH$16,$AH$17:$AH$31,$AH$32:$AH$34,$AH$35:$AH$36))*100</f>
        <v>24.482898498449654</v>
      </c>
      <c r="AL13" s="12">
        <f>AI13</f>
        <v>12.875767153983517</v>
      </c>
    </row>
    <row r="14" spans="1:38" s="6" customFormat="1" x14ac:dyDescent="0.2">
      <c r="A14" s="6" t="s">
        <v>16</v>
      </c>
      <c r="B14" s="6">
        <v>144</v>
      </c>
      <c r="C14" s="7"/>
      <c r="D14" s="7">
        <v>32</v>
      </c>
      <c r="F14" s="6">
        <v>9374</v>
      </c>
      <c r="G14" s="6">
        <v>2398</v>
      </c>
      <c r="H14" s="8">
        <f t="shared" si="0"/>
        <v>74.418604651162795</v>
      </c>
      <c r="I14" s="8"/>
      <c r="J14" s="8"/>
      <c r="K14" s="6">
        <v>10659</v>
      </c>
      <c r="L14" s="6">
        <v>5194</v>
      </c>
      <c r="M14" s="8">
        <f t="shared" si="1"/>
        <v>51.271226193826813</v>
      </c>
      <c r="N14" s="8"/>
      <c r="O14" s="8"/>
      <c r="P14" s="6">
        <v>7420</v>
      </c>
      <c r="Q14" s="6">
        <v>4832</v>
      </c>
      <c r="R14" s="8">
        <f t="shared" si="2"/>
        <v>34.878706199460922</v>
      </c>
      <c r="S14" s="8"/>
      <c r="T14" s="8"/>
      <c r="U14" s="9">
        <v>28687.614000000001</v>
      </c>
      <c r="V14" s="9">
        <v>6825.1670000000004</v>
      </c>
      <c r="W14" s="8">
        <f t="shared" si="4"/>
        <v>76.208662735074441</v>
      </c>
      <c r="X14" s="8"/>
      <c r="Y14" s="8"/>
      <c r="Z14" s="9">
        <v>19724.894</v>
      </c>
      <c r="AA14" s="9">
        <v>8175.8739999999998</v>
      </c>
      <c r="AB14" s="8">
        <f t="shared" si="5"/>
        <v>58.550479409420397</v>
      </c>
      <c r="AC14" s="8"/>
      <c r="AD14" s="8"/>
      <c r="AE14" s="10">
        <f>AVERAGE(R14,W14,AB14,H14,M14)</f>
        <v>59.065535837789071</v>
      </c>
      <c r="AF14" s="10">
        <f>STDEV(W14,AB14,H14,M14,R14)</f>
        <v>17.143678103812025</v>
      </c>
      <c r="AG14" s="10">
        <f>AF14/((2)^0.5)</f>
        <v>12.122411041684815</v>
      </c>
      <c r="AH14" s="8">
        <f>AE14-$AE$37</f>
        <v>38.00899864989205</v>
      </c>
      <c r="AI14" s="8">
        <f>(((AF14^2)+($AF$37^2)))^0.5</f>
        <v>17.751062337856869</v>
      </c>
      <c r="AJ14" s="9">
        <f>B14</f>
        <v>144</v>
      </c>
      <c r="AK14" s="13">
        <f>(AH14-MIN(AH$5:AH$16,$AH$17:$AH$31,$AH$32:$AH$34,$AH$35:$AH$36))/(MAX(AH$5:AH$16,$AH$17:$AH$31,$AH$32:$AH$34,$AH$35:$AH$36)-MIN(AH$5:AH$16,$AH$17:$AH$31,$AH$32:$AH$34,$AH$35:$AH$36))*100</f>
        <v>55.00298297902949</v>
      </c>
      <c r="AL14" s="12">
        <f>AI14</f>
        <v>17.751062337856869</v>
      </c>
    </row>
    <row r="15" spans="1:38" s="6" customFormat="1" x14ac:dyDescent="0.2">
      <c r="A15" s="6" t="s">
        <v>17</v>
      </c>
      <c r="B15" s="6">
        <v>151</v>
      </c>
      <c r="C15" s="7">
        <v>12</v>
      </c>
      <c r="D15" s="7"/>
      <c r="F15" s="6">
        <v>9665</v>
      </c>
      <c r="G15" s="6">
        <v>3930</v>
      </c>
      <c r="H15" s="8">
        <f>(F15-G15)/F15*100</f>
        <v>59.337816864976723</v>
      </c>
      <c r="I15" s="2"/>
      <c r="J15" s="2"/>
      <c r="K15" s="6">
        <v>8447</v>
      </c>
      <c r="L15" s="6">
        <v>4391</v>
      </c>
      <c r="M15" s="8">
        <f>(K15-L15)/K15*100</f>
        <v>48.017047472475433</v>
      </c>
      <c r="N15" s="2"/>
      <c r="O15" s="2"/>
      <c r="R15" s="8" t="e">
        <f>(P15-Q15)/P15*100</f>
        <v>#DIV/0!</v>
      </c>
      <c r="S15" s="2"/>
      <c r="T15" s="2"/>
      <c r="U15" s="9">
        <v>36390.019</v>
      </c>
      <c r="V15" s="9">
        <v>16359.957</v>
      </c>
      <c r="W15" s="8">
        <f t="shared" si="4"/>
        <v>55.042735756746922</v>
      </c>
      <c r="X15" s="2"/>
      <c r="Y15" s="2"/>
      <c r="Z15" s="9">
        <v>20640.451000000001</v>
      </c>
      <c r="AA15" s="9">
        <v>12552.066000000001</v>
      </c>
      <c r="AB15" s="11">
        <f t="shared" si="5"/>
        <v>39.187055554164004</v>
      </c>
      <c r="AC15" s="2"/>
      <c r="AD15" s="2"/>
      <c r="AE15" s="10">
        <f>AVERAGE(W15,AB15,H15,M15)</f>
        <v>50.396163912090771</v>
      </c>
      <c r="AF15" s="10">
        <f>STDEV(W15,AB15,H15,M15)</f>
        <v>8.8099960773808519</v>
      </c>
      <c r="AG15" s="10">
        <f t="shared" si="3"/>
        <v>6.2296079685428838</v>
      </c>
      <c r="AH15" s="8">
        <f>AE15-$AE$37</f>
        <v>29.339626724193749</v>
      </c>
      <c r="AI15" s="8">
        <f>(((AF15^2)+($AF$37^2)))^0.5</f>
        <v>9.9403493942025367</v>
      </c>
      <c r="AJ15" s="3">
        <f>B15</f>
        <v>151</v>
      </c>
      <c r="AK15" s="13">
        <f>(AH15-MIN(AH$5:AH$16,$AH$17:$AH$31,$AH$32:$AH$34,$AH$35:$AH$36))/(MAX(AH$5:AH$16,$AH$17:$AH$31,$AH$32:$AH$34,$AH$35:$AH$36)-MIN(AH$5:AH$16,$AH$17:$AH$31,$AH$32:$AH$34,$AH$35:$AH$36))*100</f>
        <v>42.244599357712836</v>
      </c>
      <c r="AL15" s="12">
        <f>AI15</f>
        <v>9.9403493942025367</v>
      </c>
    </row>
    <row r="16" spans="1:38" x14ac:dyDescent="0.2">
      <c r="A16" t="s">
        <v>12</v>
      </c>
      <c r="B16">
        <v>162</v>
      </c>
      <c r="C16" s="5"/>
      <c r="D16" s="5">
        <v>33</v>
      </c>
      <c r="F16">
        <v>9949</v>
      </c>
      <c r="G16">
        <v>6454</v>
      </c>
      <c r="H16" s="2">
        <f t="shared" si="0"/>
        <v>35.129158709418036</v>
      </c>
      <c r="I16" s="2"/>
      <c r="J16" s="2"/>
      <c r="M16" s="2" t="e">
        <f t="shared" ref="M16:M31" si="7">(K16-L16)/K16*100</f>
        <v>#DIV/0!</v>
      </c>
      <c r="N16" s="2"/>
      <c r="O16" s="2"/>
      <c r="R16" s="2" t="e">
        <f t="shared" ref="R16:R30" si="8">(P16-Q16)/P16*100</f>
        <v>#DIV/0!</v>
      </c>
      <c r="S16" s="2"/>
      <c r="T16" s="2"/>
      <c r="U16" s="3">
        <v>27032.685000000001</v>
      </c>
      <c r="V16" s="3">
        <v>17398.271000000001</v>
      </c>
      <c r="W16" s="2">
        <f t="shared" si="4"/>
        <v>35.639870771253392</v>
      </c>
      <c r="X16" s="2"/>
      <c r="Y16" s="2"/>
      <c r="Z16" s="3">
        <v>21108.329000000002</v>
      </c>
      <c r="AA16" s="3">
        <v>15165.673000000001</v>
      </c>
      <c r="AB16" s="11">
        <f t="shared" si="5"/>
        <v>28.153133296340037</v>
      </c>
      <c r="AC16" s="2"/>
      <c r="AD16" s="2"/>
      <c r="AE16" s="1">
        <f>AVERAGE(W16,AB16,H16)</f>
        <v>32.974054259003822</v>
      </c>
      <c r="AF16" s="1">
        <f t="shared" si="6"/>
        <v>4.1828418448124776</v>
      </c>
      <c r="AG16" s="1">
        <f t="shared" si="3"/>
        <v>2.9577158330977511</v>
      </c>
      <c r="AH16" s="2">
        <f>AE16-$AE$37</f>
        <v>11.917517071106801</v>
      </c>
      <c r="AI16" s="2">
        <f>(((AF16^2)+($AF$37^2)))^0.5</f>
        <v>6.2201833649878049</v>
      </c>
      <c r="AJ16" s="3">
        <f>B16</f>
        <v>162</v>
      </c>
      <c r="AK16" s="13">
        <f>(AH16-MIN(AH$5:AH$16,$AH$17:$AH$31,$AH$32:$AH$34,$AH$35:$AH$36))/(MAX(AH$5:AH$16,$AH$17:$AH$31,$AH$32:$AH$34,$AH$35:$AH$36)-MIN(AH$5:AH$16,$AH$17:$AH$31,$AH$32:$AH$34,$AH$35:$AH$36))*100</f>
        <v>16.605145848071967</v>
      </c>
      <c r="AL16" s="12">
        <f>AI16</f>
        <v>6.2201833649878049</v>
      </c>
    </row>
    <row r="17" spans="1:38" x14ac:dyDescent="0.2">
      <c r="A17" t="s">
        <v>11</v>
      </c>
      <c r="B17">
        <v>190</v>
      </c>
      <c r="C17" s="5"/>
      <c r="D17" s="5">
        <v>34</v>
      </c>
      <c r="F17">
        <v>10029</v>
      </c>
      <c r="G17">
        <v>5078</v>
      </c>
      <c r="H17" s="2">
        <f t="shared" si="0"/>
        <v>49.366836175092232</v>
      </c>
      <c r="I17" s="2"/>
      <c r="J17" s="2"/>
      <c r="M17" s="2" t="e">
        <f t="shared" si="7"/>
        <v>#DIV/0!</v>
      </c>
      <c r="N17" s="2"/>
      <c r="O17" s="2"/>
      <c r="R17" s="2" t="e">
        <f t="shared" si="8"/>
        <v>#DIV/0!</v>
      </c>
      <c r="S17" s="2"/>
      <c r="T17" s="2"/>
      <c r="U17" s="3">
        <v>29006.027999999998</v>
      </c>
      <c r="V17" s="3">
        <v>16801.885999999999</v>
      </c>
      <c r="W17" s="2">
        <f t="shared" si="4"/>
        <v>42.07450258270454</v>
      </c>
      <c r="X17" s="2"/>
      <c r="Y17" s="2"/>
      <c r="Z17" s="3">
        <v>17921.894</v>
      </c>
      <c r="AA17" s="3">
        <v>11734.48</v>
      </c>
      <c r="AB17" s="11">
        <f t="shared" si="5"/>
        <v>34.524330966358804</v>
      </c>
      <c r="AC17" s="2"/>
      <c r="AD17" s="2"/>
      <c r="AE17" s="1">
        <f>AVERAGE(W17,AB17,H17)</f>
        <v>41.988556574718523</v>
      </c>
      <c r="AF17" s="1">
        <f t="shared" si="6"/>
        <v>7.4216258498415382</v>
      </c>
      <c r="AG17" s="1">
        <f t="shared" si="3"/>
        <v>5.2478819658523248</v>
      </c>
      <c r="AH17" s="2">
        <f>AE17-$AE$37</f>
        <v>20.932019386821501</v>
      </c>
      <c r="AI17" s="2">
        <f>(((AF17^2)+($AF$37^2)))^0.5</f>
        <v>8.733558578860789</v>
      </c>
      <c r="AJ17" s="3">
        <f>B17</f>
        <v>190</v>
      </c>
      <c r="AK17" s="13">
        <f>(AH17-MIN(AH$5:AH$16,$AH$17:$AH$31,$AH$32:$AH$34,$AH$35:$AH$36))/(MAX(AH$5:AH$16,$AH$17:$AH$31,$AH$32:$AH$34,$AH$35:$AH$36)-MIN(AH$5:AH$16,$AH$17:$AH$31,$AH$32:$AH$34,$AH$35:$AH$36))*100</f>
        <v>29.871444685501487</v>
      </c>
      <c r="AL17" s="12">
        <f>AI17</f>
        <v>8.733558578860789</v>
      </c>
    </row>
    <row r="18" spans="1:38" s="6" customFormat="1" x14ac:dyDescent="0.2">
      <c r="A18" s="6" t="s">
        <v>19</v>
      </c>
      <c r="B18" s="6">
        <v>200</v>
      </c>
      <c r="C18" s="7">
        <v>14</v>
      </c>
      <c r="D18" s="7"/>
      <c r="F18" s="6">
        <v>9307</v>
      </c>
      <c r="G18" s="6">
        <v>2362</v>
      </c>
      <c r="H18" s="8">
        <f t="shared" si="0"/>
        <v>74.621252820457713</v>
      </c>
      <c r="I18" s="2"/>
      <c r="J18" s="2"/>
      <c r="K18" s="6">
        <v>8289</v>
      </c>
      <c r="L18" s="6">
        <v>2442</v>
      </c>
      <c r="M18" s="8">
        <f t="shared" si="7"/>
        <v>70.53926891060442</v>
      </c>
      <c r="N18" s="2"/>
      <c r="O18" s="2"/>
      <c r="R18" s="8" t="e">
        <f t="shared" si="8"/>
        <v>#DIV/0!</v>
      </c>
      <c r="S18" s="2"/>
      <c r="T18" s="2"/>
      <c r="U18" s="9">
        <v>31953.342000000001</v>
      </c>
      <c r="V18" s="9">
        <v>9983.5010000000002</v>
      </c>
      <c r="W18" s="8">
        <f t="shared" si="4"/>
        <v>68.756003675609264</v>
      </c>
      <c r="X18" s="2"/>
      <c r="Y18" s="2"/>
      <c r="Z18" s="9">
        <v>19317.651999999998</v>
      </c>
      <c r="AA18" s="9">
        <v>9697.3379999999997</v>
      </c>
      <c r="AB18" s="11">
        <f t="shared" si="5"/>
        <v>49.800638297035263</v>
      </c>
      <c r="AC18" s="2"/>
      <c r="AD18" s="2"/>
      <c r="AE18" s="10">
        <f>AVERAGE(W18,M18,H18,AB18)</f>
        <v>65.929290925926665</v>
      </c>
      <c r="AF18" s="10">
        <f>STDEV(W18,H18,M18,AB18)</f>
        <v>11.029140782307229</v>
      </c>
      <c r="AG18" s="10">
        <f t="shared" si="3"/>
        <v>7.7987802378305444</v>
      </c>
      <c r="AH18" s="8">
        <f>AE18-$AE$37</f>
        <v>44.872753738029644</v>
      </c>
      <c r="AI18" s="8">
        <f>(((AF18^2)+($AF$37^2)))^0.5</f>
        <v>11.951420902608579</v>
      </c>
      <c r="AJ18" s="3">
        <f>B18</f>
        <v>200</v>
      </c>
      <c r="AK18" s="13">
        <f>(AH18-MIN(AH$5:AH$16,$AH$17:$AH$31,$AH$32:$AH$34,$AH$35:$AH$36))/(MAX(AH$5:AH$16,$AH$17:$AH$31,$AH$32:$AH$34,$AH$35:$AH$36)-MIN(AH$5:AH$16,$AH$17:$AH$31,$AH$32:$AH$34,$AH$35:$AH$36))*100</f>
        <v>65.104109248354931</v>
      </c>
      <c r="AL18" s="12">
        <f>AI18</f>
        <v>11.951420902608579</v>
      </c>
    </row>
    <row r="19" spans="1:38" x14ac:dyDescent="0.2">
      <c r="A19" t="s">
        <v>18</v>
      </c>
      <c r="B19">
        <v>219</v>
      </c>
      <c r="C19" s="5"/>
      <c r="D19" s="5">
        <v>35</v>
      </c>
      <c r="F19">
        <v>8551</v>
      </c>
      <c r="G19">
        <v>3095</v>
      </c>
      <c r="H19" s="2">
        <f t="shared" si="0"/>
        <v>63.805402876856512</v>
      </c>
      <c r="I19" s="2"/>
      <c r="J19" s="2"/>
      <c r="M19" s="8" t="e">
        <f t="shared" si="7"/>
        <v>#DIV/0!</v>
      </c>
      <c r="N19" s="2"/>
      <c r="O19" s="2"/>
      <c r="R19" s="8" t="e">
        <f t="shared" si="8"/>
        <v>#DIV/0!</v>
      </c>
      <c r="S19" s="2"/>
      <c r="T19" s="2"/>
      <c r="U19" s="3">
        <v>36548.919000000002</v>
      </c>
      <c r="V19" s="3">
        <v>13594.007</v>
      </c>
      <c r="W19" s="2">
        <f t="shared" si="4"/>
        <v>62.805994344182935</v>
      </c>
      <c r="X19" s="2"/>
      <c r="Y19" s="2"/>
      <c r="Z19" s="3">
        <v>18570.43</v>
      </c>
      <c r="AA19" s="3">
        <v>9018.9950000000008</v>
      </c>
      <c r="AB19" s="2">
        <f t="shared" si="5"/>
        <v>51.433569389615641</v>
      </c>
      <c r="AC19" s="2"/>
      <c r="AD19" s="2"/>
      <c r="AE19" s="1">
        <f>AVERAGE(W19,AB19,H19)</f>
        <v>59.348322203551696</v>
      </c>
      <c r="AF19" s="1">
        <f t="shared" si="6"/>
        <v>6.8725678194599658</v>
      </c>
      <c r="AG19" s="1">
        <f t="shared" si="3"/>
        <v>4.859639309304586</v>
      </c>
      <c r="AH19" s="2">
        <f>AE19-$AE$37</f>
        <v>38.291785015654675</v>
      </c>
      <c r="AI19" s="2">
        <f>(((AF19^2)+($AF$37^2)))^0.5</f>
        <v>8.2720434977358206</v>
      </c>
      <c r="AJ19" s="3">
        <f>B19</f>
        <v>219</v>
      </c>
      <c r="AK19" s="13">
        <f>(AH19-MIN(AH$5:AH$16,$AH$17:$AH$31,$AH$32:$AH$34,$AH$35:$AH$36))/(MAX(AH$5:AH$16,$AH$17:$AH$31,$AH$32:$AH$34,$AH$35:$AH$36)-MIN(AH$5:AH$16,$AH$17:$AH$31,$AH$32:$AH$34,$AH$35:$AH$36))*100</f>
        <v>55.419148875267332</v>
      </c>
      <c r="AL19" s="12">
        <f>AI19</f>
        <v>8.2720434977358206</v>
      </c>
    </row>
    <row r="20" spans="1:38" x14ac:dyDescent="0.2">
      <c r="A20" t="s">
        <v>12</v>
      </c>
      <c r="B20">
        <v>223</v>
      </c>
      <c r="C20" s="5">
        <v>15</v>
      </c>
      <c r="D20" s="5"/>
      <c r="F20">
        <v>10291</v>
      </c>
      <c r="G20">
        <v>2729</v>
      </c>
      <c r="H20" s="2">
        <f t="shared" si="0"/>
        <v>73.481683024001555</v>
      </c>
      <c r="I20" s="2"/>
      <c r="J20" s="2"/>
      <c r="M20" s="8" t="e">
        <f t="shared" si="7"/>
        <v>#DIV/0!</v>
      </c>
      <c r="N20" s="2"/>
      <c r="O20" s="2"/>
      <c r="R20" s="8" t="e">
        <f t="shared" si="8"/>
        <v>#DIV/0!</v>
      </c>
      <c r="S20" s="2"/>
      <c r="T20" s="2"/>
      <c r="U20" s="3">
        <v>39884.959999999999</v>
      </c>
      <c r="V20" s="3">
        <v>8340.0660000000007</v>
      </c>
      <c r="W20" s="2">
        <f t="shared" si="4"/>
        <v>79.089696968481363</v>
      </c>
      <c r="X20" s="2"/>
      <c r="Y20" s="2"/>
      <c r="Z20" s="3">
        <v>19665.258000000002</v>
      </c>
      <c r="AA20" s="3">
        <v>7511.9949999999999</v>
      </c>
      <c r="AB20" s="2">
        <f t="shared" si="5"/>
        <v>61.800679146950429</v>
      </c>
      <c r="AC20" s="2"/>
      <c r="AD20" s="2"/>
      <c r="AE20" s="1">
        <f>AVERAGE(W20,AB20,H20)</f>
        <v>71.457353046477792</v>
      </c>
      <c r="AF20" s="1">
        <f>STDEV(W20,AB20,H20)</f>
        <v>8.8204857123476028</v>
      </c>
      <c r="AG20" s="1">
        <f t="shared" si="3"/>
        <v>6.2370252605600447</v>
      </c>
      <c r="AH20" s="2">
        <f>AE20-$AE$37</f>
        <v>50.400815858580771</v>
      </c>
      <c r="AI20" s="2">
        <f>(((AF20^2)+($AF$37^2)))^0.5</f>
        <v>9.9496474006411386</v>
      </c>
      <c r="AJ20" s="3">
        <f>B20</f>
        <v>223</v>
      </c>
      <c r="AK20" s="13">
        <f>(AH20-MIN(AH$5:AH$16,$AH$17:$AH$31,$AH$32:$AH$34,$AH$35:$AH$36))/(MAX(AH$5:AH$16,$AH$17:$AH$31,$AH$32:$AH$34,$AH$35:$AH$36)-MIN(AH$5:AH$16,$AH$17:$AH$31,$AH$32:$AH$34,$AH$35:$AH$36))*100</f>
        <v>73.239547180991494</v>
      </c>
      <c r="AL20" s="12">
        <f>AI20</f>
        <v>9.9496474006411386</v>
      </c>
    </row>
    <row r="21" spans="1:38" s="6" customFormat="1" x14ac:dyDescent="0.2">
      <c r="A21" s="6" t="s">
        <v>20</v>
      </c>
      <c r="B21" s="6">
        <v>231</v>
      </c>
      <c r="C21" s="7"/>
      <c r="D21" s="7">
        <v>36</v>
      </c>
      <c r="F21" s="6">
        <v>12046</v>
      </c>
      <c r="G21" s="6">
        <v>858</v>
      </c>
      <c r="H21" s="8">
        <f t="shared" si="0"/>
        <v>92.877303669267803</v>
      </c>
      <c r="I21" s="2"/>
      <c r="J21" s="2"/>
      <c r="K21" s="6">
        <v>8230</v>
      </c>
      <c r="L21" s="6">
        <v>1559</v>
      </c>
      <c r="M21" s="8">
        <f t="shared" si="7"/>
        <v>81.057108140947747</v>
      </c>
      <c r="N21" s="2"/>
      <c r="O21" s="2"/>
      <c r="P21" s="6">
        <v>7472</v>
      </c>
      <c r="Q21" s="6">
        <v>2290</v>
      </c>
      <c r="R21" s="8">
        <f t="shared" si="8"/>
        <v>69.352248394004278</v>
      </c>
      <c r="S21" s="2"/>
      <c r="T21" s="2"/>
      <c r="U21" s="9">
        <v>23938.370999999999</v>
      </c>
      <c r="V21" s="9">
        <v>6747.9449999999997</v>
      </c>
      <c r="W21" s="8">
        <f t="shared" si="4"/>
        <v>71.811177126463619</v>
      </c>
      <c r="X21" s="2"/>
      <c r="Y21" s="2"/>
      <c r="Z21" s="9">
        <v>20479.38</v>
      </c>
      <c r="AA21" s="9">
        <v>8837.3590000000004</v>
      </c>
      <c r="AB21" s="8">
        <f>(Z21-AA21)/Z21*100</f>
        <v>56.847526634107091</v>
      </c>
      <c r="AC21" s="2"/>
      <c r="AD21" s="2"/>
      <c r="AE21" s="10">
        <f>AVERAGE(W21,M21,R21,H21,AB21)</f>
        <v>74.389072792958103</v>
      </c>
      <c r="AF21" s="10">
        <f>STDEV(W21,M21,R21,AB21,H21)</f>
        <v>13.472178406572723</v>
      </c>
      <c r="AG21" s="10">
        <f t="shared" si="3"/>
        <v>9.526268708642549</v>
      </c>
      <c r="AH21" s="8">
        <f>AE21-$AE$37</f>
        <v>53.332535605061082</v>
      </c>
      <c r="AI21" s="8">
        <f>(((AF21^2)+($AF$37^2)))^0.5</f>
        <v>14.23706803432087</v>
      </c>
      <c r="AJ21" s="3">
        <f>B21</f>
        <v>231</v>
      </c>
      <c r="AK21" s="13">
        <f>(AH21-MIN(AH$5:AH$16,$AH$17:$AH$31,$AH$32:$AH$34,$AH$35:$AH$36))/(MAX(AH$5:AH$16,$AH$17:$AH$31,$AH$32:$AH$34,$AH$35:$AH$36)-MIN(AH$5:AH$16,$AH$17:$AH$31,$AH$32:$AH$34,$AH$35:$AH$36))*100</f>
        <v>77.554047183570646</v>
      </c>
      <c r="AL21" s="12">
        <f>AI21</f>
        <v>14.23706803432087</v>
      </c>
    </row>
    <row r="22" spans="1:38" x14ac:dyDescent="0.2">
      <c r="A22" t="s">
        <v>12</v>
      </c>
      <c r="B22">
        <v>245</v>
      </c>
      <c r="C22" s="5"/>
      <c r="D22" s="5">
        <v>37</v>
      </c>
      <c r="F22">
        <v>10977</v>
      </c>
      <c r="G22">
        <v>1363</v>
      </c>
      <c r="H22" s="2">
        <f t="shared" si="0"/>
        <v>87.583128359296708</v>
      </c>
      <c r="I22" s="2"/>
      <c r="J22" s="2"/>
      <c r="M22" s="8" t="e">
        <f t="shared" si="7"/>
        <v>#DIV/0!</v>
      </c>
      <c r="N22" s="2"/>
      <c r="O22" s="2"/>
      <c r="R22" s="8" t="e">
        <f t="shared" si="8"/>
        <v>#DIV/0!</v>
      </c>
      <c r="S22" s="2"/>
      <c r="T22" s="2"/>
      <c r="U22" s="3">
        <v>44458.131999999998</v>
      </c>
      <c r="V22" s="3">
        <v>2216.79</v>
      </c>
      <c r="W22" s="2">
        <f t="shared" si="4"/>
        <v>95.013758112913962</v>
      </c>
      <c r="X22" s="2"/>
      <c r="Y22" s="2"/>
      <c r="Z22" s="3">
        <v>28361.441999999999</v>
      </c>
      <c r="AA22" s="3">
        <v>3877.953</v>
      </c>
      <c r="AB22" s="2">
        <f t="shared" si="5"/>
        <v>86.326671965409929</v>
      </c>
      <c r="AC22" s="2"/>
      <c r="AD22" s="2"/>
      <c r="AE22" s="1">
        <f>AVERAGE(W22,AB22,H22)</f>
        <v>89.641186145873533</v>
      </c>
      <c r="AF22" s="1">
        <f t="shared" si="6"/>
        <v>4.6950045605096316</v>
      </c>
      <c r="AG22" s="1">
        <f t="shared" si="3"/>
        <v>3.3198695624381265</v>
      </c>
      <c r="AH22" s="2">
        <f>AE22-$AE$37</f>
        <v>68.584648957976512</v>
      </c>
      <c r="AI22" s="2">
        <f>(((AF22^2)+($AF$37^2)))^0.5</f>
        <v>6.575529105597739</v>
      </c>
      <c r="AJ22" s="3">
        <f>B22</f>
        <v>245</v>
      </c>
      <c r="AK22" s="13">
        <f>(AH22-MIN(AH$5:AH$16,$AH$17:$AH$31,$AH$32:$AH$34,$AH$35:$AH$36))/(MAX(AH$5:AH$16,$AH$17:$AH$31,$AH$32:$AH$34,$AH$35:$AH$36)-MIN(AH$5:AH$16,$AH$17:$AH$31,$AH$32:$AH$34,$AH$35:$AH$36))*100</f>
        <v>100</v>
      </c>
      <c r="AL22" s="12">
        <f>AI22</f>
        <v>6.575529105597739</v>
      </c>
    </row>
    <row r="23" spans="1:38" s="6" customFormat="1" x14ac:dyDescent="0.2">
      <c r="A23" s="6" t="s">
        <v>14</v>
      </c>
      <c r="B23" s="6">
        <v>251</v>
      </c>
      <c r="C23" s="7">
        <v>17</v>
      </c>
      <c r="D23" s="7"/>
      <c r="F23" s="6">
        <v>8691</v>
      </c>
      <c r="G23" s="6">
        <v>5000</v>
      </c>
      <c r="H23" s="8">
        <f>(F23-G23)/F23*100</f>
        <v>42.469221033252794</v>
      </c>
      <c r="I23" s="8"/>
      <c r="J23" s="8"/>
      <c r="K23" s="6">
        <v>9313</v>
      </c>
      <c r="L23" s="6">
        <v>5263</v>
      </c>
      <c r="M23" s="8">
        <f t="shared" si="7"/>
        <v>43.487597981316441</v>
      </c>
      <c r="N23" s="8"/>
      <c r="O23" s="8"/>
      <c r="R23" s="8" t="e">
        <f t="shared" si="8"/>
        <v>#DIV/0!</v>
      </c>
      <c r="S23" s="8"/>
      <c r="T23" s="8"/>
      <c r="U23" s="9">
        <v>44614.233</v>
      </c>
      <c r="V23" s="9">
        <v>25838.383000000002</v>
      </c>
      <c r="W23" s="8">
        <f t="shared" si="4"/>
        <v>42.084888022169963</v>
      </c>
      <c r="X23" s="8"/>
      <c r="Y23" s="8"/>
      <c r="Z23" s="9">
        <v>27614.906999999999</v>
      </c>
      <c r="AA23" s="9">
        <v>21756.078000000001</v>
      </c>
      <c r="AB23" s="8">
        <f t="shared" si="5"/>
        <v>21.216182259820748</v>
      </c>
      <c r="AC23" s="8"/>
      <c r="AD23" s="8"/>
      <c r="AE23" s="10">
        <f>AVERAGE(W23,H23,M23)</f>
        <v>42.680569012246394</v>
      </c>
      <c r="AF23" s="10">
        <f>STDEV(W23,H23,M23)</f>
        <v>0.72484466166254502</v>
      </c>
      <c r="AG23" s="10">
        <f t="shared" si="3"/>
        <v>0.51254257556845428</v>
      </c>
      <c r="AH23" s="8">
        <f>AE23-$AE$37</f>
        <v>21.624031824349373</v>
      </c>
      <c r="AI23" s="8">
        <f>(((AF23^2)+($AF$37^2)))^0.5</f>
        <v>4.660462957571645</v>
      </c>
      <c r="AJ23" s="9">
        <f>B23</f>
        <v>251</v>
      </c>
      <c r="AK23" s="13">
        <f>(AH23-MIN(AH$5:AH$16,$AH$17:$AH$31,$AH$32:$AH$34,$AH$35:$AH$36))/(MAX(AH$5:AH$16,$AH$17:$AH$31,$AH$32:$AH$34,$AH$35:$AH$36)-MIN(AH$5:AH$16,$AH$17:$AH$31,$AH$32:$AH$34,$AH$35:$AH$36))*100</f>
        <v>30.889852965175319</v>
      </c>
      <c r="AL23" s="12">
        <f>AI23</f>
        <v>4.660462957571645</v>
      </c>
    </row>
    <row r="24" spans="1:38" x14ac:dyDescent="0.2">
      <c r="A24" t="s">
        <v>19</v>
      </c>
      <c r="B24">
        <v>260</v>
      </c>
      <c r="C24" s="5"/>
      <c r="D24" s="5">
        <v>38</v>
      </c>
      <c r="F24">
        <v>9182</v>
      </c>
      <c r="G24">
        <v>338</v>
      </c>
      <c r="H24" s="2">
        <f t="shared" si="0"/>
        <v>96.318884774558924</v>
      </c>
      <c r="I24" s="2"/>
      <c r="J24" s="2"/>
      <c r="M24" s="2" t="e">
        <f t="shared" si="7"/>
        <v>#DIV/0!</v>
      </c>
      <c r="N24" s="2"/>
      <c r="O24" s="2"/>
      <c r="R24" s="2" t="e">
        <f t="shared" si="8"/>
        <v>#DIV/0!</v>
      </c>
      <c r="S24" s="2"/>
      <c r="T24" s="2"/>
      <c r="U24" s="3">
        <v>27725.885999999999</v>
      </c>
      <c r="V24" s="3">
        <v>2379.4470000000001</v>
      </c>
      <c r="W24" s="2">
        <f t="shared" si="4"/>
        <v>91.417958654233814</v>
      </c>
      <c r="X24" s="2"/>
      <c r="Y24" s="2"/>
      <c r="Z24" s="3">
        <v>29325.200000000001</v>
      </c>
      <c r="AA24" s="3">
        <v>6308.9949999999999</v>
      </c>
      <c r="AB24" s="2">
        <f t="shared" si="5"/>
        <v>78.48609728151898</v>
      </c>
      <c r="AC24" s="2"/>
      <c r="AD24" s="2"/>
      <c r="AE24" s="1">
        <f>AVERAGE(W24,AB24,H24)</f>
        <v>88.740980236770568</v>
      </c>
      <c r="AF24" s="1">
        <f t="shared" si="6"/>
        <v>9.212857185946902</v>
      </c>
      <c r="AG24" s="1">
        <f t="shared" si="3"/>
        <v>6.5144737902862673</v>
      </c>
      <c r="AH24" s="2">
        <f>AE24-$AE$37</f>
        <v>67.684443048873547</v>
      </c>
      <c r="AI24" s="2">
        <f>(((AF24^2)+($AF$37^2)))^0.5</f>
        <v>10.299089897850694</v>
      </c>
      <c r="AJ24" s="3">
        <f>B24</f>
        <v>260</v>
      </c>
      <c r="AK24" s="13">
        <f>(AH24-MIN(AH$5:AH$16,$AH$17:$AH$31,$AH$32:$AH$34,$AH$35:$AH$36))/(MAX(AH$5:AH$16,$AH$17:$AH$31,$AH$32:$AH$34,$AH$35:$AH$36)-MIN(AH$5:AH$16,$AH$17:$AH$31,$AH$32:$AH$34,$AH$35:$AH$36))*100</f>
        <v>98.675201338119251</v>
      </c>
      <c r="AL24" s="12">
        <f>AI24</f>
        <v>10.299089897850694</v>
      </c>
    </row>
    <row r="25" spans="1:38" s="6" customFormat="1" x14ac:dyDescent="0.2">
      <c r="A25" s="6" t="s">
        <v>14</v>
      </c>
      <c r="B25" s="6">
        <v>278</v>
      </c>
      <c r="C25" s="7">
        <v>18</v>
      </c>
      <c r="D25" s="7"/>
      <c r="F25" s="6">
        <v>8196</v>
      </c>
      <c r="G25" s="6">
        <v>4596</v>
      </c>
      <c r="H25" s="8">
        <f t="shared" si="0"/>
        <v>43.923865300146417</v>
      </c>
      <c r="I25" s="8"/>
      <c r="J25" s="8"/>
      <c r="K25" s="6">
        <v>8679</v>
      </c>
      <c r="L25" s="6">
        <v>4224</v>
      </c>
      <c r="M25" s="8">
        <f t="shared" si="7"/>
        <v>51.330798479087449</v>
      </c>
      <c r="N25" s="8"/>
      <c r="O25" s="8"/>
      <c r="P25" s="6">
        <v>8196</v>
      </c>
      <c r="Q25" s="6">
        <v>4596</v>
      </c>
      <c r="R25" s="8">
        <f t="shared" si="8"/>
        <v>43.923865300146417</v>
      </c>
      <c r="S25" s="8"/>
      <c r="T25" s="8"/>
      <c r="U25" s="9">
        <v>28023.098999999998</v>
      </c>
      <c r="V25" s="9">
        <v>17172.956999999999</v>
      </c>
      <c r="W25" s="8">
        <f t="shared" si="4"/>
        <v>38.718565708953179</v>
      </c>
      <c r="X25" s="8"/>
      <c r="Y25" s="8"/>
      <c r="Z25" s="9">
        <v>29032.392</v>
      </c>
      <c r="AA25" s="9">
        <v>21793.562999999998</v>
      </c>
      <c r="AB25" s="8">
        <f t="shared" si="5"/>
        <v>24.933629306190138</v>
      </c>
      <c r="AC25" s="8"/>
      <c r="AD25" s="8"/>
      <c r="AE25" s="10">
        <f>AVERAGE(AB25,W25,R25,M25)</f>
        <v>39.726714698594293</v>
      </c>
      <c r="AF25" s="10">
        <f>STDEV(W25,R25,M25,AB25)</f>
        <v>11.137363143477751</v>
      </c>
      <c r="AG25" s="10">
        <f t="shared" si="3"/>
        <v>7.875305003290241</v>
      </c>
      <c r="AH25" s="8">
        <f>AE25-$AE$37</f>
        <v>18.670177510697272</v>
      </c>
      <c r="AI25" s="8">
        <f>(((AF25^2)+($AF$37^2)))^0.5</f>
        <v>12.051363947083059</v>
      </c>
      <c r="AJ25" s="9">
        <f>B25</f>
        <v>278</v>
      </c>
      <c r="AK25" s="13">
        <f>(AH25-MIN(AH$5:AH$16,$AH$17:$AH$31,$AH$32:$AH$34,$AH$35:$AH$36))/(MAX(AH$5:AH$16,$AH$17:$AH$31,$AH$32:$AH$34,$AH$35:$AH$36)-MIN(AH$5:AH$16,$AH$17:$AH$31,$AH$32:$AH$34,$AH$35:$AH$36))*100</f>
        <v>26.542778365302393</v>
      </c>
      <c r="AL25" s="12">
        <f>AI25</f>
        <v>12.051363947083059</v>
      </c>
    </row>
    <row r="26" spans="1:38" x14ac:dyDescent="0.2">
      <c r="A26" t="s">
        <v>12</v>
      </c>
      <c r="B26">
        <v>302</v>
      </c>
      <c r="C26" s="5"/>
      <c r="D26" s="5">
        <v>39</v>
      </c>
      <c r="F26">
        <v>8095</v>
      </c>
      <c r="G26">
        <v>5085</v>
      </c>
      <c r="H26" s="2">
        <f t="shared" si="0"/>
        <v>37.183446571958001</v>
      </c>
      <c r="I26" s="2"/>
      <c r="J26" s="2"/>
      <c r="M26" s="2" t="e">
        <f t="shared" si="7"/>
        <v>#DIV/0!</v>
      </c>
      <c r="N26" s="2"/>
      <c r="O26" s="2"/>
      <c r="R26" s="2" t="e">
        <f t="shared" si="8"/>
        <v>#DIV/0!</v>
      </c>
      <c r="S26" s="2"/>
      <c r="T26" s="2"/>
      <c r="U26" s="3">
        <v>27950.491999999998</v>
      </c>
      <c r="V26" s="3">
        <v>21081.664000000001</v>
      </c>
      <c r="W26" s="2">
        <f t="shared" si="4"/>
        <v>24.574980647925617</v>
      </c>
      <c r="X26" s="2"/>
      <c r="Y26" s="2"/>
      <c r="Z26" s="3">
        <v>29121.149000000001</v>
      </c>
      <c r="AA26" s="3">
        <v>21387.200000000001</v>
      </c>
      <c r="AB26" s="2">
        <f t="shared" si="5"/>
        <v>26.557842892806189</v>
      </c>
      <c r="AC26" s="2"/>
      <c r="AD26" s="2"/>
      <c r="AE26" s="1">
        <f>AVERAGE(W26,AB26,H26)</f>
        <v>29.438756704229935</v>
      </c>
      <c r="AF26" s="1">
        <f t="shared" si="6"/>
        <v>6.7799779889768423</v>
      </c>
      <c r="AG26" s="1">
        <f t="shared" si="3"/>
        <v>4.7941684123010564</v>
      </c>
      <c r="AH26" s="2">
        <f>AE26-$AE$37</f>
        <v>8.3822195163329134</v>
      </c>
      <c r="AI26" s="2">
        <f>(((AF26^2)+($AF$37^2)))^0.5</f>
        <v>8.1952801493522607</v>
      </c>
      <c r="AJ26" s="3">
        <f>B26</f>
        <v>302</v>
      </c>
      <c r="AK26" s="13">
        <f>(AH26-MIN(AH$5:AH$16,$AH$17:$AH$31,$AH$32:$AH$34,$AH$35:$AH$36))/(MAX(AH$5:AH$16,$AH$17:$AH$31,$AH$32:$AH$34,$AH$35:$AH$36)-MIN(AH$5:AH$16,$AH$17:$AH$31,$AH$32:$AH$34,$AH$35:$AH$36))*100</f>
        <v>11.402383432768751</v>
      </c>
      <c r="AL26" s="12">
        <f>AI26</f>
        <v>8.1952801493522607</v>
      </c>
    </row>
    <row r="27" spans="1:38" s="6" customFormat="1" x14ac:dyDescent="0.2">
      <c r="A27" s="6" t="s">
        <v>12</v>
      </c>
      <c r="B27" s="6">
        <v>309</v>
      </c>
      <c r="C27" s="7">
        <v>19</v>
      </c>
      <c r="D27" s="7"/>
      <c r="F27" s="6">
        <v>7610</v>
      </c>
      <c r="G27" s="6">
        <v>4335</v>
      </c>
      <c r="H27" s="8">
        <f t="shared" si="0"/>
        <v>43.035479632063073</v>
      </c>
      <c r="I27" s="2"/>
      <c r="J27" s="2"/>
      <c r="K27" s="6">
        <v>9499</v>
      </c>
      <c r="L27" s="6">
        <v>5697</v>
      </c>
      <c r="M27" s="8">
        <f t="shared" si="7"/>
        <v>40.025265817454468</v>
      </c>
      <c r="N27" s="2"/>
      <c r="O27" s="2"/>
      <c r="R27" s="8" t="e">
        <f t="shared" si="8"/>
        <v>#DIV/0!</v>
      </c>
      <c r="S27" s="2"/>
      <c r="T27" s="2"/>
      <c r="U27" s="9">
        <v>23279.743999999999</v>
      </c>
      <c r="V27" s="9">
        <v>15938.157999999999</v>
      </c>
      <c r="W27" s="8">
        <f t="shared" si="4"/>
        <v>31.536369128457771</v>
      </c>
      <c r="X27" s="2"/>
      <c r="Y27" s="2"/>
      <c r="Z27" s="9">
        <v>26066.2</v>
      </c>
      <c r="AA27" s="9">
        <v>21130.785</v>
      </c>
      <c r="AB27" s="8">
        <f t="shared" si="5"/>
        <v>18.934156110211696</v>
      </c>
      <c r="AC27" s="2"/>
      <c r="AD27" s="2"/>
      <c r="AE27" s="10">
        <f>AVERAGE(W27,M27,H27,AB27)</f>
        <v>33.382817672046748</v>
      </c>
      <c r="AF27" s="10">
        <f>STDEV(W27,H27,M27,AB27)</f>
        <v>10.793040866400098</v>
      </c>
      <c r="AG27" s="10">
        <f t="shared" si="3"/>
        <v>7.6318323862550388</v>
      </c>
      <c r="AH27" s="8">
        <f>AE27-$AE$37</f>
        <v>12.326280484149727</v>
      </c>
      <c r="AI27" s="8">
        <f>(((AF27^2)+($AF$37^2)))^0.5</f>
        <v>11.733893059813497</v>
      </c>
      <c r="AJ27" s="3">
        <f>B27</f>
        <v>309</v>
      </c>
      <c r="AK27" s="13">
        <f>(AH27-MIN(AH$5:AH$16,$AH$17:$AH$31,$AH$32:$AH$34,$AH$35:$AH$36))/(MAX(AH$5:AH$16,$AH$17:$AH$31,$AH$32:$AH$34,$AH$35:$AH$36)-MIN(AH$5:AH$16,$AH$17:$AH$31,$AH$32:$AH$34,$AH$35:$AH$36))*100</f>
        <v>17.20670735433302</v>
      </c>
      <c r="AL27" s="12">
        <f>AI27</f>
        <v>11.733893059813497</v>
      </c>
    </row>
    <row r="28" spans="1:38" s="6" customFormat="1" x14ac:dyDescent="0.2">
      <c r="A28" s="6" t="s">
        <v>14</v>
      </c>
      <c r="B28" s="6">
        <v>326</v>
      </c>
      <c r="C28" s="7"/>
      <c r="D28" s="7">
        <v>40</v>
      </c>
      <c r="F28" s="6">
        <v>10502</v>
      </c>
      <c r="G28" s="6">
        <v>2223</v>
      </c>
      <c r="H28" s="8">
        <f t="shared" si="0"/>
        <v>78.832603313654531</v>
      </c>
      <c r="I28" s="2"/>
      <c r="J28" s="2"/>
      <c r="K28" s="6">
        <v>8617</v>
      </c>
      <c r="L28" s="6">
        <v>3500</v>
      </c>
      <c r="M28" s="8">
        <f t="shared" si="7"/>
        <v>59.382615759545089</v>
      </c>
      <c r="N28" s="2"/>
      <c r="O28" s="2"/>
      <c r="R28" s="8" t="e">
        <f t="shared" si="8"/>
        <v>#DIV/0!</v>
      </c>
      <c r="S28" s="2"/>
      <c r="T28" s="2"/>
      <c r="U28" s="9">
        <v>25780.885999999999</v>
      </c>
      <c r="V28" s="9">
        <v>10101.137000000001</v>
      </c>
      <c r="W28" s="8">
        <f t="shared" si="4"/>
        <v>60.819279058136324</v>
      </c>
      <c r="X28" s="2"/>
      <c r="Y28" s="2"/>
      <c r="Z28" s="9">
        <v>24963.057000000001</v>
      </c>
      <c r="AA28" s="9">
        <v>12589.157999999999</v>
      </c>
      <c r="AB28" s="8">
        <f t="shared" si="5"/>
        <v>49.568844873446395</v>
      </c>
      <c r="AC28" s="2"/>
      <c r="AD28" s="2"/>
      <c r="AE28" s="10">
        <f>AVERAGE(W28,M28,AB28,H28)</f>
        <v>62.150835751195586</v>
      </c>
      <c r="AF28" s="10">
        <f>STDEV(W28,AB28,M28,H28)</f>
        <v>12.193221458453543</v>
      </c>
      <c r="AG28" s="10">
        <f t="shared" si="3"/>
        <v>8.6219095777818247</v>
      </c>
      <c r="AH28" s="8">
        <f>AE28-$AE$37</f>
        <v>41.094298563298565</v>
      </c>
      <c r="AI28" s="8">
        <f>(((AF28^2)+($AF$37^2)))^0.5</f>
        <v>13.033386541120029</v>
      </c>
      <c r="AJ28" s="3">
        <f>B28</f>
        <v>326</v>
      </c>
      <c r="AK28" s="13">
        <f>(AH28-MIN(AH$5:AH$16,$AH$17:$AH$31,$AH$32:$AH$34,$AH$35:$AH$36))/(MAX(AH$5:AH$16,$AH$17:$AH$31,$AH$32:$AH$34,$AH$35:$AH$36)-MIN(AH$5:AH$16,$AH$17:$AH$31,$AH$32:$AH$34,$AH$35:$AH$36))*100</f>
        <v>59.543501048783973</v>
      </c>
      <c r="AL28" s="12">
        <f>AI28</f>
        <v>13.033386541120029</v>
      </c>
    </row>
    <row r="29" spans="1:38" s="6" customFormat="1" x14ac:dyDescent="0.2">
      <c r="A29" s="6" t="s">
        <v>21</v>
      </c>
      <c r="B29" s="6">
        <v>343</v>
      </c>
      <c r="C29" s="7">
        <v>20</v>
      </c>
      <c r="D29" s="7"/>
      <c r="F29" s="6">
        <v>7543</v>
      </c>
      <c r="G29" s="6">
        <v>3682</v>
      </c>
      <c r="H29" s="8">
        <f>(F29-G29)/F29*100</f>
        <v>51.18653055813337</v>
      </c>
      <c r="I29" s="8"/>
      <c r="J29" s="8"/>
      <c r="K29" s="6">
        <v>8855</v>
      </c>
      <c r="L29" s="6">
        <v>3694</v>
      </c>
      <c r="M29" s="8">
        <f t="shared" si="7"/>
        <v>58.28345567476002</v>
      </c>
      <c r="N29" s="8"/>
      <c r="O29" s="8"/>
      <c r="R29" s="8" t="e">
        <f t="shared" si="8"/>
        <v>#DIV/0!</v>
      </c>
      <c r="S29" s="8"/>
      <c r="T29" s="8"/>
      <c r="U29" s="9">
        <v>30858.725999999999</v>
      </c>
      <c r="V29" s="9">
        <v>14504.614</v>
      </c>
      <c r="W29" s="8">
        <f t="shared" si="4"/>
        <v>52.996718010976863</v>
      </c>
      <c r="X29" s="8"/>
      <c r="Y29" s="8"/>
      <c r="Z29" s="9"/>
      <c r="AA29" s="9"/>
      <c r="AB29" s="8"/>
      <c r="AC29" s="8"/>
      <c r="AD29" s="8"/>
      <c r="AE29" s="10">
        <f>AVERAGE(W29,M29,H29)</f>
        <v>54.155568081290085</v>
      </c>
      <c r="AF29" s="10">
        <f>STDEV(W29,H29,M29)</f>
        <v>3.6876532702858964</v>
      </c>
      <c r="AG29" s="10">
        <f t="shared" si="3"/>
        <v>2.6075646340839054</v>
      </c>
      <c r="AH29" s="8">
        <f>AE29-$AE$37</f>
        <v>33.099030893393063</v>
      </c>
      <c r="AI29" s="8">
        <f>(((AF29^2)+($AF$37^2)))^0.5</f>
        <v>5.8985847317137887</v>
      </c>
      <c r="AJ29" s="9">
        <f>B29</f>
        <v>343</v>
      </c>
      <c r="AK29" s="13">
        <f>(AH29-MIN(AH$5:AH$16,$AH$17:$AH$31,$AH$32:$AH$34,$AH$35:$AH$36))/(MAX(AH$5:AH$16,$AH$17:$AH$31,$AH$32:$AH$34,$AH$35:$AH$36)-MIN(AH$5:AH$16,$AH$17:$AH$31,$AH$32:$AH$34,$AH$35:$AH$36))*100</f>
        <v>47.777170919909217</v>
      </c>
      <c r="AL29" s="12">
        <f>AI29</f>
        <v>5.8985847317137887</v>
      </c>
    </row>
    <row r="30" spans="1:38" s="6" customFormat="1" x14ac:dyDescent="0.2">
      <c r="A30" s="6" t="s">
        <v>11</v>
      </c>
      <c r="B30" s="6">
        <v>350</v>
      </c>
      <c r="C30" s="7"/>
      <c r="D30" s="7">
        <v>41</v>
      </c>
      <c r="F30" s="6">
        <v>8204</v>
      </c>
      <c r="G30" s="6">
        <v>3293</v>
      </c>
      <c r="H30" s="8">
        <f t="shared" si="0"/>
        <v>59.861043393466609</v>
      </c>
      <c r="I30" s="2"/>
      <c r="J30" s="2"/>
      <c r="K30" s="6">
        <v>8111</v>
      </c>
      <c r="L30" s="6">
        <v>4715</v>
      </c>
      <c r="M30" s="8">
        <f t="shared" si="7"/>
        <v>41.869066699543829</v>
      </c>
      <c r="N30" s="2"/>
      <c r="O30" s="2"/>
      <c r="R30" s="8" t="e">
        <f t="shared" si="8"/>
        <v>#DIV/0!</v>
      </c>
      <c r="S30" s="2"/>
      <c r="T30" s="2"/>
      <c r="U30" s="9">
        <v>27509.885999999999</v>
      </c>
      <c r="V30" s="9">
        <v>13623.815000000001</v>
      </c>
      <c r="W30" s="8">
        <f t="shared" si="4"/>
        <v>50.476657736785967</v>
      </c>
      <c r="X30" s="2"/>
      <c r="Y30" s="2"/>
      <c r="Z30" s="9">
        <v>25364.785</v>
      </c>
      <c r="AA30" s="9">
        <v>16291.522000000001</v>
      </c>
      <c r="AB30" s="8">
        <f t="shared" si="5"/>
        <v>35.77110154885996</v>
      </c>
      <c r="AC30" s="2"/>
      <c r="AD30" s="2"/>
      <c r="AE30" s="10">
        <f>AVERAGE(W30,AB30,M30,H30)</f>
        <v>46.994467344664095</v>
      </c>
      <c r="AF30" s="10">
        <f>STDEV(W30,AB30,M30,H30)</f>
        <v>10.486628004368685</v>
      </c>
      <c r="AG30" s="10">
        <f t="shared" si="3"/>
        <v>7.4151657736698482</v>
      </c>
      <c r="AH30" s="8">
        <f>AE30-$AE$37</f>
        <v>25.937930156767074</v>
      </c>
      <c r="AI30" s="8">
        <f>(((AF30^2)+($AF$37^2)))^0.5</f>
        <v>11.452680127261317</v>
      </c>
      <c r="AJ30" s="3">
        <f>B30</f>
        <v>350</v>
      </c>
      <c r="AK30" s="13">
        <f>(AH30-MIN(AH$5:AH$16,$AH$17:$AH$31,$AH$32:$AH$34,$AH$35:$AH$36))/(MAX(AH$5:AH$16,$AH$17:$AH$31,$AH$32:$AH$34,$AH$35:$AH$36)-MIN(AH$5:AH$16,$AH$17:$AH$31,$AH$32:$AH$34,$AH$35:$AH$36))*100</f>
        <v>37.238452413907588</v>
      </c>
      <c r="AL30" s="12">
        <f>AI30</f>
        <v>11.452680127261317</v>
      </c>
    </row>
    <row r="31" spans="1:38" s="6" customFormat="1" x14ac:dyDescent="0.2">
      <c r="A31" s="6" t="s">
        <v>19</v>
      </c>
      <c r="B31" s="6">
        <v>359</v>
      </c>
      <c r="C31" s="7">
        <v>21</v>
      </c>
      <c r="D31" s="7"/>
      <c r="F31" s="6">
        <v>5425</v>
      </c>
      <c r="G31" s="6">
        <v>1967</v>
      </c>
      <c r="H31" s="8">
        <f>(F31-G31)/F31*100</f>
        <v>63.741935483870968</v>
      </c>
      <c r="I31" s="2"/>
      <c r="J31" s="2"/>
      <c r="M31" s="2" t="e">
        <f t="shared" si="7"/>
        <v>#DIV/0!</v>
      </c>
      <c r="N31" s="2"/>
      <c r="O31" s="2"/>
      <c r="R31" s="8" t="e">
        <f>(P31-Q31)/P31*100</f>
        <v>#DIV/0!</v>
      </c>
      <c r="S31" s="2"/>
      <c r="T31" s="2"/>
      <c r="U31" s="9">
        <v>32806.563000000002</v>
      </c>
      <c r="V31" s="9">
        <v>12977.572</v>
      </c>
      <c r="W31" s="8">
        <f t="shared" si="4"/>
        <v>60.442146896034188</v>
      </c>
      <c r="X31" s="2"/>
      <c r="Y31" s="2"/>
      <c r="Z31" s="9">
        <v>26397.420999999998</v>
      </c>
      <c r="AA31" s="9">
        <v>15631.986000000001</v>
      </c>
      <c r="AB31" s="8">
        <f t="shared" si="5"/>
        <v>40.78214686199837</v>
      </c>
      <c r="AC31" s="2"/>
      <c r="AD31" s="2"/>
      <c r="AE31" s="10">
        <f>AVERAGE(W31,AB31,H31)</f>
        <v>54.988743080634514</v>
      </c>
      <c r="AF31" s="10">
        <f>STDEV(W31,AB31,H31)</f>
        <v>12.413407399688012</v>
      </c>
      <c r="AG31" s="10">
        <f t="shared" si="3"/>
        <v>8.7776045499506594</v>
      </c>
      <c r="AH31" s="8">
        <f>AE31-$AE$37</f>
        <v>33.932205892737493</v>
      </c>
      <c r="AI31" s="8">
        <f>(((AF31^2)+($AF$37^2)))^0.5</f>
        <v>13.239607186997123</v>
      </c>
      <c r="AJ31" s="9">
        <f>B31</f>
        <v>359</v>
      </c>
      <c r="AK31" s="13">
        <f>(AH31-MIN(AH$5:AH$16,$AH$17:$AH$31,$AH$32:$AH$34,$AH$35:$AH$36))/(MAX(AH$5:AH$16,$AH$17:$AH$31,$AH$32:$AH$34,$AH$35:$AH$36)-MIN(AH$5:AH$16,$AH$17:$AH$31,$AH$32:$AH$34,$AH$35:$AH$36))*100</f>
        <v>49.003322751487275</v>
      </c>
      <c r="AL31" s="12">
        <f>AI31</f>
        <v>13.239607186997123</v>
      </c>
    </row>
    <row r="32" spans="1:38" s="6" customFormat="1" x14ac:dyDescent="0.2">
      <c r="A32" s="6" t="s">
        <v>11</v>
      </c>
      <c r="B32" s="6">
        <v>382</v>
      </c>
      <c r="C32" s="7">
        <v>22</v>
      </c>
      <c r="D32" s="7"/>
      <c r="F32" s="6">
        <v>9177</v>
      </c>
      <c r="G32" s="6">
        <v>5472</v>
      </c>
      <c r="H32" s="8">
        <f t="shared" si="0"/>
        <v>40.372670807453417</v>
      </c>
      <c r="I32" s="2"/>
      <c r="J32" s="2"/>
      <c r="K32" s="6">
        <v>8237</v>
      </c>
      <c r="L32" s="6">
        <v>6045</v>
      </c>
      <c r="M32" s="8">
        <f t="shared" ref="M32:M36" si="9">(K32-L32)/K32*100</f>
        <v>26.611630447978634</v>
      </c>
      <c r="N32" s="2"/>
      <c r="O32" s="2"/>
      <c r="R32" s="8" t="e">
        <f t="shared" ref="R32:R36" si="10">(P32-Q32)/P32*100</f>
        <v>#DIV/0!</v>
      </c>
      <c r="S32" s="2"/>
      <c r="T32" s="2"/>
      <c r="U32" s="9">
        <v>27072.027999999998</v>
      </c>
      <c r="V32" s="9">
        <v>19316.2</v>
      </c>
      <c r="W32" s="8">
        <f t="shared" si="4"/>
        <v>28.648862213056216</v>
      </c>
      <c r="X32" s="2"/>
      <c r="Y32" s="2"/>
      <c r="Z32" s="9">
        <v>24955.179</v>
      </c>
      <c r="AA32" s="9">
        <v>22720.785</v>
      </c>
      <c r="AB32" s="8">
        <f t="shared" si="5"/>
        <v>8.9536284231822201</v>
      </c>
      <c r="AC32" s="2"/>
      <c r="AD32" s="2"/>
      <c r="AE32" s="10">
        <f>AVERAGE(W32,M32,H32,AB32)</f>
        <v>26.146697972917622</v>
      </c>
      <c r="AF32" s="10">
        <f>STDEV(W32,H32,M32,AB32)</f>
        <v>12.967355573670151</v>
      </c>
      <c r="AG32" s="10">
        <f t="shared" si="3"/>
        <v>9.1693050601993367</v>
      </c>
      <c r="AH32" s="8">
        <f>AE32-$AE$37</f>
        <v>5.0901607850206005</v>
      </c>
      <c r="AI32" s="8">
        <f>(((AF32^2)+($AF$37^2)))^0.5</f>
        <v>13.760335234628227</v>
      </c>
      <c r="AJ32" s="3">
        <f>B32</f>
        <v>382</v>
      </c>
      <c r="AK32" s="13">
        <f>(AH32-MIN(AH$5:AH$16,$AH$17:$AH$31,$AH$32:$AH$34,$AH$35:$AH$36))/(MAX(AH$5:AH$16,$AH$17:$AH$31,$AH$32:$AH$34,$AH$35:$AH$36)-MIN(AH$5:AH$16,$AH$17:$AH$31,$AH$32:$AH$34,$AH$35:$AH$36))*100</f>
        <v>6.5575863058298962</v>
      </c>
      <c r="AL32" s="12">
        <f>AI32</f>
        <v>13.760335234628227</v>
      </c>
    </row>
    <row r="33" spans="1:38" s="6" customFormat="1" x14ac:dyDescent="0.2">
      <c r="A33" s="6" t="s">
        <v>15</v>
      </c>
      <c r="B33" s="6">
        <v>398</v>
      </c>
      <c r="C33" s="7"/>
      <c r="D33" s="7">
        <v>43</v>
      </c>
      <c r="F33" s="6">
        <v>8451</v>
      </c>
      <c r="G33" s="6">
        <v>5165</v>
      </c>
      <c r="H33" s="8">
        <f t="shared" si="0"/>
        <v>38.882972429298306</v>
      </c>
      <c r="I33" s="2"/>
      <c r="J33" s="2"/>
      <c r="K33" s="6">
        <v>7798</v>
      </c>
      <c r="L33" s="6">
        <v>4270</v>
      </c>
      <c r="M33" s="8">
        <f t="shared" si="9"/>
        <v>45.24236983842011</v>
      </c>
      <c r="N33" s="2"/>
      <c r="O33" s="2"/>
      <c r="R33" s="8" t="e">
        <f t="shared" si="10"/>
        <v>#DIV/0!</v>
      </c>
      <c r="S33" s="2"/>
      <c r="T33" s="2"/>
      <c r="U33" s="9">
        <v>21637.936000000002</v>
      </c>
      <c r="V33" s="9">
        <v>15825.936</v>
      </c>
      <c r="W33" s="8">
        <f t="shared" si="4"/>
        <v>26.860232879882815</v>
      </c>
      <c r="X33" s="2"/>
      <c r="Y33" s="2"/>
      <c r="Z33" s="9">
        <v>24356.562999999998</v>
      </c>
      <c r="AA33" s="9">
        <v>20315.271000000001</v>
      </c>
      <c r="AB33" s="8">
        <f t="shared" si="5"/>
        <v>16.592209664393113</v>
      </c>
      <c r="AC33" s="2"/>
      <c r="AD33" s="2"/>
      <c r="AE33" s="10">
        <f>AVERAGE(W33,M33,H33,AB33)</f>
        <v>31.894446202998587</v>
      </c>
      <c r="AF33" s="10">
        <f>STDEV(W33,H33,M33,AB33)</f>
        <v>12.734576436599589</v>
      </c>
      <c r="AG33" s="10">
        <f t="shared" si="3"/>
        <v>9.0047053538579895</v>
      </c>
      <c r="AH33" s="8">
        <f>AE33-$AE$37</f>
        <v>10.837909015101566</v>
      </c>
      <c r="AI33" s="8">
        <f>(((AF33^2)+($AF$37^2)))^0.5</f>
        <v>13.541194637658608</v>
      </c>
      <c r="AJ33" s="3">
        <f>B33</f>
        <v>398</v>
      </c>
      <c r="AK33" s="13">
        <f>(AH33-MIN(AH$5:AH$16,$AH$17:$AH$31,$AH$32:$AH$34,$AH$35:$AH$36))/(MAX(AH$5:AH$16,$AH$17:$AH$31,$AH$32:$AH$34,$AH$35:$AH$36)-MIN(AH$5:AH$16,$AH$17:$AH$31,$AH$32:$AH$34,$AH$35:$AH$36))*100</f>
        <v>15.016327897102672</v>
      </c>
      <c r="AL33" s="12">
        <f>AI33</f>
        <v>13.541194637658608</v>
      </c>
    </row>
    <row r="34" spans="1:38" s="6" customFormat="1" x14ac:dyDescent="0.2">
      <c r="A34" s="6" t="s">
        <v>13</v>
      </c>
      <c r="B34" s="6">
        <v>408</v>
      </c>
      <c r="C34" s="7">
        <v>23</v>
      </c>
      <c r="D34" s="7"/>
      <c r="F34" s="6">
        <v>6694</v>
      </c>
      <c r="G34" s="6">
        <v>3240</v>
      </c>
      <c r="H34" s="8">
        <f t="shared" si="0"/>
        <v>51.598446369883476</v>
      </c>
      <c r="I34" s="2"/>
      <c r="J34" s="2"/>
      <c r="K34" s="6">
        <v>7940</v>
      </c>
      <c r="L34" s="6">
        <v>3721</v>
      </c>
      <c r="M34" s="8">
        <f t="shared" si="9"/>
        <v>53.136020151133501</v>
      </c>
      <c r="N34" s="2"/>
      <c r="O34" s="2"/>
      <c r="R34" s="8" t="e">
        <f t="shared" si="10"/>
        <v>#DIV/0!</v>
      </c>
      <c r="S34" s="2"/>
      <c r="T34" s="2"/>
      <c r="U34" s="9"/>
      <c r="V34" s="9"/>
      <c r="W34" s="8"/>
      <c r="X34" s="2"/>
      <c r="Y34" s="2"/>
      <c r="Z34" s="9"/>
      <c r="AA34" s="9"/>
      <c r="AB34" s="8"/>
      <c r="AC34" s="2"/>
      <c r="AD34" s="2"/>
      <c r="AE34" s="10">
        <f>AVERAGE(H34,M34)</f>
        <v>52.367233260508485</v>
      </c>
      <c r="AF34" s="10">
        <f>STDEV(H34,M34)</f>
        <v>1.0872288472965337</v>
      </c>
      <c r="AG34" s="10">
        <f t="shared" si="3"/>
        <v>0.76878689062501226</v>
      </c>
      <c r="AH34" s="8">
        <f>AE34-$AE$37</f>
        <v>31.310696072611464</v>
      </c>
      <c r="AI34" s="8">
        <f>(((AF34^2)+($AF$37^2)))^0.5</f>
        <v>4.7303891765636479</v>
      </c>
      <c r="AJ34" s="9">
        <f>B34</f>
        <v>408</v>
      </c>
      <c r="AK34" s="13">
        <f>(AH34-MIN(AH$5:AH$16,$AH$17:$AH$31,$AH$32:$AH$34,$AH$35:$AH$36))/(MAX(AH$5:AH$16,$AH$17:$AH$31,$AH$32:$AH$34,$AH$35:$AH$36)-MIN(AH$5:AH$16,$AH$17:$AH$31,$AH$32:$AH$34,$AH$35:$AH$36))*100</f>
        <v>45.14534685209447</v>
      </c>
      <c r="AL34" s="12">
        <f>AI34</f>
        <v>4.7303891765636479</v>
      </c>
    </row>
    <row r="35" spans="1:38" s="6" customFormat="1" x14ac:dyDescent="0.2">
      <c r="A35" s="6" t="s">
        <v>20</v>
      </c>
      <c r="B35" s="6">
        <v>414</v>
      </c>
      <c r="C35" s="7">
        <v>24</v>
      </c>
      <c r="D35" s="7"/>
      <c r="F35" s="6">
        <v>11142</v>
      </c>
      <c r="G35" s="6">
        <v>937</v>
      </c>
      <c r="H35" s="8">
        <f t="shared" si="0"/>
        <v>91.590378747083108</v>
      </c>
      <c r="I35" s="8"/>
      <c r="J35" s="8"/>
      <c r="K35" s="6">
        <v>8376</v>
      </c>
      <c r="L35" s="6">
        <v>1514</v>
      </c>
      <c r="M35" s="8">
        <f t="shared" si="9"/>
        <v>81.924546322827126</v>
      </c>
      <c r="N35" s="8"/>
      <c r="O35" s="8"/>
      <c r="P35" s="6">
        <v>10713</v>
      </c>
      <c r="Q35" s="6">
        <v>2407</v>
      </c>
      <c r="R35" s="8">
        <f t="shared" si="10"/>
        <v>77.531970503127042</v>
      </c>
      <c r="S35" s="8"/>
      <c r="T35" s="8"/>
      <c r="U35" s="9"/>
      <c r="V35" s="9"/>
      <c r="W35" s="8"/>
      <c r="X35" s="8"/>
      <c r="Y35" s="8"/>
      <c r="Z35" s="9"/>
      <c r="AA35" s="9"/>
      <c r="AB35" s="8"/>
      <c r="AC35" s="8"/>
      <c r="AD35" s="8"/>
      <c r="AE35" s="10">
        <f>AVERAGE(M35,H35,R35)</f>
        <v>83.682298524345768</v>
      </c>
      <c r="AF35" s="10">
        <f>STDEV(H35,M35,R35)</f>
        <v>7.1921471195944449</v>
      </c>
      <c r="AG35" s="10">
        <f t="shared" si="3"/>
        <v>5.0856159995565271</v>
      </c>
      <c r="AH35" s="8">
        <f>AE35-$AE$37</f>
        <v>62.625761336448747</v>
      </c>
      <c r="AI35" s="8">
        <f>(((AF35^2)+($AF$37^2)))^0.5</f>
        <v>8.5394083744277864</v>
      </c>
      <c r="AJ35" s="9">
        <f>B35</f>
        <v>414</v>
      </c>
      <c r="AK35" s="13">
        <f>(AH35-MIN(AH$5:AH$16,$AH$17:$AH$31,$AH$32:$AH$34,$AH$35:$AH$36))/(MAX(AH$5:AH$16,$AH$17:$AH$31,$AH$32:$AH$34,$AH$35:$AH$36)-MIN(AH$5:AH$16,$AH$17:$AH$31,$AH$32:$AH$34,$AH$35:$AH$36))*100</f>
        <v>91.230532628735645</v>
      </c>
      <c r="AL35" s="12">
        <f>AI35</f>
        <v>8.5394083744277864</v>
      </c>
    </row>
    <row r="36" spans="1:38" s="6" customFormat="1" x14ac:dyDescent="0.2">
      <c r="A36" s="6" t="s">
        <v>15</v>
      </c>
      <c r="B36" s="6">
        <v>422</v>
      </c>
      <c r="C36" s="7"/>
      <c r="D36" s="7">
        <v>45</v>
      </c>
      <c r="F36" s="6">
        <v>11065</v>
      </c>
      <c r="G36" s="6">
        <v>6757</v>
      </c>
      <c r="H36" s="8">
        <f t="shared" si="0"/>
        <v>38.933574333483953</v>
      </c>
      <c r="I36" s="8"/>
      <c r="J36" s="8"/>
      <c r="K36" s="6">
        <v>6999</v>
      </c>
      <c r="L36" s="6">
        <v>4839</v>
      </c>
      <c r="M36" s="8">
        <f t="shared" si="9"/>
        <v>30.861551650235747</v>
      </c>
      <c r="N36" s="8"/>
      <c r="O36" s="8"/>
      <c r="R36" s="8" t="e">
        <f t="shared" si="10"/>
        <v>#DIV/0!</v>
      </c>
      <c r="S36" s="8"/>
      <c r="T36" s="8"/>
      <c r="U36" s="9">
        <v>28802.685000000001</v>
      </c>
      <c r="V36" s="9">
        <v>20393.271000000001</v>
      </c>
      <c r="W36" s="8">
        <f t="shared" si="4"/>
        <v>29.196632188978217</v>
      </c>
      <c r="X36" s="8"/>
      <c r="Y36" s="8"/>
      <c r="Z36" s="9">
        <v>24897.370999999999</v>
      </c>
      <c r="AA36" s="9">
        <v>20445.906999999999</v>
      </c>
      <c r="AB36" s="8">
        <f t="shared" si="5"/>
        <v>17.879253195046179</v>
      </c>
      <c r="AC36" s="8"/>
      <c r="AD36" s="8"/>
      <c r="AE36" s="10">
        <f>AVERAGE(W36,M36,H36,AB36)</f>
        <v>29.217752841936026</v>
      </c>
      <c r="AF36" s="10">
        <f>STDEV(W36,H36,M36,AB36)</f>
        <v>8.6729710807445635</v>
      </c>
      <c r="AG36" s="10">
        <f t="shared" si="3"/>
        <v>6.1327166642293003</v>
      </c>
      <c r="AH36" s="8">
        <f>AE36-$AE$37</f>
        <v>8.1612156540390046</v>
      </c>
      <c r="AI36" s="8">
        <f>(((AF36^2)+($AF$37^2)))^0.5</f>
        <v>9.8191110882191506</v>
      </c>
      <c r="AJ36" s="9">
        <f>B36</f>
        <v>422</v>
      </c>
      <c r="AK36" s="13">
        <f>(AH36-MIN(AH$5:AH$16,$AH$17:$AH$31,$AH$32:$AH$34,$AH$35:$AH$36))/(MAX(AH$5:AH$16,$AH$17:$AH$31,$AH$32:$AH$34,$AH$35:$AH$36)-MIN(AH$5:AH$16,$AH$17:$AH$31,$AH$32:$AH$34,$AH$35:$AH$36))*100</f>
        <v>11.077140487708322</v>
      </c>
      <c r="AL36" s="12">
        <f>AI36</f>
        <v>9.8191110882191506</v>
      </c>
    </row>
    <row r="37" spans="1:38" s="6" customFormat="1" x14ac:dyDescent="0.2">
      <c r="A37" s="6" t="s">
        <v>22</v>
      </c>
      <c r="D37" s="6" t="s">
        <v>23</v>
      </c>
      <c r="F37" s="6">
        <v>12465</v>
      </c>
      <c r="G37" s="6">
        <v>9221</v>
      </c>
      <c r="H37" s="8">
        <f t="shared" si="0"/>
        <v>26.024869634977936</v>
      </c>
      <c r="I37" s="8"/>
      <c r="J37" s="8"/>
      <c r="K37" s="8"/>
      <c r="L37" s="8"/>
      <c r="M37" s="8"/>
      <c r="N37" s="8"/>
      <c r="O37" s="8"/>
      <c r="P37" s="8"/>
      <c r="Q37" s="8"/>
      <c r="R37" s="8"/>
      <c r="U37" s="9">
        <v>33833.22</v>
      </c>
      <c r="V37" s="9">
        <v>26995.583999999999</v>
      </c>
      <c r="W37" s="8">
        <f t="shared" si="4"/>
        <v>20.209829274304962</v>
      </c>
      <c r="Z37" s="9">
        <v>24610.743999999999</v>
      </c>
      <c r="AA37" s="9">
        <v>20442.936000000002</v>
      </c>
      <c r="AB37" s="8">
        <f t="shared" si="5"/>
        <v>16.934912654408162</v>
      </c>
      <c r="AE37" s="10">
        <f>AVERAGE(W37,AB37,H37)</f>
        <v>21.056537187897021</v>
      </c>
      <c r="AF37" s="10">
        <f>STDEV(W37,AB37,H37)</f>
        <v>4.6037501230363009</v>
      </c>
      <c r="AG37" s="10">
        <f t="shared" si="3"/>
        <v>3.2553429308873705</v>
      </c>
      <c r="AH37" s="10">
        <f>AE37-$AE$37</f>
        <v>0</v>
      </c>
      <c r="AI37" s="10"/>
      <c r="AJ37" s="9">
        <f>B37</f>
        <v>0</v>
      </c>
      <c r="AK37" s="13">
        <f>(AH37-MIN(AH$5:AH$16,$AH$17:$AH$31,$AH$32:$AH$34,$AH$35:$AH$36))/(MAX(AH$5:AH$16,$AH$17:$AH$31,$AH$32:$AH$34,$AH$35:$AH$36)-MIN(AH$5:AH$16,$AH$17:$AH$31,$AH$32:$AH$34,$AH$35:$AH$36))*100</f>
        <v>-0.93340895265812651</v>
      </c>
      <c r="AL37" s="12">
        <f>AI37</f>
        <v>0</v>
      </c>
    </row>
    <row r="39" spans="1:38" ht="21" x14ac:dyDescent="0.2">
      <c r="A39" s="4"/>
      <c r="P39" s="2" t="e">
        <f>AVERAGE(I5,N5,X5,AC5)</f>
        <v>#DIV/0!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2AA89-CDAD-BB40-8E7F-75ABBF036CBB}">
  <dimension ref="A2:Z37"/>
  <sheetViews>
    <sheetView topLeftCell="A9" zoomScale="90" zoomScaleNormal="90" workbookViewId="0">
      <selection activeCell="A17" activeCellId="3" sqref="A38:XFD38 A34:XFD34 A23:XFD23 A17:XFD17"/>
    </sheetView>
  </sheetViews>
  <sheetFormatPr baseColWidth="10" defaultRowHeight="16" x14ac:dyDescent="0.2"/>
  <cols>
    <col min="1" max="26" width="10.83203125" style="6"/>
  </cols>
  <sheetData>
    <row r="2" spans="1:24" x14ac:dyDescent="0.2">
      <c r="C2" s="6" t="s">
        <v>0</v>
      </c>
      <c r="E2" s="6" t="s">
        <v>35</v>
      </c>
      <c r="G2" s="6" t="s">
        <v>0</v>
      </c>
      <c r="I2" s="6" t="s">
        <v>36</v>
      </c>
      <c r="M2" s="6" t="s">
        <v>40</v>
      </c>
    </row>
    <row r="3" spans="1:24" x14ac:dyDescent="0.2">
      <c r="C3" s="6" t="s">
        <v>29</v>
      </c>
      <c r="G3" s="6" t="s">
        <v>29</v>
      </c>
      <c r="K3" s="6" t="s">
        <v>29</v>
      </c>
      <c r="T3" s="6" t="s">
        <v>27</v>
      </c>
    </row>
    <row r="4" spans="1:24" x14ac:dyDescent="0.2">
      <c r="B4" s="6" t="s">
        <v>3</v>
      </c>
      <c r="C4" s="6" t="s">
        <v>6</v>
      </c>
      <c r="D4" s="6" t="s">
        <v>7</v>
      </c>
      <c r="E4" s="6" t="s">
        <v>8</v>
      </c>
      <c r="G4" s="6" t="s">
        <v>6</v>
      </c>
      <c r="H4" s="6" t="s">
        <v>7</v>
      </c>
      <c r="I4" s="6" t="s">
        <v>8</v>
      </c>
      <c r="K4" s="6" t="s">
        <v>6</v>
      </c>
      <c r="L4" s="6" t="s">
        <v>7</v>
      </c>
      <c r="M4" s="6" t="s">
        <v>8</v>
      </c>
      <c r="O4" s="6" t="s">
        <v>30</v>
      </c>
      <c r="P4" s="6" t="s">
        <v>31</v>
      </c>
      <c r="Q4" s="6" t="s">
        <v>24</v>
      </c>
      <c r="R4" s="6" t="s">
        <v>25</v>
      </c>
      <c r="S4" s="6" t="s">
        <v>26</v>
      </c>
      <c r="T4" s="6" t="s">
        <v>25</v>
      </c>
      <c r="U4" s="6" t="s">
        <v>26</v>
      </c>
      <c r="V4" s="6" t="s">
        <v>43</v>
      </c>
      <c r="W4" s="6" t="s">
        <v>45</v>
      </c>
      <c r="X4" s="6" t="s">
        <v>44</v>
      </c>
    </row>
    <row r="5" spans="1:24" x14ac:dyDescent="0.2">
      <c r="A5" s="6" t="s">
        <v>11</v>
      </c>
      <c r="B5" s="6">
        <v>26</v>
      </c>
      <c r="C5" s="6">
        <v>9663</v>
      </c>
      <c r="D5" s="6">
        <v>5554</v>
      </c>
      <c r="E5" s="8">
        <f>(C5-D5)/C5*100</f>
        <v>42.523025975369968</v>
      </c>
      <c r="F5" s="8">
        <f>E5-$O$37</f>
        <v>29.366750672852554</v>
      </c>
      <c r="G5" s="6">
        <v>16119.752</v>
      </c>
      <c r="H5" s="6">
        <v>11868.409</v>
      </c>
      <c r="I5" s="8">
        <f>(G5-H5)/G5*100</f>
        <v>26.373501279672297</v>
      </c>
      <c r="J5" s="8">
        <f>I5-$O$37</f>
        <v>13.217225977154882</v>
      </c>
      <c r="K5" s="6">
        <v>17890.702000000001</v>
      </c>
      <c r="L5" s="6">
        <v>10455.166999999999</v>
      </c>
      <c r="M5" s="8">
        <f>((K5-L5)/K5)*100</f>
        <v>41.560890120465935</v>
      </c>
      <c r="N5" s="8">
        <f>M5-$O$37</f>
        <v>28.40461481794852</v>
      </c>
      <c r="O5" s="8">
        <f>AVERAGE(E5,I5,M5)</f>
        <v>36.819139125169393</v>
      </c>
      <c r="P5" s="8">
        <f t="shared" ref="P5:P36" si="0">STDEV(E5,I5,M5)</f>
        <v>9.0589700766855685</v>
      </c>
      <c r="Q5" s="10">
        <f>P5/((2)^0.5)</f>
        <v>6.4056591717903837</v>
      </c>
      <c r="R5" s="10">
        <f>O5-$O$37</f>
        <v>23.662863822651978</v>
      </c>
      <c r="S5" s="10">
        <f>(((P5^2)+($P$37^2))/2)^0.5</f>
        <v>6.8936781643708631</v>
      </c>
      <c r="T5" s="10">
        <v>19.77086196900218</v>
      </c>
      <c r="U5" s="10">
        <v>8.2097313453935854</v>
      </c>
      <c r="V5" s="6">
        <f>B5</f>
        <v>26</v>
      </c>
      <c r="W5" s="8">
        <f>(R5-MIN(R$5:R$16,$R$17:$R$31,$R$32:$R$34,$R$35:$R$36))/(MAX(R$5:R$16,$R$17:$R$31,$R$32:$R$34,$R$35:$R$36)-MIN(R$5:R$16,$R$17:$R$31,$R$32:$R$34,$R$35:$R$36))*100</f>
        <v>30.693940156979821</v>
      </c>
      <c r="X5" s="8">
        <f>S5</f>
        <v>6.8936781643708631</v>
      </c>
    </row>
    <row r="6" spans="1:24" s="6" customFormat="1" x14ac:dyDescent="0.2">
      <c r="A6" s="6" t="s">
        <v>12</v>
      </c>
      <c r="B6" s="6">
        <v>47</v>
      </c>
      <c r="C6" s="6">
        <v>8844</v>
      </c>
      <c r="D6" s="6">
        <v>7690</v>
      </c>
      <c r="E6" s="8">
        <f t="shared" ref="E6:E36" si="1">(C6-D6)/C6*100</f>
        <v>13.048394391677972</v>
      </c>
      <c r="F6" s="8">
        <f>E6-$O$37</f>
        <v>-0.10788091083944273</v>
      </c>
      <c r="G6" s="6">
        <v>15571.701999999999</v>
      </c>
      <c r="H6" s="6">
        <v>10178.823</v>
      </c>
      <c r="I6" s="8">
        <f t="shared" ref="I6:I36" si="2">(G6-H6)/G6*100</f>
        <v>34.632559754868154</v>
      </c>
      <c r="J6" s="8">
        <f>I6-$O$37</f>
        <v>21.47628445235074</v>
      </c>
      <c r="K6" s="6">
        <v>17156.288</v>
      </c>
      <c r="L6" s="6">
        <v>9673.3379999999997</v>
      </c>
      <c r="M6" s="8">
        <f t="shared" ref="M6:M36" si="3">((K6-L6)/K6)*100</f>
        <v>43.616369694889713</v>
      </c>
      <c r="N6" s="8">
        <f>M6-$O$37</f>
        <v>30.460094392372298</v>
      </c>
      <c r="O6" s="8">
        <f>AVERAGE(E6,I6,M6)</f>
        <v>30.432441280478614</v>
      </c>
      <c r="P6" s="8">
        <f>STDEV(E6,I6,M6)</f>
        <v>15.710856912772831</v>
      </c>
      <c r="Q6" s="10">
        <f>P6/((2)^0.5)</f>
        <v>11.109253461273216</v>
      </c>
      <c r="R6" s="10">
        <f>O6-$O$37</f>
        <v>17.276165977961199</v>
      </c>
      <c r="S6" s="10">
        <f>(((P6^2)+($P$37^2))/2)^0.5</f>
        <v>11.397624387370918</v>
      </c>
      <c r="T6" s="10">
        <v>24.928130993812001</v>
      </c>
      <c r="U6" s="10">
        <v>5.4692507780115163</v>
      </c>
      <c r="V6" s="6">
        <f t="shared" ref="V6:V37" si="4">B6</f>
        <v>47</v>
      </c>
      <c r="W6" s="8">
        <f>(R6-MIN(R$5:R$16,$R$17:$R$31,$R$32:$R$34,$R$35:$R$36))/(MAX(R$5:R$16,$R$17:$R$31,$R$32:$R$34,$R$35:$R$36)-MIN(R$5:R$16,$R$17:$R$31,$R$32:$R$34,$R$35:$R$36))*100</f>
        <v>21.065408479227422</v>
      </c>
      <c r="X6" s="8">
        <f t="shared" ref="X6:X37" si="5">S6</f>
        <v>11.397624387370918</v>
      </c>
    </row>
    <row r="7" spans="1:24" x14ac:dyDescent="0.2">
      <c r="A7" s="6" t="s">
        <v>12</v>
      </c>
      <c r="B7" s="6">
        <v>59</v>
      </c>
      <c r="C7" s="6">
        <v>8785</v>
      </c>
      <c r="D7" s="6">
        <v>2713</v>
      </c>
      <c r="E7" s="8">
        <f t="shared" si="1"/>
        <v>69.117814456459868</v>
      </c>
      <c r="F7" s="8">
        <f>E7-$O$37</f>
        <v>55.961539153942454</v>
      </c>
      <c r="G7" s="6">
        <v>17138.651999999998</v>
      </c>
      <c r="H7" s="6">
        <v>3364.8319999999999</v>
      </c>
      <c r="I7" s="8">
        <f t="shared" si="2"/>
        <v>80.366997357785195</v>
      </c>
      <c r="J7" s="8">
        <f>I7-$O$37</f>
        <v>67.21072205526778</v>
      </c>
      <c r="K7" s="6">
        <v>17087.874</v>
      </c>
      <c r="L7" s="6">
        <v>4037.5889999999999</v>
      </c>
      <c r="M7" s="8">
        <f t="shared" si="3"/>
        <v>76.371612992932882</v>
      </c>
      <c r="N7" s="8">
        <f>M7-$O$37</f>
        <v>63.215337690415467</v>
      </c>
      <c r="O7" s="8">
        <f>AVERAGE(E7,I7,M7)</f>
        <v>75.285474935725986</v>
      </c>
      <c r="P7" s="8">
        <f t="shared" si="0"/>
        <v>5.7027011929744669</v>
      </c>
      <c r="Q7" s="10">
        <f t="shared" ref="Q7:Q37" si="6">P7/((2)^0.5)</f>
        <v>4.0324186846328596</v>
      </c>
      <c r="R7" s="10">
        <f>O7-$O$37</f>
        <v>62.129199633208572</v>
      </c>
      <c r="S7" s="10">
        <f>(((P7^2)+($P$37^2))/2)^0.5</f>
        <v>4.7697724953038971</v>
      </c>
      <c r="T7" s="10">
        <v>64.172971444292116</v>
      </c>
      <c r="U7" s="10">
        <v>3.7048978216542716</v>
      </c>
      <c r="V7" s="6">
        <f t="shared" si="4"/>
        <v>59</v>
      </c>
      <c r="W7" s="8">
        <f>(R7-MIN(R$5:R$16,$R$17:$R$31,$R$32:$R$34,$R$35:$R$36))/(MAX(R$5:R$16,$R$17:$R$31,$R$32:$R$34,$R$35:$R$36)-MIN(R$5:R$16,$R$17:$R$31,$R$32:$R$34,$R$35:$R$36))*100</f>
        <v>88.68546283201843</v>
      </c>
      <c r="X7" s="8">
        <f t="shared" si="5"/>
        <v>4.7697724953038971</v>
      </c>
    </row>
    <row r="8" spans="1:24" x14ac:dyDescent="0.2">
      <c r="A8" s="6" t="s">
        <v>13</v>
      </c>
      <c r="B8" s="6">
        <v>72</v>
      </c>
      <c r="C8" s="6">
        <v>8199</v>
      </c>
      <c r="D8" s="6">
        <v>5860</v>
      </c>
      <c r="E8" s="8">
        <f t="shared" si="1"/>
        <v>28.527869252347848</v>
      </c>
      <c r="F8" s="8">
        <f>E8-$O$37</f>
        <v>15.371593949830434</v>
      </c>
      <c r="G8" s="6">
        <v>16707.601999999999</v>
      </c>
      <c r="H8" s="6">
        <v>9316.2880000000005</v>
      </c>
      <c r="I8" s="8">
        <f t="shared" si="2"/>
        <v>44.239227149413772</v>
      </c>
      <c r="J8" s="8">
        <f>I8-$O$37</f>
        <v>31.082951846896357</v>
      </c>
      <c r="K8" s="6">
        <v>16028.116</v>
      </c>
      <c r="L8" s="6">
        <v>7588.6809999999996</v>
      </c>
      <c r="M8" s="8">
        <f t="shared" si="3"/>
        <v>52.653942609349727</v>
      </c>
      <c r="N8" s="8">
        <f>M8-$O$37</f>
        <v>39.497667306832312</v>
      </c>
      <c r="O8" s="8">
        <f>AVERAGE(E8,I8,M8)</f>
        <v>41.80701300370378</v>
      </c>
      <c r="P8" s="8">
        <f t="shared" si="0"/>
        <v>12.245554423741003</v>
      </c>
      <c r="Q8" s="10">
        <f t="shared" si="6"/>
        <v>8.6589145724161884</v>
      </c>
      <c r="R8" s="10">
        <f>O8-$O$37</f>
        <v>28.650737701186365</v>
      </c>
      <c r="S8" s="10">
        <f>(((P8^2)+($P$37^2))/2)^0.5</f>
        <v>9.025914401387972</v>
      </c>
      <c r="T8" s="10">
        <v>34.250251148314817</v>
      </c>
      <c r="U8" s="10">
        <v>5.2380676667157777</v>
      </c>
      <c r="V8" s="6">
        <f t="shared" si="4"/>
        <v>72</v>
      </c>
      <c r="W8" s="8">
        <f>(R8-MIN(R$5:R$16,$R$17:$R$31,$R$32:$R$34,$R$35:$R$36))/(MAX(R$5:R$16,$R$17:$R$31,$R$32:$R$34,$R$35:$R$36)-MIN(R$5:R$16,$R$17:$R$31,$R$32:$R$34,$R$35:$R$36))*100</f>
        <v>38.213616648960055</v>
      </c>
      <c r="X8" s="8">
        <f t="shared" si="5"/>
        <v>9.025914401387972</v>
      </c>
    </row>
    <row r="9" spans="1:24" x14ac:dyDescent="0.2">
      <c r="A9" s="6" t="s">
        <v>14</v>
      </c>
      <c r="B9" s="6">
        <v>86</v>
      </c>
      <c r="C9" s="6">
        <v>8525</v>
      </c>
      <c r="D9" s="6">
        <v>6090</v>
      </c>
      <c r="E9" s="8">
        <f t="shared" si="1"/>
        <v>28.563049853372434</v>
      </c>
      <c r="F9" s="8">
        <f>E9-$O$37</f>
        <v>15.406774550855019</v>
      </c>
      <c r="G9" s="6">
        <v>17225.238000000001</v>
      </c>
      <c r="H9" s="6">
        <v>9004.7019999999993</v>
      </c>
      <c r="I9" s="8">
        <f t="shared" si="2"/>
        <v>47.723787619073832</v>
      </c>
      <c r="J9" s="8">
        <f>I9-$O$37</f>
        <v>34.567512316556417</v>
      </c>
      <c r="K9" s="6">
        <v>15195.217000000001</v>
      </c>
      <c r="L9" s="6">
        <v>9526.4390000000003</v>
      </c>
      <c r="M9" s="8">
        <f t="shared" si="3"/>
        <v>37.306331327811904</v>
      </c>
      <c r="N9" s="8">
        <f>M9-$O$37</f>
        <v>24.150056025294489</v>
      </c>
      <c r="O9" s="8">
        <f>AVERAGE(E9,I9,M9)</f>
        <v>37.864389600086056</v>
      </c>
      <c r="P9" s="8">
        <f t="shared" si="0"/>
        <v>9.592551261678727</v>
      </c>
      <c r="Q9" s="10">
        <f t="shared" si="6"/>
        <v>6.7829580460125998</v>
      </c>
      <c r="R9" s="10">
        <f>O9-$O$37</f>
        <v>24.708114297568642</v>
      </c>
      <c r="S9" s="10">
        <f>(((P9^2)+($P$37^2))/2)^0.5</f>
        <v>7.245608950443601</v>
      </c>
      <c r="T9" s="10">
        <v>28.318725742375936</v>
      </c>
      <c r="U9" s="10">
        <v>6.0717660287810888</v>
      </c>
      <c r="V9" s="6">
        <f t="shared" si="4"/>
        <v>86</v>
      </c>
      <c r="W9" s="8">
        <f>(R9-MIN(R$5:R$16,$R$17:$R$31,$R$32:$R$34,$R$35:$R$36))/(MAX(R$5:R$16,$R$17:$R$31,$R$32:$R$34,$R$35:$R$36)-MIN(R$5:R$16,$R$17:$R$31,$R$32:$R$34,$R$35:$R$36))*100</f>
        <v>32.269750936455971</v>
      </c>
      <c r="X9" s="8">
        <f t="shared" si="5"/>
        <v>7.245608950443601</v>
      </c>
    </row>
    <row r="10" spans="1:24" x14ac:dyDescent="0.2">
      <c r="A10" s="6" t="s">
        <v>13</v>
      </c>
      <c r="B10" s="6">
        <v>94</v>
      </c>
      <c r="C10" s="6">
        <v>8677</v>
      </c>
      <c r="D10" s="6">
        <v>4963</v>
      </c>
      <c r="E10" s="8">
        <f t="shared" si="1"/>
        <v>42.80281203180823</v>
      </c>
      <c r="F10" s="8">
        <f>E10-$O$37</f>
        <v>29.646536729290816</v>
      </c>
      <c r="G10" s="6">
        <v>16326.066000000001</v>
      </c>
      <c r="H10" s="6">
        <v>5799.6809999999996</v>
      </c>
      <c r="I10" s="8">
        <f t="shared" si="2"/>
        <v>64.475942949146486</v>
      </c>
      <c r="J10" s="8">
        <f>I10-$O$37</f>
        <v>51.319667646629071</v>
      </c>
      <c r="K10" s="6">
        <v>14945.388000000001</v>
      </c>
      <c r="L10" s="6">
        <v>6451.66</v>
      </c>
      <c r="M10" s="8">
        <f t="shared" si="3"/>
        <v>56.831766428546395</v>
      </c>
      <c r="N10" s="8">
        <f>M10-$O$37</f>
        <v>43.67549112602898</v>
      </c>
      <c r="O10" s="8">
        <f t="shared" ref="O10:O36" si="7">AVERAGE(E10,I10,M10)</f>
        <v>54.70350713650037</v>
      </c>
      <c r="P10" s="8">
        <f t="shared" si="0"/>
        <v>10.992191166944677</v>
      </c>
      <c r="Q10" s="10">
        <f t="shared" si="6"/>
        <v>7.7726529142454499</v>
      </c>
      <c r="R10" s="10">
        <f>O10-$O$37</f>
        <v>41.547231833982956</v>
      </c>
      <c r="S10" s="10">
        <f>(((P10^2)+($P$37^2))/2)^0.5</f>
        <v>8.1795148104340303</v>
      </c>
      <c r="T10" s="10">
        <v>46.457520957779508</v>
      </c>
      <c r="U10" s="10">
        <v>4.933948974472214</v>
      </c>
      <c r="V10" s="6">
        <f t="shared" si="4"/>
        <v>94</v>
      </c>
      <c r="W10" s="8">
        <f>(R10-MIN(R$5:R$16,$R$17:$R$31,$R$32:$R$34,$R$35:$R$36))/(MAX(R$5:R$16,$R$17:$R$31,$R$32:$R$34,$R$35:$R$36)-MIN(R$5:R$16,$R$17:$R$31,$R$32:$R$34,$R$35:$R$36))*100</f>
        <v>57.656262177087733</v>
      </c>
      <c r="X10" s="8">
        <f t="shared" si="5"/>
        <v>8.1795148104340303</v>
      </c>
    </row>
    <row r="11" spans="1:24" x14ac:dyDescent="0.2">
      <c r="A11" s="6" t="s">
        <v>14</v>
      </c>
      <c r="B11" s="6">
        <v>105</v>
      </c>
      <c r="C11" s="6">
        <v>9956</v>
      </c>
      <c r="D11" s="6">
        <v>5257</v>
      </c>
      <c r="E11" s="8">
        <f>(C11-D11)/C11*100</f>
        <v>47.197669746886298</v>
      </c>
      <c r="F11" s="8">
        <f>E11-$O$37</f>
        <v>34.041394444368883</v>
      </c>
      <c r="G11" s="6">
        <v>26547.007000000001</v>
      </c>
      <c r="H11" s="6">
        <v>6144.0450000000001</v>
      </c>
      <c r="I11" s="8">
        <f t="shared" si="2"/>
        <v>76.85597852895431</v>
      </c>
      <c r="J11" s="8">
        <f>I11-$O$37</f>
        <v>63.699703226436895</v>
      </c>
      <c r="K11" s="6">
        <v>14692.681</v>
      </c>
      <c r="L11" s="6">
        <v>4283.4679999999998</v>
      </c>
      <c r="M11" s="8">
        <f t="shared" si="3"/>
        <v>70.846246508720895</v>
      </c>
      <c r="N11" s="8">
        <f>M11-$O$37</f>
        <v>57.689971206203481</v>
      </c>
      <c r="O11" s="8">
        <f>AVERAGE(E11,I11,M11)</f>
        <v>64.966631594853837</v>
      </c>
      <c r="P11" s="8">
        <f t="shared" si="0"/>
        <v>15.679005823222642</v>
      </c>
      <c r="Q11" s="10">
        <f t="shared" si="6"/>
        <v>11.086731339864096</v>
      </c>
      <c r="R11" s="10">
        <f>O11-$O$37</f>
        <v>51.810356292336422</v>
      </c>
      <c r="S11" s="10">
        <f>(((P11^2)+($P$37^2))/2)^0.5</f>
        <v>11.37567321133594</v>
      </c>
      <c r="T11" s="10">
        <v>59.654778787770667</v>
      </c>
      <c r="U11" s="10">
        <v>4.3318256603800069</v>
      </c>
      <c r="V11" s="6">
        <f t="shared" si="4"/>
        <v>105</v>
      </c>
      <c r="W11" s="8">
        <f>(R11-MIN(R$5:R$16,$R$17:$R$31,$R$32:$R$34,$R$35:$R$36))/(MAX(R$5:R$16,$R$17:$R$31,$R$32:$R$34,$R$35:$R$36)-MIN(R$5:R$16,$R$17:$R$31,$R$32:$R$34,$R$35:$R$36))*100</f>
        <v>73.128861846433168</v>
      </c>
      <c r="X11" s="8">
        <f t="shared" si="5"/>
        <v>11.37567321133594</v>
      </c>
    </row>
    <row r="12" spans="1:24" x14ac:dyDescent="0.2">
      <c r="A12" s="6" t="s">
        <v>15</v>
      </c>
      <c r="B12" s="6">
        <v>120</v>
      </c>
      <c r="C12" s="6">
        <v>10138</v>
      </c>
      <c r="D12" s="6">
        <v>4941</v>
      </c>
      <c r="E12" s="8">
        <f t="shared" si="1"/>
        <v>51.262576445058194</v>
      </c>
      <c r="F12" s="8">
        <f>E12-$O$37</f>
        <v>38.106301142540779</v>
      </c>
      <c r="G12" s="6">
        <v>25426.835999999999</v>
      </c>
      <c r="H12" s="6">
        <v>10147.673000000001</v>
      </c>
      <c r="I12" s="8">
        <f t="shared" si="2"/>
        <v>60.090697088697944</v>
      </c>
      <c r="J12" s="8">
        <f>I12-$O$37</f>
        <v>46.934421786180529</v>
      </c>
      <c r="K12" s="6">
        <v>14219.146000000001</v>
      </c>
      <c r="L12" s="6">
        <v>5971.4179999999997</v>
      </c>
      <c r="M12" s="8">
        <f t="shared" si="3"/>
        <v>58.004383666923466</v>
      </c>
      <c r="N12" s="8">
        <f>M12-$O$37</f>
        <v>44.848108364406052</v>
      </c>
      <c r="O12" s="8">
        <f t="shared" si="7"/>
        <v>56.45255240022653</v>
      </c>
      <c r="P12" s="8">
        <f t="shared" si="0"/>
        <v>4.6141157045406036</v>
      </c>
      <c r="Q12" s="10">
        <f t="shared" si="6"/>
        <v>3.2626725038600051</v>
      </c>
      <c r="R12" s="10">
        <f>O12-$O$37</f>
        <v>43.296277097709115</v>
      </c>
      <c r="S12" s="10">
        <f>(((P12^2)+($P$37^2))/2)^0.5</f>
        <v>4.1394880210269331</v>
      </c>
      <c r="T12" s="10">
        <v>44.851206646743776</v>
      </c>
      <c r="U12" s="10">
        <v>3.2899346097819433</v>
      </c>
      <c r="V12" s="6">
        <f t="shared" si="4"/>
        <v>120</v>
      </c>
      <c r="W12" s="8">
        <f>(R12-MIN(R$5:R$16,$R$17:$R$31,$R$32:$R$34,$R$35:$R$36))/(MAX(R$5:R$16,$R$17:$R$31,$R$32:$R$34,$R$35:$R$36)-MIN(R$5:R$16,$R$17:$R$31,$R$32:$R$34,$R$35:$R$36))*100</f>
        <v>60.293108030318407</v>
      </c>
      <c r="X12" s="8">
        <f t="shared" si="5"/>
        <v>4.1394880210269331</v>
      </c>
    </row>
    <row r="13" spans="1:24" x14ac:dyDescent="0.2">
      <c r="A13" s="6" t="s">
        <v>16</v>
      </c>
      <c r="B13" s="6">
        <v>126</v>
      </c>
      <c r="C13" s="6">
        <v>8629</v>
      </c>
      <c r="D13" s="6">
        <v>7625</v>
      </c>
      <c r="E13" s="8">
        <f t="shared" si="1"/>
        <v>11.635183682929656</v>
      </c>
      <c r="F13" s="8">
        <f>E13-$O$37</f>
        <v>-1.5210916195877591</v>
      </c>
      <c r="G13" s="6">
        <v>26873.785</v>
      </c>
      <c r="H13" s="6">
        <v>13949.865</v>
      </c>
      <c r="I13" s="8">
        <f t="shared" si="2"/>
        <v>48.091178819805251</v>
      </c>
      <c r="J13" s="8">
        <f>I13-$O$37</f>
        <v>34.934903517287836</v>
      </c>
      <c r="K13" s="6">
        <v>13925.852999999999</v>
      </c>
      <c r="L13" s="6">
        <v>9137.3169999999991</v>
      </c>
      <c r="M13" s="8">
        <f t="shared" si="3"/>
        <v>34.385943898732812</v>
      </c>
      <c r="N13" s="8">
        <f>M13-$O$37</f>
        <v>21.229668596215397</v>
      </c>
      <c r="O13" s="8">
        <f t="shared" si="7"/>
        <v>31.370768800489241</v>
      </c>
      <c r="P13" s="8">
        <f t="shared" si="0"/>
        <v>18.414080373718775</v>
      </c>
      <c r="Q13" s="10">
        <f t="shared" si="6"/>
        <v>13.020721101570661</v>
      </c>
      <c r="R13" s="10">
        <f>O13-$O$37</f>
        <v>18.214493497971826</v>
      </c>
      <c r="S13" s="10">
        <f>(((P13^2)+($P$37^2))/2)^0.5</f>
        <v>13.267611209772046</v>
      </c>
      <c r="T13" s="10">
        <v>27.042227628202095</v>
      </c>
      <c r="U13" s="10">
        <v>7.5295325136171769</v>
      </c>
      <c r="V13" s="6">
        <f t="shared" si="4"/>
        <v>126</v>
      </c>
      <c r="W13" s="8">
        <f>(R13-MIN(R$5:R$16,$R$17:$R$31,$R$32:$R$34,$R$35:$R$36))/(MAX(R$5:R$16,$R$17:$R$31,$R$32:$R$34,$R$35:$R$36)-MIN(R$5:R$16,$R$17:$R$31,$R$32:$R$34,$R$35:$R$36))*100</f>
        <v>22.480023115809875</v>
      </c>
      <c r="X13" s="8">
        <f t="shared" si="5"/>
        <v>13.267611209772046</v>
      </c>
    </row>
    <row r="14" spans="1:24" x14ac:dyDescent="0.2">
      <c r="A14" s="6" t="s">
        <v>16</v>
      </c>
      <c r="B14" s="6">
        <v>144</v>
      </c>
      <c r="C14" s="6">
        <v>7999</v>
      </c>
      <c r="D14" s="6">
        <v>5217</v>
      </c>
      <c r="E14" s="8">
        <f t="shared" si="1"/>
        <v>34.779347418427307</v>
      </c>
      <c r="F14" s="8">
        <f>E14-$O$37</f>
        <v>21.623072115909892</v>
      </c>
      <c r="G14" s="6">
        <v>26304.785</v>
      </c>
      <c r="H14" s="6">
        <v>11268.915000000001</v>
      </c>
      <c r="I14" s="8">
        <f t="shared" si="2"/>
        <v>57.160208684465573</v>
      </c>
      <c r="J14" s="8">
        <f>I14-$O$37</f>
        <v>44.003933381948158</v>
      </c>
      <c r="K14" s="6">
        <v>16573.915000000001</v>
      </c>
      <c r="L14" s="6">
        <v>9505.1460000000006</v>
      </c>
      <c r="M14" s="8">
        <f t="shared" si="3"/>
        <v>42.649965322013536</v>
      </c>
      <c r="N14" s="8">
        <f>M14-$O$37</f>
        <v>29.493690019496121</v>
      </c>
      <c r="O14" s="8">
        <f t="shared" si="7"/>
        <v>44.863173808302143</v>
      </c>
      <c r="P14" s="8">
        <f t="shared" si="0"/>
        <v>11.353389652665298</v>
      </c>
      <c r="Q14" s="10">
        <f t="shared" si="6"/>
        <v>8.0280588128528123</v>
      </c>
      <c r="R14" s="10">
        <f>O14-$O$37</f>
        <v>31.706898505784729</v>
      </c>
      <c r="S14" s="10">
        <f>(((P14^2)+($P$37^2))/2)^0.5</f>
        <v>8.4225920898144579</v>
      </c>
      <c r="T14" s="10">
        <v>35.708753272172629</v>
      </c>
      <c r="U14" s="10">
        <v>7.8976125773911638</v>
      </c>
      <c r="V14" s="6">
        <f t="shared" si="4"/>
        <v>144</v>
      </c>
      <c r="W14" s="8">
        <f>(R14-MIN(R$5:R$16,$R$17:$R$31,$R$32:$R$34,$R$35:$R$36))/(MAX(R$5:R$16,$R$17:$R$31,$R$32:$R$34,$R$35:$R$36)-MIN(R$5:R$16,$R$17:$R$31,$R$32:$R$34,$R$35:$R$36))*100</f>
        <v>42.821058841304023</v>
      </c>
      <c r="X14" s="8">
        <f t="shared" si="5"/>
        <v>8.4225920898144579</v>
      </c>
    </row>
    <row r="15" spans="1:24" x14ac:dyDescent="0.2">
      <c r="A15" s="6" t="s">
        <v>17</v>
      </c>
      <c r="B15" s="6">
        <v>151</v>
      </c>
      <c r="C15" s="6">
        <v>7896</v>
      </c>
      <c r="D15" s="6">
        <v>4543</v>
      </c>
      <c r="E15" s="8">
        <f t="shared" si="1"/>
        <v>42.464539007092199</v>
      </c>
      <c r="F15" s="8">
        <f>E15-$O$37</f>
        <v>29.308263704574784</v>
      </c>
      <c r="G15" s="6">
        <v>26493.714</v>
      </c>
      <c r="H15" s="6">
        <v>14805.815000000001</v>
      </c>
      <c r="I15" s="8">
        <f t="shared" si="2"/>
        <v>44.115743832669132</v>
      </c>
      <c r="J15" s="8">
        <f>I15-$O$37</f>
        <v>30.959468530151717</v>
      </c>
      <c r="K15" s="6">
        <v>17472.53</v>
      </c>
      <c r="L15" s="6">
        <v>10180.166999999999</v>
      </c>
      <c r="M15" s="8">
        <f t="shared" si="3"/>
        <v>41.73615956017818</v>
      </c>
      <c r="N15" s="8">
        <f>M15-$O$37</f>
        <v>28.579884257660765</v>
      </c>
      <c r="O15" s="8">
        <f t="shared" si="7"/>
        <v>42.772147466646508</v>
      </c>
      <c r="P15" s="8">
        <f t="shared" si="0"/>
        <v>1.2192508153631074</v>
      </c>
      <c r="Q15" s="10">
        <f t="shared" si="6"/>
        <v>0.86214051951048043</v>
      </c>
      <c r="R15" s="10">
        <f>O15-$O$37</f>
        <v>29.615872164129094</v>
      </c>
      <c r="S15" s="10">
        <f>(((P15^2)+($P$37^2))/2)^0.5</f>
        <v>2.6895381544352857</v>
      </c>
      <c r="T15" s="10">
        <v>28.72961796535672</v>
      </c>
      <c r="U15" s="10">
        <v>3.3393261506842302</v>
      </c>
      <c r="V15" s="6">
        <f t="shared" si="4"/>
        <v>151</v>
      </c>
      <c r="W15" s="8">
        <f>(R15-MIN(R$5:R$16,$R$17:$R$31,$R$32:$R$34,$R$35:$R$36))/(MAX(R$5:R$16,$R$17:$R$31,$R$32:$R$34,$R$35:$R$36)-MIN(R$5:R$16,$R$17:$R$31,$R$32:$R$34,$R$35:$R$36))*100</f>
        <v>39.668645206082047</v>
      </c>
      <c r="X15" s="8">
        <f t="shared" si="5"/>
        <v>2.6895381544352857</v>
      </c>
    </row>
    <row r="16" spans="1:24" x14ac:dyDescent="0.2">
      <c r="A16" s="6" t="s">
        <v>12</v>
      </c>
      <c r="B16" s="6">
        <v>162</v>
      </c>
      <c r="C16" s="6">
        <v>8440</v>
      </c>
      <c r="D16" s="6">
        <v>6673</v>
      </c>
      <c r="E16" s="8">
        <f t="shared" si="1"/>
        <v>20.936018957345972</v>
      </c>
      <c r="F16" s="8">
        <f>E16-$O$37</f>
        <v>7.7797436548285575</v>
      </c>
      <c r="G16" s="6">
        <v>26949.856</v>
      </c>
      <c r="H16" s="6">
        <v>18844.906999999999</v>
      </c>
      <c r="I16" s="8">
        <f t="shared" si="2"/>
        <v>30.074182956673312</v>
      </c>
      <c r="J16" s="8">
        <f>I16-$O$37</f>
        <v>16.917907654155897</v>
      </c>
      <c r="K16" s="6">
        <v>17603.48</v>
      </c>
      <c r="L16" s="6">
        <v>14033.995000000001</v>
      </c>
      <c r="M16" s="8">
        <f t="shared" si="3"/>
        <v>20.2771554260862</v>
      </c>
      <c r="N16" s="8">
        <f>M16-$O$37</f>
        <v>7.1208801235687851</v>
      </c>
      <c r="O16" s="8">
        <f t="shared" si="7"/>
        <v>23.762452446701829</v>
      </c>
      <c r="P16" s="8">
        <f t="shared" si="0"/>
        <v>5.4760370534798746</v>
      </c>
      <c r="Q16" s="10">
        <f t="shared" si="6"/>
        <v>3.8721429345444198</v>
      </c>
      <c r="R16" s="10">
        <f>O16-$O$37</f>
        <v>10.606177144184414</v>
      </c>
      <c r="S16" s="10">
        <f>(((P16^2)+($P$37^2))/2)^0.5</f>
        <v>4.635064197432829</v>
      </c>
      <c r="T16" s="10">
        <v>10.979335460312821</v>
      </c>
      <c r="U16" s="10">
        <v>5.8078335824937843</v>
      </c>
      <c r="V16" s="6">
        <f t="shared" si="4"/>
        <v>162</v>
      </c>
      <c r="W16" s="8">
        <f>(R16-MIN(R$5:R$16,$R$17:$R$31,$R$32:$R$34,$R$35:$R$36))/(MAX(R$5:R$16,$R$17:$R$31,$R$32:$R$34,$R$35:$R$36)-MIN(R$5:R$16,$R$17:$R$31,$R$32:$R$34,$R$35:$R$36))*100</f>
        <v>11.009789701260331</v>
      </c>
      <c r="X16" s="8">
        <f t="shared" si="5"/>
        <v>4.635064197432829</v>
      </c>
    </row>
    <row r="17" spans="1:24" x14ac:dyDescent="0.2">
      <c r="A17" s="6" t="s">
        <v>11</v>
      </c>
      <c r="B17" s="6">
        <v>190</v>
      </c>
      <c r="C17" s="6">
        <v>7535</v>
      </c>
      <c r="D17" s="6">
        <v>5441</v>
      </c>
      <c r="E17" s="8">
        <f t="shared" si="1"/>
        <v>27.790311877903118</v>
      </c>
      <c r="F17" s="8">
        <f>E17-$O$37</f>
        <v>14.634036575385704</v>
      </c>
      <c r="G17" s="6">
        <v>26302.491999999998</v>
      </c>
      <c r="H17" s="6">
        <v>15513.057000000001</v>
      </c>
      <c r="I17" s="8">
        <f t="shared" si="2"/>
        <v>41.020580863592691</v>
      </c>
      <c r="J17" s="8">
        <f>I17-$O$37</f>
        <v>27.864305561075277</v>
      </c>
      <c r="K17" s="6">
        <v>17441.994999999999</v>
      </c>
      <c r="L17" s="6">
        <v>11251.045</v>
      </c>
      <c r="M17" s="8">
        <f t="shared" si="3"/>
        <v>35.49450621904203</v>
      </c>
      <c r="N17" s="8">
        <f>M17-$O$37</f>
        <v>22.338230916524616</v>
      </c>
      <c r="O17" s="8">
        <f t="shared" si="7"/>
        <v>34.768466320179279</v>
      </c>
      <c r="P17" s="8">
        <f t="shared" si="0"/>
        <v>6.6449495716280689</v>
      </c>
      <c r="Q17" s="10">
        <f t="shared" si="6"/>
        <v>4.6986889027408516</v>
      </c>
      <c r="R17" s="10">
        <f>O17-$O$37</f>
        <v>21.612191017661864</v>
      </c>
      <c r="S17" s="10">
        <f>(((P17^2)+($P$37^2))/2)^0.5</f>
        <v>5.3449047338115756</v>
      </c>
      <c r="T17" s="10">
        <v>24.061209810250428</v>
      </c>
      <c r="U17" s="10">
        <v>4.1677174877213563</v>
      </c>
      <c r="V17" s="6">
        <f t="shared" si="4"/>
        <v>190</v>
      </c>
      <c r="W17" s="8">
        <f>(R17-MIN(R$5:R$16,$R$17:$R$31,$R$32:$R$34,$R$35:$R$36))/(MAX(R$5:R$16,$R$17:$R$31,$R$32:$R$34,$R$35:$R$36)-MIN(R$5:R$16,$R$17:$R$31,$R$32:$R$34,$R$35:$R$36))*100</f>
        <v>27.602363172487504</v>
      </c>
      <c r="X17" s="8">
        <f t="shared" si="5"/>
        <v>5.3449047338115756</v>
      </c>
    </row>
    <row r="18" spans="1:24" x14ac:dyDescent="0.2">
      <c r="A18" s="6" t="s">
        <v>19</v>
      </c>
      <c r="B18" s="6">
        <v>200</v>
      </c>
      <c r="C18" s="6">
        <v>7421</v>
      </c>
      <c r="D18" s="6">
        <v>4243</v>
      </c>
      <c r="E18" s="8">
        <f t="shared" si="1"/>
        <v>42.824417194448188</v>
      </c>
      <c r="F18" s="8">
        <f>E18-$O$37</f>
        <v>29.668141891930773</v>
      </c>
      <c r="G18" s="6">
        <v>25869.057000000001</v>
      </c>
      <c r="H18" s="6">
        <v>9906.43</v>
      </c>
      <c r="I18" s="8">
        <f t="shared" si="2"/>
        <v>61.70548466455503</v>
      </c>
      <c r="J18" s="8">
        <f>I18-$O$37</f>
        <v>48.549209362037615</v>
      </c>
      <c r="K18" s="6">
        <v>17144.167000000001</v>
      </c>
      <c r="L18" s="6">
        <v>10870.338</v>
      </c>
      <c r="M18" s="8">
        <f t="shared" si="3"/>
        <v>36.594539705545337</v>
      </c>
      <c r="N18" s="8">
        <f>M18-$O$37</f>
        <v>23.438264403027922</v>
      </c>
      <c r="O18" s="8">
        <f t="shared" si="7"/>
        <v>47.041480521516185</v>
      </c>
      <c r="P18" s="8">
        <f t="shared" si="0"/>
        <v>13.075840566173172</v>
      </c>
      <c r="Q18" s="10">
        <f t="shared" si="6"/>
        <v>9.2460155340551946</v>
      </c>
      <c r="R18" s="10">
        <f>O18-$O$37</f>
        <v>33.88520521899877</v>
      </c>
      <c r="S18" s="10">
        <f>(((P18^2)+($P$37^2))/2)^0.5</f>
        <v>9.5905751894644631</v>
      </c>
      <c r="T18" s="10">
        <v>34.953678453983258</v>
      </c>
      <c r="U18" s="10">
        <v>12.937363834907611</v>
      </c>
      <c r="V18" s="6">
        <f t="shared" si="4"/>
        <v>200</v>
      </c>
      <c r="W18" s="8">
        <f>(R18-MIN(R$5:R$16,$R$17:$R$31,$R$32:$R$34,$R$35:$R$36))/(MAX(R$5:R$16,$R$17:$R$31,$R$32:$R$34,$R$35:$R$36)-MIN(R$5:R$16,$R$17:$R$31,$R$32:$R$34,$R$35:$R$36))*100</f>
        <v>46.10505562682247</v>
      </c>
      <c r="X18" s="8">
        <f t="shared" si="5"/>
        <v>9.5905751894644631</v>
      </c>
    </row>
    <row r="19" spans="1:24" x14ac:dyDescent="0.2">
      <c r="A19" s="6" t="s">
        <v>18</v>
      </c>
      <c r="B19" s="6">
        <v>219</v>
      </c>
      <c r="C19" s="6">
        <v>8982</v>
      </c>
      <c r="D19" s="6">
        <v>5223</v>
      </c>
      <c r="E19" s="8">
        <f t="shared" si="1"/>
        <v>41.850367401469605</v>
      </c>
      <c r="F19" s="8">
        <f>E19-$O$37</f>
        <v>28.69409209895219</v>
      </c>
      <c r="G19" s="6">
        <v>25852.522000000001</v>
      </c>
      <c r="H19" s="6">
        <v>12742.037</v>
      </c>
      <c r="I19" s="8">
        <f t="shared" si="2"/>
        <v>50.712595854284551</v>
      </c>
      <c r="J19" s="8">
        <f>I19-$O$37</f>
        <v>37.556320551767136</v>
      </c>
      <c r="K19" s="6">
        <v>18457.458999999999</v>
      </c>
      <c r="L19" s="6">
        <v>9488.8029999999999</v>
      </c>
      <c r="M19" s="8">
        <f t="shared" si="3"/>
        <v>48.590957184301473</v>
      </c>
      <c r="N19" s="8">
        <f>M19-$O$37</f>
        <v>35.434681881784059</v>
      </c>
      <c r="O19" s="8">
        <f t="shared" si="7"/>
        <v>47.051306813351879</v>
      </c>
      <c r="P19" s="8">
        <f t="shared" si="0"/>
        <v>4.6273821687909704</v>
      </c>
      <c r="Q19" s="10">
        <f t="shared" si="6"/>
        <v>3.2720533106938081</v>
      </c>
      <c r="R19" s="10">
        <f>O19-$O$37</f>
        <v>33.895031510834464</v>
      </c>
      <c r="S19" s="10">
        <f>(((P19^2)+($P$37^2))/2)^0.5</f>
        <v>4.1468858287639989</v>
      </c>
      <c r="T19" s="10">
        <v>35.45544278822608</v>
      </c>
      <c r="U19" s="10">
        <v>3.2955775631388007</v>
      </c>
      <c r="V19" s="6">
        <f t="shared" si="4"/>
        <v>219</v>
      </c>
      <c r="W19" s="8">
        <f>(R19-MIN(R$5:R$16,$R$17:$R$31,$R$32:$R$34,$R$35:$R$36))/(MAX(R$5:R$16,$R$17:$R$31,$R$32:$R$34,$R$35:$R$36)-MIN(R$5:R$16,$R$17:$R$31,$R$32:$R$34,$R$35:$R$36))*100</f>
        <v>46.119869661322859</v>
      </c>
      <c r="X19" s="8">
        <f t="shared" si="5"/>
        <v>4.1468858287639989</v>
      </c>
    </row>
    <row r="20" spans="1:24" x14ac:dyDescent="0.2">
      <c r="A20" s="6" t="s">
        <v>12</v>
      </c>
      <c r="B20" s="6">
        <v>223</v>
      </c>
      <c r="C20" s="6">
        <v>7998</v>
      </c>
      <c r="D20" s="6">
        <v>3183</v>
      </c>
      <c r="E20" s="8">
        <f t="shared" si="1"/>
        <v>60.202550637659414</v>
      </c>
      <c r="F20" s="8">
        <f>E20-$O$37</f>
        <v>47.046275335141999</v>
      </c>
      <c r="G20" s="6">
        <v>20050.359</v>
      </c>
      <c r="H20" s="6">
        <v>7208.6310000000003</v>
      </c>
      <c r="I20" s="8">
        <f t="shared" si="2"/>
        <v>64.047371919874351</v>
      </c>
      <c r="J20" s="8">
        <f>I20-$O$37</f>
        <v>50.891096617356936</v>
      </c>
      <c r="K20" s="6">
        <v>17771.288</v>
      </c>
      <c r="L20" s="6">
        <v>7324.0950000000003</v>
      </c>
      <c r="M20" s="8">
        <f t="shared" si="3"/>
        <v>58.786920790434536</v>
      </c>
      <c r="N20" s="8">
        <f>M20-$O$37</f>
        <v>45.630645487917121</v>
      </c>
      <c r="O20" s="8">
        <f t="shared" si="7"/>
        <v>61.012281115989431</v>
      </c>
      <c r="P20" s="8">
        <f t="shared" si="0"/>
        <v>2.7221010464269284</v>
      </c>
      <c r="Q20" s="10">
        <f t="shared" si="6"/>
        <v>1.9248161090034779</v>
      </c>
      <c r="R20" s="10">
        <f>O20-$O$37</f>
        <v>47.856005813472017</v>
      </c>
      <c r="S20" s="10">
        <f>(((P20^2)+($P$37^2))/2)^0.5</f>
        <v>3.1929995712903958</v>
      </c>
      <c r="T20" s="10">
        <v>47.220812624087515</v>
      </c>
      <c r="U20" s="10">
        <v>4.0808798480815556</v>
      </c>
      <c r="V20" s="6">
        <f t="shared" si="4"/>
        <v>223</v>
      </c>
      <c r="W20" s="8">
        <f>(R20-MIN(R$5:R$16,$R$17:$R$31,$R$32:$R$34,$R$35:$R$36))/(MAX(R$5:R$16,$R$17:$R$31,$R$32:$R$34,$R$35:$R$36)-MIN(R$5:R$16,$R$17:$R$31,$R$32:$R$34,$R$35:$R$36))*100</f>
        <v>67.167316494427453</v>
      </c>
      <c r="X20" s="8">
        <f t="shared" si="5"/>
        <v>3.1929995712903958</v>
      </c>
    </row>
    <row r="21" spans="1:24" x14ac:dyDescent="0.2">
      <c r="A21" s="6" t="s">
        <v>20</v>
      </c>
      <c r="B21" s="6">
        <v>231</v>
      </c>
      <c r="C21" s="6">
        <v>8392</v>
      </c>
      <c r="D21" s="6">
        <v>2962</v>
      </c>
      <c r="E21" s="8">
        <f t="shared" si="1"/>
        <v>64.704480457578654</v>
      </c>
      <c r="F21" s="8">
        <f>E21-$O$37</f>
        <v>51.54820515506124</v>
      </c>
      <c r="G21" s="6">
        <v>19348.359</v>
      </c>
      <c r="H21" s="6">
        <v>5129.6809999999996</v>
      </c>
      <c r="I21" s="8">
        <f t="shared" si="2"/>
        <v>73.487772270506241</v>
      </c>
      <c r="J21" s="8">
        <f>I21-$O$37</f>
        <v>60.331496967988826</v>
      </c>
      <c r="K21" s="6">
        <v>17944.874</v>
      </c>
      <c r="L21" s="6">
        <v>6335.2669999999998</v>
      </c>
      <c r="M21" s="8">
        <f t="shared" si="3"/>
        <v>64.6959516127001</v>
      </c>
      <c r="N21" s="8">
        <f>M21-$O$37</f>
        <v>51.539676310182685</v>
      </c>
      <c r="O21" s="8">
        <f>AVERAGE(E21,I21,M21)</f>
        <v>67.629401446928327</v>
      </c>
      <c r="P21" s="8">
        <f t="shared" si="0"/>
        <v>5.0734997501931964</v>
      </c>
      <c r="Q21" s="10">
        <f t="shared" si="6"/>
        <v>3.5875060777098637</v>
      </c>
      <c r="R21" s="10">
        <f>O21-$O$37</f>
        <v>54.473126144410912</v>
      </c>
      <c r="S21" s="10">
        <f>(((P21^2)+($P$37^2))/2)^0.5</f>
        <v>4.4000601207695533</v>
      </c>
      <c r="T21" s="10">
        <v>54.895528210536241</v>
      </c>
      <c r="U21" s="10">
        <v>5.3906884006524329</v>
      </c>
      <c r="V21" s="6">
        <f t="shared" si="4"/>
        <v>231</v>
      </c>
      <c r="W21" s="8">
        <f>(R21-MIN(R$5:R$16,$R$17:$R$31,$R$32:$R$34,$R$35:$R$36))/(MAX(R$5:R$16,$R$17:$R$31,$R$32:$R$34,$R$35:$R$36)-MIN(R$5:R$16,$R$17:$R$31,$R$32:$R$34,$R$35:$R$36))*100</f>
        <v>77.143231164464467</v>
      </c>
      <c r="X21" s="8">
        <f t="shared" si="5"/>
        <v>4.4000601207695533</v>
      </c>
    </row>
    <row r="22" spans="1:24" x14ac:dyDescent="0.2">
      <c r="A22" s="6" t="s">
        <v>12</v>
      </c>
      <c r="B22" s="6">
        <v>245</v>
      </c>
      <c r="C22" s="6">
        <v>9106</v>
      </c>
      <c r="D22" s="6">
        <v>2303</v>
      </c>
      <c r="E22" s="8">
        <f t="shared" si="1"/>
        <v>74.708983088073794</v>
      </c>
      <c r="F22" s="8">
        <f>E22-$O$37</f>
        <v>61.552707785556379</v>
      </c>
      <c r="G22" s="6">
        <v>24469.643</v>
      </c>
      <c r="H22" s="6">
        <v>2705.5479999999998</v>
      </c>
      <c r="I22" s="8">
        <f>(G22-H22)/G22*100</f>
        <v>88.943246944796044</v>
      </c>
      <c r="J22" s="8">
        <f>I22-$O$37</f>
        <v>75.78697164227863</v>
      </c>
      <c r="K22" s="6">
        <v>24712.057000000001</v>
      </c>
      <c r="L22" s="6">
        <v>4283.3680000000004</v>
      </c>
      <c r="M22" s="8">
        <f t="shared" si="3"/>
        <v>82.666890093366149</v>
      </c>
      <c r="N22" s="8">
        <f>M22-$O$37</f>
        <v>69.510614790848734</v>
      </c>
      <c r="O22" s="8">
        <f t="shared" si="7"/>
        <v>82.106373375411991</v>
      </c>
      <c r="P22" s="8">
        <f t="shared" si="0"/>
        <v>7.1336667380125718</v>
      </c>
      <c r="Q22" s="10">
        <f t="shared" si="6"/>
        <v>5.0442641251736076</v>
      </c>
      <c r="R22" s="10">
        <f>O22-$O$37</f>
        <v>68.950098072894576</v>
      </c>
      <c r="S22" s="10">
        <f>(((P22^2)+($P$37^2))/2)^0.5</f>
        <v>5.6510998728826962</v>
      </c>
      <c r="T22" s="10">
        <v>71.608734788014161</v>
      </c>
      <c r="U22" s="10">
        <v>4.4253426584610072</v>
      </c>
      <c r="V22" s="6">
        <f t="shared" si="4"/>
        <v>245</v>
      </c>
      <c r="W22" s="8">
        <f>(R22-MIN(R$5:R$16,$R$17:$R$31,$R$32:$R$34,$R$35:$R$36))/(MAX(R$5:R$16,$R$17:$R$31,$R$32:$R$34,$R$35:$R$36)-MIN(R$5:R$16,$R$17:$R$31,$R$32:$R$34,$R$35:$R$36))*100</f>
        <v>98.968591656070132</v>
      </c>
      <c r="X22" s="8">
        <f t="shared" si="5"/>
        <v>5.6510998728826962</v>
      </c>
    </row>
    <row r="23" spans="1:24" x14ac:dyDescent="0.2">
      <c r="A23" s="6" t="s">
        <v>14</v>
      </c>
      <c r="B23" s="6">
        <v>251</v>
      </c>
      <c r="C23" s="6">
        <v>10249</v>
      </c>
      <c r="D23" s="6">
        <v>7048</v>
      </c>
      <c r="E23" s="8">
        <f t="shared" si="1"/>
        <v>31.232315347838814</v>
      </c>
      <c r="F23" s="8">
        <f>E23-$O$37</f>
        <v>18.076040045321399</v>
      </c>
      <c r="G23" s="6">
        <v>27884.756000000001</v>
      </c>
      <c r="H23" s="6">
        <v>17771.814999999999</v>
      </c>
      <c r="I23" s="8">
        <f t="shared" si="2"/>
        <v>36.266915873318027</v>
      </c>
      <c r="J23" s="8">
        <f>I23-$O$37</f>
        <v>23.110640570800612</v>
      </c>
      <c r="K23" s="6">
        <v>25452.885999999999</v>
      </c>
      <c r="L23" s="6">
        <v>18724.885999999999</v>
      </c>
      <c r="M23" s="8">
        <f t="shared" si="3"/>
        <v>26.433151824119278</v>
      </c>
      <c r="N23" s="8">
        <f>M23-$O$37</f>
        <v>13.276876521601864</v>
      </c>
      <c r="O23" s="8">
        <f t="shared" si="7"/>
        <v>31.310794348425372</v>
      </c>
      <c r="P23" s="8">
        <f t="shared" si="0"/>
        <v>4.9173517322821567</v>
      </c>
      <c r="Q23" s="10">
        <f t="shared" si="6"/>
        <v>3.4770927553761291</v>
      </c>
      <c r="R23" s="10">
        <f>O23-$O$37</f>
        <v>18.154519045907957</v>
      </c>
      <c r="S23" s="10">
        <f>(((P23^2)+($P$37^2))/2)^0.5</f>
        <v>4.3105107862375807</v>
      </c>
      <c r="T23" s="10">
        <v>17.15370011765172</v>
      </c>
      <c r="U23" s="10">
        <v>5.8233343246803564</v>
      </c>
      <c r="V23" s="6">
        <f t="shared" si="4"/>
        <v>251</v>
      </c>
      <c r="W23" s="8">
        <f>(R23-MIN(R$5:R$16,$R$17:$R$31,$R$32:$R$34,$R$35:$R$36))/(MAX(R$5:R$16,$R$17:$R$31,$R$32:$R$34,$R$35:$R$36)-MIN(R$5:R$16,$R$17:$R$31,$R$32:$R$34,$R$35:$R$36))*100</f>
        <v>22.389606138900145</v>
      </c>
      <c r="X23" s="8">
        <f t="shared" si="5"/>
        <v>4.3105107862375807</v>
      </c>
    </row>
    <row r="24" spans="1:24" x14ac:dyDescent="0.2">
      <c r="A24" s="6" t="s">
        <v>19</v>
      </c>
      <c r="B24" s="6">
        <v>260</v>
      </c>
      <c r="C24" s="6">
        <v>10040</v>
      </c>
      <c r="D24" s="6">
        <v>2377</v>
      </c>
      <c r="E24" s="8">
        <f t="shared" si="1"/>
        <v>76.32470119521912</v>
      </c>
      <c r="F24" s="8">
        <f>E24-$O$37</f>
        <v>63.168425892701705</v>
      </c>
      <c r="G24" s="6">
        <v>23442.614000000001</v>
      </c>
      <c r="H24" s="6">
        <v>2591.4470000000001</v>
      </c>
      <c r="I24" s="8">
        <f t="shared" si="2"/>
        <v>88.945571513483941</v>
      </c>
      <c r="J24" s="8">
        <f>I24-$O$37</f>
        <v>75.789296210966526</v>
      </c>
      <c r="K24" s="6">
        <v>25281.472000000002</v>
      </c>
      <c r="L24" s="6">
        <v>4272.2460000000001</v>
      </c>
      <c r="M24" s="8">
        <f t="shared" si="3"/>
        <v>83.101276697812537</v>
      </c>
      <c r="N24" s="8">
        <f>M24-$O$37</f>
        <v>69.945001395295122</v>
      </c>
      <c r="O24" s="8">
        <f t="shared" si="7"/>
        <v>82.790516468838533</v>
      </c>
      <c r="P24" s="8">
        <f t="shared" si="0"/>
        <v>6.3161713749350143</v>
      </c>
      <c r="Q24" s="10">
        <f t="shared" si="6"/>
        <v>4.4662076103529076</v>
      </c>
      <c r="R24" s="10">
        <f>O24-$O$37</f>
        <v>69.634241166321118</v>
      </c>
      <c r="S24" s="10">
        <f>(((P24^2)+($P$37^2))/2)^0.5</f>
        <v>5.1417253551269724</v>
      </c>
      <c r="T24" s="10">
        <v>71.827090374581317</v>
      </c>
      <c r="U24" s="10">
        <v>4.2748613177848114</v>
      </c>
      <c r="V24" s="6">
        <f t="shared" si="4"/>
        <v>260</v>
      </c>
      <c r="W24" s="8">
        <f>(R24-MIN(R$5:R$16,$R$17:$R$31,$R$32:$R$34,$R$35:$R$36))/(MAX(R$5:R$16,$R$17:$R$31,$R$32:$R$34,$R$35:$R$36)-MIN(R$5:R$16,$R$17:$R$31,$R$32:$R$34,$R$35:$R$36))*100</f>
        <v>100</v>
      </c>
      <c r="X24" s="8">
        <f t="shared" si="5"/>
        <v>5.1417253551269724</v>
      </c>
    </row>
    <row r="25" spans="1:24" x14ac:dyDescent="0.2">
      <c r="A25" s="6" t="s">
        <v>14</v>
      </c>
      <c r="B25" s="6">
        <v>278</v>
      </c>
      <c r="C25" s="6">
        <v>7789</v>
      </c>
      <c r="D25" s="6">
        <v>4670</v>
      </c>
      <c r="E25" s="8">
        <f t="shared" si="1"/>
        <v>40.04365130311978</v>
      </c>
      <c r="F25" s="8">
        <f>E25-$O$37</f>
        <v>26.887376000602366</v>
      </c>
      <c r="G25" s="6">
        <v>25943.664000000001</v>
      </c>
      <c r="H25" s="6">
        <v>15434.815000000001</v>
      </c>
      <c r="I25" s="8">
        <f t="shared" si="2"/>
        <v>40.506418060301733</v>
      </c>
      <c r="J25" s="8">
        <f>I25-$O$37</f>
        <v>27.350142757784319</v>
      </c>
      <c r="K25" s="6">
        <v>24861.714</v>
      </c>
      <c r="L25" s="6">
        <v>17966.572</v>
      </c>
      <c r="M25" s="8">
        <f t="shared" si="3"/>
        <v>27.733976828789842</v>
      </c>
      <c r="N25" s="8">
        <f>M25-$O$37</f>
        <v>14.577701526272428</v>
      </c>
      <c r="O25" s="8">
        <f t="shared" si="7"/>
        <v>36.094682064070447</v>
      </c>
      <c r="P25" s="8">
        <f t="shared" si="0"/>
        <v>7.244279280323541</v>
      </c>
      <c r="Q25" s="10">
        <f t="shared" si="6"/>
        <v>5.122479003925978</v>
      </c>
      <c r="R25" s="10">
        <f>O25-$O$37</f>
        <v>22.938406761553033</v>
      </c>
      <c r="S25" s="10">
        <f>(((P25^2)+($P$37^2))/2)^0.5</f>
        <v>5.7210244147743188</v>
      </c>
      <c r="T25" s="10">
        <v>19.923863713478855</v>
      </c>
      <c r="U25" s="10">
        <v>7.1076935475777354</v>
      </c>
      <c r="V25" s="6">
        <f t="shared" si="4"/>
        <v>278</v>
      </c>
      <c r="W25" s="8">
        <f>(R25-MIN(R$5:R$16,$R$17:$R$31,$R$32:$R$34,$R$35:$R$36))/(MAX(R$5:R$16,$R$17:$R$31,$R$32:$R$34,$R$35:$R$36)-MIN(R$5:R$16,$R$17:$R$31,$R$32:$R$34,$R$35:$R$36))*100</f>
        <v>29.601754816199804</v>
      </c>
      <c r="X25" s="8">
        <f t="shared" si="5"/>
        <v>5.7210244147743188</v>
      </c>
    </row>
    <row r="26" spans="1:24" x14ac:dyDescent="0.2">
      <c r="A26" s="6" t="s">
        <v>12</v>
      </c>
      <c r="B26" s="6">
        <v>302</v>
      </c>
      <c r="C26" s="6">
        <v>8850</v>
      </c>
      <c r="D26" s="6">
        <v>7148</v>
      </c>
      <c r="E26" s="8">
        <f t="shared" si="1"/>
        <v>19.231638418079097</v>
      </c>
      <c r="F26" s="8">
        <f>E26-$O$37</f>
        <v>6.0753631155616823</v>
      </c>
      <c r="G26" s="6">
        <v>25024.714</v>
      </c>
      <c r="H26" s="6">
        <v>20030.593000000001</v>
      </c>
      <c r="I26" s="8">
        <f t="shared" si="2"/>
        <v>19.956755549733749</v>
      </c>
      <c r="J26" s="8">
        <f>I26-$O$37</f>
        <v>6.8004802472163348</v>
      </c>
      <c r="K26" s="6">
        <v>23988.228999999999</v>
      </c>
      <c r="L26" s="6">
        <v>21543.764999999999</v>
      </c>
      <c r="M26" s="8">
        <f t="shared" si="3"/>
        <v>10.190264566842346</v>
      </c>
      <c r="N26" s="8">
        <f>M26-$O$37</f>
        <v>-2.9660107356750682</v>
      </c>
      <c r="O26" s="8">
        <f t="shared" si="7"/>
        <v>16.459552844885064</v>
      </c>
      <c r="P26" s="8">
        <f>STDEV(E26,I26,M26)</f>
        <v>5.4414548007456371</v>
      </c>
      <c r="Q26" s="10">
        <f t="shared" si="6"/>
        <v>3.8476895891273335</v>
      </c>
      <c r="R26" s="10">
        <f>O26-$O$37</f>
        <v>3.303277542367649</v>
      </c>
      <c r="S26" s="10">
        <f>(((P26^2)+($P$37^2))/2)^0.5</f>
        <v>4.61465539158237</v>
      </c>
      <c r="T26" s="10">
        <v>0.8771763272211146</v>
      </c>
      <c r="U26" s="10">
        <v>5.7949616342903241</v>
      </c>
      <c r="V26" s="6">
        <f t="shared" si="4"/>
        <v>302</v>
      </c>
      <c r="W26" s="8">
        <f>(R26-MIN(R$5:R$16,$R$17:$R$31,$R$32:$R$34,$R$35:$R$36))/(MAX(R$5:R$16,$R$17:$R$31,$R$32:$R$34,$R$35:$R$36)-MIN(R$5:R$16,$R$17:$R$31,$R$32:$R$34,$R$35:$R$36))*100</f>
        <v>0</v>
      </c>
      <c r="X26" s="8">
        <f t="shared" si="5"/>
        <v>4.61465539158237</v>
      </c>
    </row>
    <row r="27" spans="1:24" x14ac:dyDescent="0.2">
      <c r="A27" s="6" t="s">
        <v>12</v>
      </c>
      <c r="B27" s="6">
        <v>309</v>
      </c>
      <c r="C27" s="6">
        <v>7660</v>
      </c>
      <c r="D27" s="6">
        <v>6168</v>
      </c>
      <c r="E27" s="8">
        <f t="shared" si="1"/>
        <v>19.477806788511749</v>
      </c>
      <c r="F27" s="8">
        <f>E27-$O$37</f>
        <v>6.3215314859943348</v>
      </c>
      <c r="G27" s="6">
        <v>23779.894</v>
      </c>
      <c r="H27" s="6">
        <v>18095.187000000002</v>
      </c>
      <c r="I27" s="8">
        <f t="shared" si="2"/>
        <v>23.905518670520561</v>
      </c>
      <c r="J27" s="8">
        <f>I27-$O$37</f>
        <v>10.749243368003146</v>
      </c>
      <c r="K27" s="6">
        <v>24695.814999999999</v>
      </c>
      <c r="L27" s="6">
        <v>20331.108</v>
      </c>
      <c r="M27" s="8">
        <f t="shared" si="3"/>
        <v>17.673873083354401</v>
      </c>
      <c r="N27" s="8">
        <f>M27-$O$37</f>
        <v>4.5175977808369865</v>
      </c>
      <c r="O27" s="8">
        <f t="shared" si="7"/>
        <v>20.352399514128901</v>
      </c>
      <c r="P27" s="8">
        <f t="shared" si="0"/>
        <v>3.2065613993480047</v>
      </c>
      <c r="Q27" s="10">
        <f t="shared" si="6"/>
        <v>2.2673813097699989</v>
      </c>
      <c r="R27" s="10">
        <f>O27-$O$37</f>
        <v>7.1961242116114867</v>
      </c>
      <c r="S27" s="10">
        <f>(((P27^2)+($P$37^2))/2)^0.5</f>
        <v>3.4104760976549415</v>
      </c>
      <c r="T27" s="10">
        <v>6.5933621458705467</v>
      </c>
      <c r="U27" s="10">
        <v>4.4095176033421088</v>
      </c>
      <c r="V27" s="6">
        <f t="shared" si="4"/>
        <v>309</v>
      </c>
      <c r="W27" s="8">
        <f>(R27-MIN(R$5:R$16,$R$17:$R$31,$R$32:$R$34,$R$35:$R$36))/(MAX(R$5:R$16,$R$17:$R$31,$R$32:$R$34,$R$35:$R$36)-MIN(R$5:R$16,$R$17:$R$31,$R$32:$R$34,$R$35:$R$36))*100</f>
        <v>5.86882272857265</v>
      </c>
      <c r="X27" s="8">
        <f t="shared" si="5"/>
        <v>3.4104760976549415</v>
      </c>
    </row>
    <row r="28" spans="1:24" x14ac:dyDescent="0.2">
      <c r="A28" s="6" t="s">
        <v>14</v>
      </c>
      <c r="B28" s="6">
        <v>326</v>
      </c>
      <c r="C28" s="6">
        <v>7175</v>
      </c>
      <c r="D28" s="6">
        <v>4496</v>
      </c>
      <c r="E28" s="8">
        <f t="shared" si="1"/>
        <v>37.337979094076658</v>
      </c>
      <c r="F28" s="8">
        <f>E28-$O$37</f>
        <v>24.181703791559244</v>
      </c>
      <c r="G28" s="6">
        <v>23482.643</v>
      </c>
      <c r="H28" s="6">
        <v>11935.744000000001</v>
      </c>
      <c r="I28" s="8">
        <f t="shared" si="2"/>
        <v>49.172058698844076</v>
      </c>
      <c r="J28" s="8">
        <f>I28-$O$37</f>
        <v>36.015783396326661</v>
      </c>
      <c r="K28" s="6">
        <v>19409.692999999999</v>
      </c>
      <c r="L28" s="6">
        <v>11220.621999999999</v>
      </c>
      <c r="M28" s="8">
        <f t="shared" si="3"/>
        <v>42.190626095940829</v>
      </c>
      <c r="N28" s="8">
        <f>M28-$O$37</f>
        <v>29.034350793423414</v>
      </c>
      <c r="O28" s="8">
        <f t="shared" si="7"/>
        <v>42.900221296287192</v>
      </c>
      <c r="P28" s="8">
        <f t="shared" si="0"/>
        <v>5.9488657771257198</v>
      </c>
      <c r="Q28" s="10">
        <f t="shared" si="6"/>
        <v>4.2064833313741774</v>
      </c>
      <c r="R28" s="10">
        <f>O28-$O$37</f>
        <v>29.743945993769778</v>
      </c>
      <c r="S28" s="10">
        <f>(((P28^2)+($P$37^2))/2)^0.5</f>
        <v>4.9178075629196956</v>
      </c>
      <c r="T28" s="10">
        <v>31.485008666325523</v>
      </c>
      <c r="U28" s="10">
        <v>4.6819434117033163</v>
      </c>
      <c r="V28" s="6">
        <f t="shared" si="4"/>
        <v>326</v>
      </c>
      <c r="W28" s="8">
        <f>(R28-MIN(R$5:R$16,$R$17:$R$31,$R$32:$R$34,$R$35:$R$36))/(MAX(R$5:R$16,$R$17:$R$31,$R$32:$R$34,$R$35:$R$36)-MIN(R$5:R$16,$R$17:$R$31,$R$32:$R$34,$R$35:$R$36))*100</f>
        <v>39.861728228917002</v>
      </c>
      <c r="X28" s="8">
        <f t="shared" si="5"/>
        <v>4.9178075629196956</v>
      </c>
    </row>
    <row r="29" spans="1:24" x14ac:dyDescent="0.2">
      <c r="A29" s="6" t="s">
        <v>21</v>
      </c>
      <c r="B29" s="6">
        <v>343</v>
      </c>
      <c r="C29" s="6">
        <v>8015</v>
      </c>
      <c r="D29" s="6">
        <v>4929</v>
      </c>
      <c r="E29" s="8">
        <f t="shared" si="1"/>
        <v>38.502807236431693</v>
      </c>
      <c r="F29" s="8">
        <f>E29-$O$37</f>
        <v>25.346531933914278</v>
      </c>
      <c r="G29" s="6">
        <v>22985.593000000001</v>
      </c>
      <c r="H29" s="6">
        <v>15398.421</v>
      </c>
      <c r="I29" s="8">
        <f t="shared" si="2"/>
        <v>33.008380510348374</v>
      </c>
      <c r="J29" s="8">
        <f>I29-$O$37</f>
        <v>19.852105207830959</v>
      </c>
      <c r="K29" s="6">
        <v>18608.128000000001</v>
      </c>
      <c r="L29" s="6">
        <v>13881.279</v>
      </c>
      <c r="M29" s="8">
        <f t="shared" si="3"/>
        <v>25.402066236861653</v>
      </c>
      <c r="N29" s="8">
        <f>M29-$O$37</f>
        <v>12.245790934344239</v>
      </c>
      <c r="O29" s="8">
        <f t="shared" si="7"/>
        <v>32.304417994547244</v>
      </c>
      <c r="P29" s="8">
        <f t="shared" si="0"/>
        <v>6.5786796625305985</v>
      </c>
      <c r="Q29" s="10">
        <f t="shared" si="6"/>
        <v>4.6518290006294141</v>
      </c>
      <c r="R29" s="10">
        <f>O29-$O$37</f>
        <v>19.148142692029829</v>
      </c>
      <c r="S29" s="10">
        <f>(((P29^2)+($P$37^2))/2)^0.5</f>
        <v>5.3037573718900655</v>
      </c>
      <c r="T29" s="10">
        <v>15.008889642538083</v>
      </c>
      <c r="U29" s="10">
        <v>4.9192985292553475</v>
      </c>
      <c r="V29" s="6">
        <f t="shared" si="4"/>
        <v>343</v>
      </c>
      <c r="W29" s="8">
        <f>(R29-MIN(R$5:R$16,$R$17:$R$31,$R$32:$R$34,$R$35:$R$36))/(MAX(R$5:R$16,$R$17:$R$31,$R$32:$R$34,$R$35:$R$36)-MIN(R$5:R$16,$R$17:$R$31,$R$32:$R$34,$R$35:$R$36))*100</f>
        <v>23.88758474773654</v>
      </c>
      <c r="X29" s="8">
        <f t="shared" si="5"/>
        <v>5.3037573718900655</v>
      </c>
    </row>
    <row r="30" spans="1:24" x14ac:dyDescent="0.2">
      <c r="A30" s="6" t="s">
        <v>11</v>
      </c>
      <c r="B30" s="6">
        <v>350</v>
      </c>
      <c r="C30" s="6">
        <v>9762</v>
      </c>
      <c r="D30" s="6">
        <v>7636</v>
      </c>
      <c r="E30" s="8">
        <f t="shared" si="1"/>
        <v>21.778324113911086</v>
      </c>
      <c r="F30" s="8">
        <f>E30-$O$37</f>
        <v>8.6220488113936717</v>
      </c>
      <c r="G30" s="6">
        <v>14948.843999999999</v>
      </c>
      <c r="H30" s="6">
        <v>7853.5810000000001</v>
      </c>
      <c r="I30" s="8">
        <f t="shared" si="2"/>
        <v>47.46362327414748</v>
      </c>
      <c r="J30" s="8">
        <f>I30-$O$37</f>
        <v>34.307347971630065</v>
      </c>
      <c r="K30" s="6">
        <v>20992.3</v>
      </c>
      <c r="L30" s="6">
        <v>12168.915000000001</v>
      </c>
      <c r="M30" s="8">
        <f t="shared" si="3"/>
        <v>42.031530608842282</v>
      </c>
      <c r="N30" s="8">
        <f>M30-$O$37</f>
        <v>28.875255306324867</v>
      </c>
      <c r="O30" s="8">
        <f>AVERAGE(E30,I30,M30)</f>
        <v>37.091159332300286</v>
      </c>
      <c r="P30" s="8">
        <f>STDEV(E30,I30,M30)</f>
        <v>13.536583745549358</v>
      </c>
      <c r="Q30" s="10">
        <f t="shared" si="6"/>
        <v>9.5718101605775452</v>
      </c>
      <c r="R30" s="10">
        <f>O30-$O$37</f>
        <v>23.934884029782872</v>
      </c>
      <c r="S30" s="10">
        <f>(((P30^2)+($P$37^2))/2)^0.5</f>
        <v>9.9050431073729754</v>
      </c>
      <c r="T30" s="10">
        <v>30.551243210427952</v>
      </c>
      <c r="U30" s="10">
        <v>4.1367138521159061</v>
      </c>
      <c r="V30" s="6">
        <f t="shared" si="4"/>
        <v>350</v>
      </c>
      <c r="W30" s="8">
        <f>(R30-MIN(R$5:R$16,$R$17:$R$31,$R$32:$R$34,$R$35:$R$36))/(MAX(R$5:R$16,$R$17:$R$31,$R$32:$R$34,$R$35:$R$36)-MIN(R$5:R$16,$R$17:$R$31,$R$32:$R$34,$R$35:$R$36))*100</f>
        <v>31.104035521601752</v>
      </c>
      <c r="X30" s="8">
        <f t="shared" si="5"/>
        <v>9.9050431073729754</v>
      </c>
    </row>
    <row r="31" spans="1:24" x14ac:dyDescent="0.2">
      <c r="A31" s="6" t="s">
        <v>19</v>
      </c>
      <c r="B31" s="6">
        <v>359</v>
      </c>
      <c r="C31" s="6">
        <v>8446</v>
      </c>
      <c r="D31" s="6">
        <v>3706</v>
      </c>
      <c r="E31" s="8">
        <f t="shared" si="1"/>
        <v>56.121240824058724</v>
      </c>
      <c r="F31" s="8">
        <f>E31-$O$37</f>
        <v>42.964965521541309</v>
      </c>
      <c r="G31" s="6">
        <v>19658.966</v>
      </c>
      <c r="H31" s="6">
        <v>12372.673000000001</v>
      </c>
      <c r="I31" s="8">
        <f t="shared" si="2"/>
        <v>37.063460000897294</v>
      </c>
      <c r="J31" s="8">
        <f>I31-$O$37</f>
        <v>23.907184698379879</v>
      </c>
      <c r="K31" s="6">
        <v>20057.643</v>
      </c>
      <c r="L31" s="6">
        <v>10644.308999999999</v>
      </c>
      <c r="M31" s="8">
        <f t="shared" si="3"/>
        <v>46.931406646334274</v>
      </c>
      <c r="N31" s="8">
        <f>M31-$O$37</f>
        <v>33.775131343816859</v>
      </c>
      <c r="O31" s="8">
        <f t="shared" si="7"/>
        <v>46.705369157096762</v>
      </c>
      <c r="P31" s="8">
        <f t="shared" si="0"/>
        <v>9.5309009115518926</v>
      </c>
      <c r="Q31" s="10">
        <f t="shared" si="6"/>
        <v>6.7393646653753896</v>
      </c>
      <c r="R31" s="10">
        <f>O31-$O$37</f>
        <v>33.549093854579347</v>
      </c>
      <c r="S31" s="10">
        <f>(((P31^2)+($P$37^2))/2)^0.5</f>
        <v>7.2048154245401532</v>
      </c>
      <c r="T31" s="10">
        <v>27.801099592548848</v>
      </c>
      <c r="U31" s="10">
        <v>5.8377723972822162</v>
      </c>
      <c r="V31" s="6">
        <f t="shared" si="4"/>
        <v>359</v>
      </c>
      <c r="W31" s="8">
        <f>(R31-MIN(R$5:R$16,$R$17:$R$31,$R$32:$R$34,$R$35:$R$36))/(MAX(R$5:R$16,$R$17:$R$31,$R$32:$R$34,$R$35:$R$36)-MIN(R$5:R$16,$R$17:$R$31,$R$32:$R$34,$R$35:$R$36))*100</f>
        <v>45.598336975296583</v>
      </c>
      <c r="X31" s="8">
        <f t="shared" si="5"/>
        <v>7.2048154245401532</v>
      </c>
    </row>
    <row r="32" spans="1:24" x14ac:dyDescent="0.2">
      <c r="A32" s="6" t="s">
        <v>11</v>
      </c>
      <c r="B32" s="6">
        <v>382</v>
      </c>
      <c r="C32" s="6">
        <v>10260</v>
      </c>
      <c r="D32" s="6">
        <v>8287</v>
      </c>
      <c r="E32" s="8">
        <f t="shared" si="1"/>
        <v>19.230019493177387</v>
      </c>
      <c r="F32" s="8">
        <f>E32-$O$37</f>
        <v>6.0737441906599727</v>
      </c>
      <c r="G32" s="6">
        <v>21970.108</v>
      </c>
      <c r="H32" s="6">
        <v>15130.258</v>
      </c>
      <c r="I32" s="8">
        <f t="shared" si="2"/>
        <v>31.132527887436879</v>
      </c>
      <c r="J32" s="8">
        <f>I32-$O$37</f>
        <v>17.976252584919465</v>
      </c>
      <c r="K32" s="6">
        <v>19786.814999999999</v>
      </c>
      <c r="L32" s="6">
        <v>15204.43</v>
      </c>
      <c r="M32" s="8">
        <f t="shared" si="3"/>
        <v>23.15878022814687</v>
      </c>
      <c r="N32" s="8">
        <f>M32-$O$37</f>
        <v>10.002504925629456</v>
      </c>
      <c r="O32" s="8">
        <f t="shared" si="7"/>
        <v>24.507109202920379</v>
      </c>
      <c r="P32" s="8">
        <f t="shared" si="0"/>
        <v>6.0647275113573569</v>
      </c>
      <c r="Q32" s="10">
        <f t="shared" si="6"/>
        <v>4.2884099493294014</v>
      </c>
      <c r="R32" s="10">
        <f>O32-$O$37</f>
        <v>11.350833900402964</v>
      </c>
      <c r="S32" s="10">
        <f>(((P32^2)+($P$37^2))/2)^0.5</f>
        <v>4.9880646650067364</v>
      </c>
      <c r="T32" s="10">
        <v>12.949320326724941</v>
      </c>
      <c r="U32" s="10">
        <v>5.0626728856089773</v>
      </c>
      <c r="V32" s="6">
        <f t="shared" si="4"/>
        <v>382</v>
      </c>
      <c r="W32" s="8">
        <f>(R32-MIN(R$5:R$16,$R$17:$R$31,$R$32:$R$34,$R$35:$R$36))/(MAX(R$5:R$16,$R$17:$R$31,$R$32:$R$34,$R$35:$R$36)-MIN(R$5:R$16,$R$17:$R$31,$R$32:$R$34,$R$35:$R$36))*100</f>
        <v>12.132427931635203</v>
      </c>
      <c r="X32" s="8">
        <f t="shared" si="5"/>
        <v>4.9880646650067364</v>
      </c>
    </row>
    <row r="33" spans="1:24" x14ac:dyDescent="0.2">
      <c r="A33" s="6" t="s">
        <v>15</v>
      </c>
      <c r="B33" s="6">
        <v>398</v>
      </c>
      <c r="C33" s="6">
        <v>11868</v>
      </c>
      <c r="D33" s="6">
        <v>10401</v>
      </c>
      <c r="E33" s="8">
        <f t="shared" si="1"/>
        <v>12.360970677451972</v>
      </c>
      <c r="F33" s="8">
        <f>E33-$O$37</f>
        <v>-0.79530462506544275</v>
      </c>
      <c r="G33" s="6">
        <v>20227.207999999999</v>
      </c>
      <c r="H33" s="6">
        <v>14037.137000000001</v>
      </c>
      <c r="I33" s="8">
        <f t="shared" si="2"/>
        <v>30.602696130874801</v>
      </c>
      <c r="J33" s="8">
        <f>I33-$O$37</f>
        <v>17.446420828357386</v>
      </c>
      <c r="K33" s="6">
        <v>19884.451000000001</v>
      </c>
      <c r="L33" s="6">
        <v>13774.329</v>
      </c>
      <c r="M33" s="8">
        <f t="shared" si="3"/>
        <v>30.728140294142399</v>
      </c>
      <c r="N33" s="8">
        <f>M33-$O$37</f>
        <v>17.571864991624984</v>
      </c>
      <c r="O33" s="8">
        <f t="shared" si="7"/>
        <v>24.563935700823055</v>
      </c>
      <c r="P33" s="8">
        <f t="shared" si="0"/>
        <v>10.568263839474213</v>
      </c>
      <c r="Q33" s="10">
        <f t="shared" si="6"/>
        <v>7.4728910262607942</v>
      </c>
      <c r="R33" s="10">
        <f>O33-$O$37</f>
        <v>11.407660398305641</v>
      </c>
      <c r="S33" s="10">
        <f>(((P33^2)+($P$37^2))/2)^0.5</f>
        <v>7.8952156081484235</v>
      </c>
      <c r="T33" s="10">
        <v>16.469084481441666</v>
      </c>
      <c r="U33" s="10">
        <v>3.1208056448129642</v>
      </c>
      <c r="V33" s="6">
        <f t="shared" si="4"/>
        <v>398</v>
      </c>
      <c r="W33" s="8">
        <f>(R33-MIN(R$5:R$16,$R$17:$R$31,$R$32:$R$34,$R$35:$R$36))/(MAX(R$5:R$16,$R$17:$R$31,$R$32:$R$34,$R$35:$R$36)-MIN(R$5:R$16,$R$17:$R$31,$R$32:$R$34,$R$35:$R$36))*100</f>
        <v>12.218099079464199</v>
      </c>
      <c r="X33" s="8">
        <f t="shared" si="5"/>
        <v>7.8952156081484235</v>
      </c>
    </row>
    <row r="34" spans="1:24" x14ac:dyDescent="0.2">
      <c r="A34" s="6" t="s">
        <v>13</v>
      </c>
      <c r="B34" s="6">
        <v>408</v>
      </c>
      <c r="C34" s="6">
        <v>11698</v>
      </c>
      <c r="D34" s="6">
        <v>9020</v>
      </c>
      <c r="E34" s="8">
        <f t="shared" si="1"/>
        <v>22.892802188408275</v>
      </c>
      <c r="F34" s="8">
        <f>E34-$O$37</f>
        <v>9.7365268858908607</v>
      </c>
      <c r="G34" s="6">
        <v>18269.087</v>
      </c>
      <c r="H34" s="6">
        <v>12143.673000000001</v>
      </c>
      <c r="I34" s="8">
        <f t="shared" si="2"/>
        <v>33.528845749106125</v>
      </c>
      <c r="J34" s="8">
        <f>I34-$O$37</f>
        <v>20.372570446588711</v>
      </c>
      <c r="K34" s="6">
        <v>19934.087</v>
      </c>
      <c r="L34" s="6">
        <v>13205.137000000001</v>
      </c>
      <c r="M34" s="8">
        <f t="shared" si="3"/>
        <v>33.755997954659264</v>
      </c>
      <c r="N34" s="8">
        <f>M34-$O$37</f>
        <v>20.59972265214185</v>
      </c>
      <c r="O34" s="8">
        <f>AVERAGE(E34,I34,M34)</f>
        <v>30.059215297391223</v>
      </c>
      <c r="P34" s="8">
        <f t="shared" si="0"/>
        <v>6.2073349488789091</v>
      </c>
      <c r="Q34" s="10">
        <f t="shared" si="6"/>
        <v>4.3892486354485278</v>
      </c>
      <c r="R34" s="10">
        <f>O34-$O$37</f>
        <v>16.902939994873808</v>
      </c>
      <c r="S34" s="10">
        <f>(((P34^2)+($P$37^2))/2)^0.5</f>
        <v>5.0750204721329082</v>
      </c>
      <c r="T34" s="10">
        <v>19.446088120815762</v>
      </c>
      <c r="U34" s="10">
        <v>3.1222417177877015</v>
      </c>
      <c r="V34" s="6">
        <f t="shared" si="4"/>
        <v>408</v>
      </c>
      <c r="W34" s="8">
        <f>(R34-MIN(R$5:R$16,$R$17:$R$31,$R$32:$R$34,$R$35:$R$36))/(MAX(R$5:R$16,$R$17:$R$31,$R$32:$R$34,$R$35:$R$36)-MIN(R$5:R$16,$R$17:$R$31,$R$32:$R$34,$R$35:$R$36))*100</f>
        <v>20.502736142363297</v>
      </c>
      <c r="X34" s="8">
        <f t="shared" si="5"/>
        <v>5.0750204721329082</v>
      </c>
    </row>
    <row r="35" spans="1:24" x14ac:dyDescent="0.2">
      <c r="A35" s="6" t="s">
        <v>20</v>
      </c>
      <c r="B35" s="6">
        <v>414</v>
      </c>
      <c r="C35" s="6">
        <v>8197</v>
      </c>
      <c r="D35" s="6">
        <v>2870</v>
      </c>
      <c r="E35" s="8">
        <f t="shared" si="1"/>
        <v>64.987190435525193</v>
      </c>
      <c r="F35" s="8">
        <f>E35-$O$37</f>
        <v>51.830915133007778</v>
      </c>
      <c r="G35" s="6">
        <v>16711.894</v>
      </c>
      <c r="H35" s="6">
        <v>9197.8739999999998</v>
      </c>
      <c r="I35" s="8">
        <f t="shared" si="2"/>
        <v>44.962109022472262</v>
      </c>
      <c r="J35" s="8">
        <f>I35-$O$37</f>
        <v>31.805833719954848</v>
      </c>
      <c r="K35" s="6">
        <v>18471.501</v>
      </c>
      <c r="L35" s="6">
        <v>14237.48</v>
      </c>
      <c r="M35" s="8">
        <f t="shared" si="3"/>
        <v>22.921910893976623</v>
      </c>
      <c r="N35" s="8">
        <f>M35-$O$37</f>
        <v>9.7656355914592083</v>
      </c>
      <c r="O35" s="8">
        <f t="shared" si="7"/>
        <v>44.290403450658026</v>
      </c>
      <c r="P35" s="8">
        <f t="shared" si="0"/>
        <v>21.040682664984065</v>
      </c>
      <c r="Q35" s="10">
        <f t="shared" si="6"/>
        <v>14.87800939320447</v>
      </c>
      <c r="R35" s="10">
        <f>O35-$O$37</f>
        <v>31.134128148140611</v>
      </c>
      <c r="S35" s="10">
        <f>(((P35^2)+($P$37^2))/2)^0.5</f>
        <v>15.094551755950285</v>
      </c>
      <c r="T35" s="10">
        <v>19.745676227157514</v>
      </c>
      <c r="U35" s="10">
        <v>11.453299838867721</v>
      </c>
      <c r="V35" s="6">
        <f t="shared" si="4"/>
        <v>414</v>
      </c>
      <c r="W35" s="8">
        <f>(R35-MIN(R$5:R$16,$R$17:$R$31,$R$32:$R$34,$R$35:$R$36))/(MAX(R$5:R$16,$R$17:$R$31,$R$32:$R$34,$R$35:$R$36)-MIN(R$5:R$16,$R$17:$R$31,$R$32:$R$34,$R$35:$R$36))*100</f>
        <v>41.957555092298819</v>
      </c>
      <c r="X35" s="8">
        <f t="shared" si="5"/>
        <v>15.094551755950285</v>
      </c>
    </row>
    <row r="36" spans="1:24" x14ac:dyDescent="0.2">
      <c r="A36" s="6" t="s">
        <v>15</v>
      </c>
      <c r="B36" s="6">
        <v>422</v>
      </c>
      <c r="C36" s="6">
        <v>8795</v>
      </c>
      <c r="D36" s="6">
        <v>6765</v>
      </c>
      <c r="E36" s="8">
        <f t="shared" si="1"/>
        <v>23.081296191017621</v>
      </c>
      <c r="F36" s="8">
        <f>E36-$O$37</f>
        <v>9.9250208885002067</v>
      </c>
      <c r="G36" s="6">
        <v>24461.420999999998</v>
      </c>
      <c r="H36" s="6">
        <v>17227.057000000001</v>
      </c>
      <c r="I36" s="8">
        <f t="shared" si="2"/>
        <v>29.574586038971319</v>
      </c>
      <c r="J36" s="8">
        <f>I36-$O$37</f>
        <v>16.418310736453904</v>
      </c>
      <c r="K36" s="6">
        <v>21725.865000000002</v>
      </c>
      <c r="L36" s="6">
        <v>15350.38</v>
      </c>
      <c r="M36" s="8">
        <f t="shared" si="3"/>
        <v>29.34513769647377</v>
      </c>
      <c r="N36" s="8">
        <f>M36-$O$37</f>
        <v>16.188862393956356</v>
      </c>
      <c r="O36" s="8">
        <f t="shared" si="7"/>
        <v>27.333673308820902</v>
      </c>
      <c r="P36" s="8">
        <f t="shared" si="0"/>
        <v>3.6844531479558107</v>
      </c>
      <c r="Q36" s="10">
        <f t="shared" si="6"/>
        <v>2.6053018058836757</v>
      </c>
      <c r="R36" s="10">
        <f>O36-$O$37</f>
        <v>14.177398006303488</v>
      </c>
      <c r="S36" s="10">
        <f>(((P36^2)+($P$37^2))/2)^0.5</f>
        <v>3.6438889539230064</v>
      </c>
      <c r="T36" s="10">
        <v>15.263528136655612</v>
      </c>
      <c r="U36" s="10">
        <v>3.1222836912491956</v>
      </c>
      <c r="V36" s="6">
        <f t="shared" si="4"/>
        <v>422</v>
      </c>
      <c r="W36" s="8">
        <f>(R36-MIN(R$5:R$16,$R$17:$R$31,$R$32:$R$34,$R$35:$R$36))/(MAX(R$5:R$16,$R$17:$R$31,$R$32:$R$34,$R$35:$R$36)-MIN(R$5:R$16,$R$17:$R$31,$R$32:$R$34,$R$35:$R$36))*100</f>
        <v>16.393732082024165</v>
      </c>
      <c r="X36" s="8">
        <f t="shared" si="5"/>
        <v>3.6438889539230064</v>
      </c>
    </row>
    <row r="37" spans="1:24" x14ac:dyDescent="0.2">
      <c r="A37" s="6" t="s">
        <v>22</v>
      </c>
      <c r="C37" s="6">
        <v>8522</v>
      </c>
      <c r="D37" s="6">
        <v>7419</v>
      </c>
      <c r="E37" s="6">
        <v>11.076158445418381</v>
      </c>
      <c r="G37" s="6">
        <v>16556.994999999999</v>
      </c>
      <c r="H37" s="6">
        <v>14723.116</v>
      </c>
      <c r="I37" s="6">
        <v>11.076158445418381</v>
      </c>
      <c r="K37" s="6">
        <v>23178.672999999999</v>
      </c>
      <c r="L37" s="6">
        <v>19164.936000000002</v>
      </c>
      <c r="M37" s="8">
        <f>((K37-L37)/K37)*100</f>
        <v>17.316509016715482</v>
      </c>
      <c r="O37" s="8">
        <f>AVERAGE(E37,I37,M37)</f>
        <v>13.156275302517415</v>
      </c>
      <c r="P37" s="8">
        <f>STDEV(E37,I37,M37)</f>
        <v>3.6028680821760215</v>
      </c>
      <c r="Q37" s="10">
        <f t="shared" si="6"/>
        <v>2.5476124526272361</v>
      </c>
      <c r="R37" s="10"/>
      <c r="S37" s="10"/>
      <c r="V37" s="6">
        <f t="shared" si="4"/>
        <v>0</v>
      </c>
      <c r="W37" s="8">
        <f>(R37-MIN(R$5:R$36))/(MAX(R$5:R$36)-MIN(R$5:R$36))*100</f>
        <v>-4.9799932970893375</v>
      </c>
      <c r="X37" s="8">
        <f t="shared" si="5"/>
        <v>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E5758-857D-9C4B-AB97-D1E2895E98B0}">
  <dimension ref="A2:O37"/>
  <sheetViews>
    <sheetView tabSelected="1" workbookViewId="0">
      <selection activeCell="A23" activeCellId="3" sqref="A38:XFD38 A34:XFD34 A17:XFD17 A23:XFD23"/>
    </sheetView>
  </sheetViews>
  <sheetFormatPr baseColWidth="10" defaultRowHeight="16" x14ac:dyDescent="0.2"/>
  <sheetData>
    <row r="2" spans="1:15" x14ac:dyDescent="0.2">
      <c r="E2" t="s">
        <v>1</v>
      </c>
      <c r="I2" t="s">
        <v>28</v>
      </c>
    </row>
    <row r="3" spans="1:15" x14ac:dyDescent="0.2">
      <c r="C3" t="s">
        <v>32</v>
      </c>
      <c r="G3" t="s">
        <v>32</v>
      </c>
    </row>
    <row r="4" spans="1:15" x14ac:dyDescent="0.2">
      <c r="B4" t="s">
        <v>3</v>
      </c>
      <c r="C4" t="s">
        <v>6</v>
      </c>
      <c r="D4" t="s">
        <v>7</v>
      </c>
      <c r="E4" t="s">
        <v>8</v>
      </c>
      <c r="G4" t="s">
        <v>6</v>
      </c>
      <c r="H4" t="s">
        <v>7</v>
      </c>
      <c r="I4" t="s">
        <v>8</v>
      </c>
      <c r="K4" t="s">
        <v>33</v>
      </c>
      <c r="L4" t="s">
        <v>34</v>
      </c>
      <c r="M4" t="s">
        <v>24</v>
      </c>
      <c r="N4" t="s">
        <v>25</v>
      </c>
      <c r="O4" t="s">
        <v>26</v>
      </c>
    </row>
    <row r="5" spans="1:15" x14ac:dyDescent="0.2">
      <c r="A5" t="s">
        <v>11</v>
      </c>
      <c r="B5">
        <v>26</v>
      </c>
      <c r="C5">
        <v>32234.654999999999</v>
      </c>
      <c r="D5">
        <v>19158.441999999999</v>
      </c>
      <c r="E5" s="1">
        <f>(C5-D5)/C5*100</f>
        <v>40.565698624663426</v>
      </c>
      <c r="G5">
        <v>23753.572</v>
      </c>
      <c r="H5">
        <v>12996.308999999999</v>
      </c>
      <c r="I5" s="1">
        <f>(G5-H5)/G5*100</f>
        <v>45.286927793428298</v>
      </c>
      <c r="K5" s="1">
        <f>AVERAGE(E5,I5)</f>
        <v>42.926313209045858</v>
      </c>
      <c r="L5" s="1">
        <f>STDEV(E5,I5)</f>
        <v>3.3384131607693677</v>
      </c>
      <c r="M5" s="1">
        <f>L5/((2)^0.5)</f>
        <v>2.3606145843824358</v>
      </c>
      <c r="N5" s="1">
        <f>K5-$K$37</f>
        <v>19.52747291394337</v>
      </c>
      <c r="O5" s="1">
        <f>(((M5^2)+($L$37^2))/2)^0.5</f>
        <v>3.3771824123466807</v>
      </c>
    </row>
    <row r="6" spans="1:15" x14ac:dyDescent="0.2">
      <c r="A6" t="s">
        <v>12</v>
      </c>
      <c r="B6">
        <v>47</v>
      </c>
      <c r="C6">
        <v>32891.07</v>
      </c>
      <c r="D6">
        <v>23600.756000000001</v>
      </c>
      <c r="E6" s="1">
        <f t="shared" ref="E6:E37" si="0">(C6-D6)/C6*100</f>
        <v>28.245703165023205</v>
      </c>
      <c r="G6">
        <v>24489.401000000002</v>
      </c>
      <c r="H6">
        <v>16666.258000000002</v>
      </c>
      <c r="I6" s="1">
        <f t="shared" ref="I6:I37" si="1">(G6-H6)/G6*100</f>
        <v>31.945015723332716</v>
      </c>
      <c r="K6" s="1">
        <f t="shared" ref="K6:K37" si="2">AVERAGE(E6,I6)</f>
        <v>30.095359444177959</v>
      </c>
      <c r="L6" s="1">
        <f t="shared" ref="L6:L36" si="3">STDEV(E6,I6)</f>
        <v>2.615808995709211</v>
      </c>
      <c r="M6" s="1">
        <f t="shared" ref="M6:M36" si="4">L6/((2)^0.5)</f>
        <v>1.8496562791547555</v>
      </c>
      <c r="N6" s="1">
        <f>K6-$K$37</f>
        <v>6.6965191490754705</v>
      </c>
      <c r="O6" s="1">
        <f>(((L6^2)+($L$37^2))/2)^0.5</f>
        <v>3.4699191329598493</v>
      </c>
    </row>
    <row r="7" spans="1:15" x14ac:dyDescent="0.2">
      <c r="A7" t="s">
        <v>12</v>
      </c>
      <c r="B7">
        <v>59</v>
      </c>
      <c r="C7">
        <v>32482.605</v>
      </c>
      <c r="D7">
        <v>11306.208000000001</v>
      </c>
      <c r="E7" s="1">
        <f t="shared" si="0"/>
        <v>65.193037935227167</v>
      </c>
      <c r="G7">
        <v>23117.108</v>
      </c>
      <c r="H7">
        <v>11241.409</v>
      </c>
      <c r="I7" s="1">
        <f t="shared" si="1"/>
        <v>51.371906035997242</v>
      </c>
      <c r="K7" s="1">
        <f t="shared" si="2"/>
        <v>58.282471985612204</v>
      </c>
      <c r="L7" s="1">
        <f t="shared" si="3"/>
        <v>9.7730160896191638</v>
      </c>
      <c r="M7" s="1">
        <f t="shared" si="4"/>
        <v>6.9105659496149459</v>
      </c>
      <c r="N7" s="1">
        <f>K7-$K$37</f>
        <v>34.883631690509716</v>
      </c>
      <c r="O7" s="1">
        <f>(((L7^2)+($L$37^2))/2)^0.5</f>
        <v>7.5083308519431764</v>
      </c>
    </row>
    <row r="8" spans="1:15" x14ac:dyDescent="0.2">
      <c r="A8" t="s">
        <v>13</v>
      </c>
      <c r="B8">
        <v>72</v>
      </c>
      <c r="C8">
        <v>33959.311999999998</v>
      </c>
      <c r="D8">
        <v>22281.806</v>
      </c>
      <c r="E8" s="1">
        <f t="shared" si="0"/>
        <v>34.386756716390479</v>
      </c>
      <c r="G8">
        <v>22093.401000000002</v>
      </c>
      <c r="H8">
        <v>17000.865000000002</v>
      </c>
      <c r="I8" s="1">
        <f t="shared" si="1"/>
        <v>23.050031998242371</v>
      </c>
      <c r="K8" s="1">
        <f t="shared" si="2"/>
        <v>28.718394357316427</v>
      </c>
      <c r="L8" s="1">
        <f t="shared" si="3"/>
        <v>8.0162749246476572</v>
      </c>
      <c r="M8" s="1">
        <f t="shared" si="4"/>
        <v>5.6683623590740382</v>
      </c>
      <c r="N8" s="1">
        <f>K8-$K$37</f>
        <v>5.319554062213939</v>
      </c>
      <c r="O8" s="1">
        <f>(((L8^2)+($L$37^2))/2)^0.5</f>
        <v>6.3835289826264292</v>
      </c>
    </row>
    <row r="9" spans="1:15" x14ac:dyDescent="0.2">
      <c r="A9" t="s">
        <v>14</v>
      </c>
      <c r="B9">
        <v>86</v>
      </c>
      <c r="C9">
        <v>33141.434000000001</v>
      </c>
      <c r="D9">
        <v>22147.977999999999</v>
      </c>
      <c r="E9" s="1">
        <f t="shared" si="0"/>
        <v>33.171334710501668</v>
      </c>
      <c r="G9">
        <v>23633.472000000002</v>
      </c>
      <c r="H9">
        <v>18759.108</v>
      </c>
      <c r="I9" s="1">
        <f t="shared" si="1"/>
        <v>20.624832441039562</v>
      </c>
      <c r="K9" s="1">
        <f t="shared" si="2"/>
        <v>26.898083575770613</v>
      </c>
      <c r="L9" s="1">
        <f t="shared" si="3"/>
        <v>8.8717168349090709</v>
      </c>
      <c r="M9" s="1">
        <f t="shared" si="4"/>
        <v>6.2732511347310576</v>
      </c>
      <c r="N9" s="1">
        <f>K9-$K$37</f>
        <v>3.4992432806681251</v>
      </c>
      <c r="O9" s="1">
        <f>(((L9^2)+($L$37^2))/2)^0.5</f>
        <v>6.9262392564557516</v>
      </c>
    </row>
    <row r="10" spans="1:15" x14ac:dyDescent="0.2">
      <c r="A10" t="s">
        <v>13</v>
      </c>
      <c r="B10">
        <v>94</v>
      </c>
      <c r="C10">
        <v>31919.999</v>
      </c>
      <c r="D10">
        <v>14885.179</v>
      </c>
      <c r="E10" s="1">
        <f t="shared" si="0"/>
        <v>53.367232248346873</v>
      </c>
      <c r="G10">
        <v>22388.794000000002</v>
      </c>
      <c r="H10">
        <v>12964.166999999999</v>
      </c>
      <c r="I10" s="1">
        <f t="shared" si="1"/>
        <v>42.095286597393326</v>
      </c>
      <c r="K10" s="1">
        <f t="shared" si="2"/>
        <v>47.731259422870096</v>
      </c>
      <c r="L10" s="1">
        <f t="shared" si="3"/>
        <v>7.9704692069555021</v>
      </c>
      <c r="M10" s="1">
        <f t="shared" si="4"/>
        <v>5.6359728254767987</v>
      </c>
      <c r="N10" s="1">
        <f>K10-$K$37</f>
        <v>24.332419127767608</v>
      </c>
      <c r="O10" s="1">
        <f>(((L10^2)+($L$37^2))/2)^0.5</f>
        <v>6.354785608325205</v>
      </c>
    </row>
    <row r="11" spans="1:15" x14ac:dyDescent="0.2">
      <c r="A11" t="s">
        <v>14</v>
      </c>
      <c r="B11">
        <v>105</v>
      </c>
      <c r="C11">
        <v>27799.271000000001</v>
      </c>
      <c r="D11">
        <v>15140.692999999999</v>
      </c>
      <c r="E11" s="1">
        <f t="shared" si="0"/>
        <v>45.53564731967252</v>
      </c>
      <c r="G11">
        <v>20051.38</v>
      </c>
      <c r="H11">
        <v>15226.116</v>
      </c>
      <c r="I11" s="1">
        <f t="shared" si="1"/>
        <v>24.064498303857395</v>
      </c>
      <c r="K11" s="1">
        <f t="shared" si="2"/>
        <v>34.800072811764956</v>
      </c>
      <c r="L11" s="1">
        <f t="shared" si="3"/>
        <v>15.182395068949754</v>
      </c>
      <c r="M11" s="1">
        <f t="shared" si="4"/>
        <v>10.735574507907572</v>
      </c>
      <c r="N11" s="1">
        <f>K11-$K$37</f>
        <v>11.401232516662468</v>
      </c>
      <c r="O11" s="1">
        <f>(((L11^2)+($L$37^2))/2)^0.5</f>
        <v>11.129765067291363</v>
      </c>
    </row>
    <row r="12" spans="1:15" x14ac:dyDescent="0.2">
      <c r="A12" t="s">
        <v>15</v>
      </c>
      <c r="B12">
        <v>120</v>
      </c>
      <c r="C12">
        <v>25767.149000000001</v>
      </c>
      <c r="D12">
        <v>14830.986000000001</v>
      </c>
      <c r="E12" s="1">
        <f t="shared" si="0"/>
        <v>42.442270194502306</v>
      </c>
      <c r="G12">
        <v>20589.037</v>
      </c>
      <c r="H12">
        <v>14036.166999999999</v>
      </c>
      <c r="I12" s="1">
        <f t="shared" si="1"/>
        <v>31.826986371436416</v>
      </c>
      <c r="K12" s="1">
        <f t="shared" si="2"/>
        <v>37.134628282969359</v>
      </c>
      <c r="L12" s="1">
        <f t="shared" si="3"/>
        <v>7.5061391755097828</v>
      </c>
      <c r="M12" s="1">
        <f t="shared" si="4"/>
        <v>5.3076419115329676</v>
      </c>
      <c r="N12" s="1">
        <f>K12-$K$37</f>
        <v>13.735787987866871</v>
      </c>
      <c r="O12" s="1">
        <f>(((L12^2)+($L$37^2))/2)^0.5</f>
        <v>6.065490342859805</v>
      </c>
    </row>
    <row r="13" spans="1:15" x14ac:dyDescent="0.2">
      <c r="A13" t="s">
        <v>16</v>
      </c>
      <c r="B13">
        <v>126</v>
      </c>
      <c r="C13">
        <v>25635.614000000001</v>
      </c>
      <c r="D13">
        <v>17715.057000000001</v>
      </c>
      <c r="E13" s="1">
        <f t="shared" si="0"/>
        <v>30.896693170680443</v>
      </c>
      <c r="G13">
        <v>21165.621999999999</v>
      </c>
      <c r="H13">
        <v>15493.652</v>
      </c>
      <c r="I13" s="1">
        <f t="shared" si="1"/>
        <v>26.798031260314481</v>
      </c>
      <c r="K13" s="1">
        <f t="shared" si="2"/>
        <v>28.847362215497462</v>
      </c>
      <c r="L13" s="1">
        <f t="shared" si="3"/>
        <v>2.8981916306107811</v>
      </c>
      <c r="M13" s="1">
        <f t="shared" si="4"/>
        <v>2.049330955182981</v>
      </c>
      <c r="N13" s="1">
        <f>K13-$K$37</f>
        <v>5.448521920394974</v>
      </c>
      <c r="O13" s="1">
        <f>(((L13^2)+($L$37^2))/2)^0.5</f>
        <v>3.5803446485129617</v>
      </c>
    </row>
    <row r="14" spans="1:15" x14ac:dyDescent="0.2">
      <c r="A14" t="s">
        <v>16</v>
      </c>
      <c r="B14">
        <v>144</v>
      </c>
      <c r="C14">
        <v>20338.814999999999</v>
      </c>
      <c r="D14">
        <v>14013.087</v>
      </c>
      <c r="E14" s="1">
        <f t="shared" si="0"/>
        <v>31.101752978233982</v>
      </c>
      <c r="G14">
        <v>20774.108</v>
      </c>
      <c r="H14">
        <v>13401.673000000001</v>
      </c>
      <c r="I14" s="1">
        <f t="shared" si="1"/>
        <v>35.488575490220803</v>
      </c>
      <c r="K14" s="1">
        <f t="shared" si="2"/>
        <v>33.295164234227393</v>
      </c>
      <c r="L14" s="1">
        <f t="shared" si="3"/>
        <v>3.1019519460876861</v>
      </c>
      <c r="M14" s="1">
        <f t="shared" si="4"/>
        <v>2.1934112559934107</v>
      </c>
      <c r="N14" s="1">
        <f>K14-$K$37</f>
        <v>9.8963239391249047</v>
      </c>
      <c r="O14" s="1">
        <f>(((L14^2)+($L$37^2))/2)^0.5</f>
        <v>3.6647187308418103</v>
      </c>
    </row>
    <row r="15" spans="1:15" x14ac:dyDescent="0.2">
      <c r="A15" t="s">
        <v>17</v>
      </c>
      <c r="B15">
        <v>151</v>
      </c>
      <c r="C15">
        <v>19570.865000000002</v>
      </c>
      <c r="D15">
        <v>15393.258</v>
      </c>
      <c r="E15" s="1">
        <f t="shared" si="0"/>
        <v>21.346051899085712</v>
      </c>
      <c r="G15">
        <v>22237.278999999999</v>
      </c>
      <c r="H15">
        <v>15566.723</v>
      </c>
      <c r="I15" s="1">
        <f t="shared" si="1"/>
        <v>29.997177262559859</v>
      </c>
      <c r="K15" s="1">
        <f t="shared" si="2"/>
        <v>25.671614580822784</v>
      </c>
      <c r="L15" s="1">
        <f t="shared" si="3"/>
        <v>6.1172694094075171</v>
      </c>
      <c r="M15" s="1">
        <f t="shared" si="4"/>
        <v>4.3255626817370816</v>
      </c>
      <c r="N15" s="1">
        <f>K15-$K$37</f>
        <v>2.2727742857202955</v>
      </c>
      <c r="O15" s="1">
        <f>(((L15^2)+($L$37^2))/2)^0.5</f>
        <v>5.227772274296262</v>
      </c>
    </row>
    <row r="16" spans="1:15" x14ac:dyDescent="0.2">
      <c r="A16" t="s">
        <v>12</v>
      </c>
      <c r="B16">
        <v>162</v>
      </c>
      <c r="C16">
        <v>19701.522000000001</v>
      </c>
      <c r="D16">
        <v>17416.572</v>
      </c>
      <c r="E16" s="1">
        <f t="shared" si="0"/>
        <v>11.597834928692315</v>
      </c>
      <c r="G16">
        <v>20959.572</v>
      </c>
      <c r="H16">
        <v>17028.621999999999</v>
      </c>
      <c r="I16" s="1">
        <f t="shared" si="1"/>
        <v>18.754915415257528</v>
      </c>
      <c r="K16" s="1">
        <f t="shared" si="2"/>
        <v>15.176375171974922</v>
      </c>
      <c r="L16" s="1">
        <f t="shared" si="3"/>
        <v>5.0608201455481803</v>
      </c>
      <c r="M16" s="1">
        <f t="shared" si="4"/>
        <v>3.5785402432826086</v>
      </c>
      <c r="N16" s="1">
        <f>K16-$K$37</f>
        <v>-8.2224651231275665</v>
      </c>
      <c r="O16" s="1">
        <f>(((L16^2)+($L$37^2))/2)^0.5</f>
        <v>4.6287212824988035</v>
      </c>
    </row>
    <row r="17" spans="1:15" x14ac:dyDescent="0.2">
      <c r="A17" t="s">
        <v>11</v>
      </c>
      <c r="B17">
        <v>190</v>
      </c>
      <c r="C17">
        <v>21354.007000000001</v>
      </c>
      <c r="D17">
        <v>17076.522000000001</v>
      </c>
      <c r="E17" s="1">
        <f t="shared" si="0"/>
        <v>20.031299043781338</v>
      </c>
      <c r="G17">
        <v>23073.108</v>
      </c>
      <c r="H17">
        <v>18626.451000000001</v>
      </c>
      <c r="I17" s="1">
        <f t="shared" si="1"/>
        <v>19.272033052504238</v>
      </c>
      <c r="K17" s="1">
        <f t="shared" si="2"/>
        <v>19.651666048142786</v>
      </c>
      <c r="L17" s="1">
        <f t="shared" si="3"/>
        <v>0.53688213115636374</v>
      </c>
      <c r="M17" s="1">
        <f t="shared" si="4"/>
        <v>0.37963299563855019</v>
      </c>
      <c r="N17" s="1">
        <f>K17-$K$37</f>
        <v>-3.7471742469597018</v>
      </c>
      <c r="O17" s="1">
        <f>(((L17^2)+($L$37^2))/2)^0.5</f>
        <v>2.9602756036628946</v>
      </c>
    </row>
    <row r="18" spans="1:15" x14ac:dyDescent="0.2">
      <c r="A18" t="s">
        <v>19</v>
      </c>
      <c r="B18">
        <v>200</v>
      </c>
      <c r="C18">
        <v>22897.543000000001</v>
      </c>
      <c r="D18">
        <v>17823.814999999999</v>
      </c>
      <c r="E18" s="1">
        <f t="shared" si="0"/>
        <v>22.158394898526897</v>
      </c>
      <c r="G18">
        <v>23987.522000000001</v>
      </c>
      <c r="H18">
        <v>16087.037</v>
      </c>
      <c r="I18" s="1">
        <f t="shared" si="1"/>
        <v>32.935811377265232</v>
      </c>
      <c r="K18" s="1">
        <f t="shared" si="2"/>
        <v>27.547103137896066</v>
      </c>
      <c r="L18" s="1">
        <f t="shared" si="3"/>
        <v>7.6207842757875124</v>
      </c>
      <c r="M18" s="1">
        <f t="shared" si="4"/>
        <v>5.3887082393691621</v>
      </c>
      <c r="N18" s="1">
        <f>K18-$K$37</f>
        <v>4.1482628427935779</v>
      </c>
      <c r="O18" s="1">
        <f>(((L18^2)+($L$37^2))/2)^0.5</f>
        <v>6.1365533426598118</v>
      </c>
    </row>
    <row r="19" spans="1:15" x14ac:dyDescent="0.2">
      <c r="A19" t="s">
        <v>18</v>
      </c>
      <c r="B19">
        <v>219</v>
      </c>
      <c r="C19">
        <v>21678.108</v>
      </c>
      <c r="D19">
        <v>15385.652</v>
      </c>
      <c r="E19" s="1">
        <f t="shared" si="0"/>
        <v>29.026776691028573</v>
      </c>
      <c r="G19">
        <v>23792.35</v>
      </c>
      <c r="H19">
        <v>18177.329000000002</v>
      </c>
      <c r="I19" s="1">
        <f t="shared" si="1"/>
        <v>23.600110960035462</v>
      </c>
      <c r="K19" s="1">
        <f t="shared" si="2"/>
        <v>26.313443825532019</v>
      </c>
      <c r="L19" s="1">
        <f t="shared" si="3"/>
        <v>3.8372321376178382</v>
      </c>
      <c r="M19" s="1">
        <f t="shared" si="4"/>
        <v>2.7133328654965245</v>
      </c>
      <c r="N19" s="1">
        <f>K19-$K$37</f>
        <v>2.914603530429531</v>
      </c>
      <c r="O19" s="1">
        <f>(((L19^2)+($L$37^2))/2)^0.5</f>
        <v>3.9976600252207288</v>
      </c>
    </row>
    <row r="20" spans="1:15" x14ac:dyDescent="0.2">
      <c r="A20" t="s">
        <v>12</v>
      </c>
      <c r="B20">
        <v>223</v>
      </c>
      <c r="C20">
        <v>20225.329000000002</v>
      </c>
      <c r="D20">
        <v>14265.894</v>
      </c>
      <c r="E20" s="1">
        <f t="shared" si="0"/>
        <v>29.46520672172997</v>
      </c>
      <c r="G20">
        <v>26800.472000000002</v>
      </c>
      <c r="H20">
        <v>16108.501</v>
      </c>
      <c r="I20" s="1">
        <f t="shared" si="1"/>
        <v>39.894711555826333</v>
      </c>
      <c r="K20" s="1">
        <f t="shared" si="2"/>
        <v>34.679959138778152</v>
      </c>
      <c r="L20" s="1">
        <f t="shared" si="3"/>
        <v>7.3747735926074105</v>
      </c>
      <c r="M20" s="1">
        <f t="shared" si="4"/>
        <v>5.2147524170481772</v>
      </c>
      <c r="N20" s="1">
        <f>K20-$K$37</f>
        <v>11.281118843675664</v>
      </c>
      <c r="O20" s="1">
        <f>(((L20^2)+($L$37^2))/2)^0.5</f>
        <v>5.9843757577022201</v>
      </c>
    </row>
    <row r="21" spans="1:15" x14ac:dyDescent="0.2">
      <c r="A21" t="s">
        <v>20</v>
      </c>
      <c r="B21">
        <v>231</v>
      </c>
      <c r="C21">
        <v>21415.743999999999</v>
      </c>
      <c r="D21">
        <v>14971.550999999999</v>
      </c>
      <c r="E21" s="1">
        <f t="shared" si="0"/>
        <v>30.090913488693179</v>
      </c>
      <c r="G21">
        <v>30321.25</v>
      </c>
      <c r="H21">
        <v>16246.621999999999</v>
      </c>
      <c r="I21" s="1">
        <f t="shared" si="1"/>
        <v>46.418363359030387</v>
      </c>
      <c r="K21" s="1">
        <f t="shared" si="2"/>
        <v>38.254638423861785</v>
      </c>
      <c r="L21" s="1">
        <f t="shared" si="3"/>
        <v>11.545250522798847</v>
      </c>
      <c r="M21" s="1">
        <f t="shared" si="4"/>
        <v>8.163724935168597</v>
      </c>
      <c r="N21" s="1">
        <f>K21-$K$37</f>
        <v>14.855798128759297</v>
      </c>
      <c r="O21" s="1">
        <f>(((L21^2)+($L$37^2))/2)^0.5</f>
        <v>8.6755700248086143</v>
      </c>
    </row>
    <row r="22" spans="1:15" x14ac:dyDescent="0.2">
      <c r="A22" t="s">
        <v>12</v>
      </c>
      <c r="B22">
        <v>245</v>
      </c>
      <c r="C22">
        <v>16800.672999999999</v>
      </c>
      <c r="D22">
        <v>8967.48</v>
      </c>
      <c r="E22" s="1">
        <f t="shared" si="0"/>
        <v>46.624281063026466</v>
      </c>
      <c r="G22">
        <v>21835.672999999999</v>
      </c>
      <c r="H22">
        <v>14562.581</v>
      </c>
      <c r="I22" s="1">
        <f t="shared" si="1"/>
        <v>33.308302427866543</v>
      </c>
      <c r="K22" s="1">
        <f t="shared" si="2"/>
        <v>39.966291745446505</v>
      </c>
      <c r="L22" s="1">
        <f t="shared" si="3"/>
        <v>9.4158187910567737</v>
      </c>
      <c r="M22" s="1">
        <f t="shared" si="4"/>
        <v>6.6579893175799638</v>
      </c>
      <c r="N22" s="1">
        <f>K22-$K$37</f>
        <v>16.567451450344016</v>
      </c>
      <c r="O22" s="1">
        <f>(((L22^2)+($L$37^2))/2)^0.5</f>
        <v>7.2765329787800139</v>
      </c>
    </row>
    <row r="23" spans="1:15" x14ac:dyDescent="0.2">
      <c r="A23" t="s">
        <v>14</v>
      </c>
      <c r="B23">
        <v>251</v>
      </c>
      <c r="C23">
        <v>28547.562999999998</v>
      </c>
      <c r="D23">
        <v>29364.362000000001</v>
      </c>
      <c r="E23" s="1">
        <f t="shared" si="0"/>
        <v>-2.8611864347230016</v>
      </c>
      <c r="G23">
        <v>26926.885999999999</v>
      </c>
      <c r="H23">
        <v>23505.522000000001</v>
      </c>
      <c r="I23" s="1">
        <f t="shared" si="1"/>
        <v>12.70612576589806</v>
      </c>
      <c r="K23" s="1">
        <f t="shared" si="2"/>
        <v>4.9224696655875295</v>
      </c>
      <c r="L23" s="1">
        <f t="shared" si="3"/>
        <v>11.007752021907228</v>
      </c>
      <c r="M23" s="1">
        <f t="shared" si="4"/>
        <v>7.7836561003105302</v>
      </c>
      <c r="N23" s="1">
        <f>K23-$K$37</f>
        <v>-18.47637062951496</v>
      </c>
      <c r="O23" s="1">
        <f>(((L23^2)+($L$37^2))/2)^0.5</f>
        <v>8.3189189637936458</v>
      </c>
    </row>
    <row r="24" spans="1:15" x14ac:dyDescent="0.2">
      <c r="A24" t="s">
        <v>19</v>
      </c>
      <c r="B24">
        <v>260</v>
      </c>
      <c r="C24">
        <v>28135.906999999999</v>
      </c>
      <c r="D24">
        <v>23068.342000000001</v>
      </c>
      <c r="E24" s="1">
        <f t="shared" si="0"/>
        <v>18.011024133680849</v>
      </c>
      <c r="G24">
        <v>28631.078000000001</v>
      </c>
      <c r="H24">
        <v>23004.078000000001</v>
      </c>
      <c r="I24" s="1">
        <f t="shared" si="1"/>
        <v>19.653468863449707</v>
      </c>
      <c r="K24" s="1">
        <f t="shared" si="2"/>
        <v>18.832246498565276</v>
      </c>
      <c r="L24" s="1">
        <f t="shared" si="3"/>
        <v>1.1613838061436661</v>
      </c>
      <c r="M24" s="1">
        <f t="shared" si="4"/>
        <v>0.82122236488442901</v>
      </c>
      <c r="N24" s="1">
        <f>K24-$K$37</f>
        <v>-4.5665937965372123</v>
      </c>
      <c r="O24" s="1">
        <f>(((L24^2)+($L$37^2))/2)^0.5</f>
        <v>3.0485269575404104</v>
      </c>
    </row>
    <row r="25" spans="1:15" x14ac:dyDescent="0.2">
      <c r="A25" t="s">
        <v>14</v>
      </c>
      <c r="B25">
        <v>278</v>
      </c>
      <c r="C25">
        <v>26122.420999999998</v>
      </c>
      <c r="D25">
        <v>20488.108</v>
      </c>
      <c r="E25" s="1">
        <f t="shared" si="0"/>
        <v>21.568877555414939</v>
      </c>
      <c r="G25">
        <v>27262.420999999998</v>
      </c>
      <c r="H25">
        <v>24353.714</v>
      </c>
      <c r="I25" s="1">
        <f t="shared" si="1"/>
        <v>10.66929088946282</v>
      </c>
      <c r="K25" s="1">
        <f t="shared" si="2"/>
        <v>16.119084222438879</v>
      </c>
      <c r="L25" s="1">
        <f t="shared" si="3"/>
        <v>7.7071716436252187</v>
      </c>
      <c r="M25" s="1">
        <f t="shared" si="4"/>
        <v>5.4497933329760606</v>
      </c>
      <c r="N25" s="1">
        <f>K25-$K$37</f>
        <v>-7.2797560726636092</v>
      </c>
      <c r="O25" s="1">
        <f>(((L25^2)+($L$37^2))/2)^0.5</f>
        <v>6.1902631454902259</v>
      </c>
    </row>
    <row r="26" spans="1:15" x14ac:dyDescent="0.2">
      <c r="A26" t="s">
        <v>12</v>
      </c>
      <c r="B26">
        <v>302</v>
      </c>
      <c r="C26">
        <v>15522.037</v>
      </c>
      <c r="D26">
        <v>13910.723</v>
      </c>
      <c r="E26" s="1">
        <f t="shared" si="0"/>
        <v>10.380815353036462</v>
      </c>
      <c r="G26">
        <v>18264.936000000002</v>
      </c>
      <c r="H26">
        <v>14648.772999999999</v>
      </c>
      <c r="I26" s="1">
        <f t="shared" si="1"/>
        <v>19.79838856265361</v>
      </c>
      <c r="K26" s="1">
        <f t="shared" si="2"/>
        <v>15.089601957845037</v>
      </c>
      <c r="L26" s="1">
        <f t="shared" si="3"/>
        <v>6.6592298788410389</v>
      </c>
      <c r="M26" s="1">
        <f t="shared" si="4"/>
        <v>4.7087866048085694</v>
      </c>
      <c r="N26" s="1">
        <f>K26-$K$37</f>
        <v>-8.309238337257451</v>
      </c>
      <c r="O26" s="1">
        <f>(((L26^2)+($L$37^2))/2)^0.5</f>
        <v>5.5490343058850193</v>
      </c>
    </row>
    <row r="27" spans="1:15" x14ac:dyDescent="0.2">
      <c r="A27" t="s">
        <v>12</v>
      </c>
      <c r="B27">
        <v>309</v>
      </c>
      <c r="C27">
        <v>16363.723</v>
      </c>
      <c r="D27">
        <v>13150.823</v>
      </c>
      <c r="E27" s="1">
        <f t="shared" si="0"/>
        <v>19.634284936258084</v>
      </c>
      <c r="G27">
        <v>17013.572</v>
      </c>
      <c r="H27">
        <v>15089.43</v>
      </c>
      <c r="I27" s="1">
        <f t="shared" si="1"/>
        <v>11.309453417542183</v>
      </c>
      <c r="K27" s="1">
        <f t="shared" si="2"/>
        <v>15.471869176900134</v>
      </c>
      <c r="L27" s="1">
        <f t="shared" si="3"/>
        <v>5.8865448191195142</v>
      </c>
      <c r="M27" s="1">
        <f t="shared" si="4"/>
        <v>4.1624157593579474</v>
      </c>
      <c r="N27" s="1">
        <f>K27-$K$37</f>
        <v>-7.9269711182023546</v>
      </c>
      <c r="O27" s="1">
        <f>(((L27^2)+($L$37^2))/2)^0.5</f>
        <v>5.0936053431744801</v>
      </c>
    </row>
    <row r="28" spans="1:15" x14ac:dyDescent="0.2">
      <c r="A28" t="s">
        <v>14</v>
      </c>
      <c r="B28">
        <v>326</v>
      </c>
      <c r="C28">
        <v>63832.144</v>
      </c>
      <c r="D28">
        <v>53458.81</v>
      </c>
      <c r="E28" s="1">
        <f t="shared" si="0"/>
        <v>16.250956571347505</v>
      </c>
      <c r="G28">
        <v>45011.262000000002</v>
      </c>
      <c r="H28">
        <v>34417.584000000003</v>
      </c>
      <c r="I28" s="1">
        <f t="shared" si="1"/>
        <v>23.535616486380672</v>
      </c>
      <c r="K28" s="1">
        <f t="shared" si="2"/>
        <v>19.893286528864088</v>
      </c>
      <c r="L28" s="1">
        <f t="shared" si="3"/>
        <v>5.1510324245577648</v>
      </c>
      <c r="M28" s="1">
        <f t="shared" si="4"/>
        <v>3.6423299575165786</v>
      </c>
      <c r="N28" s="1">
        <f>K28-$K$37</f>
        <v>-3.5055537662383998</v>
      </c>
      <c r="O28" s="1">
        <f>(((L28^2)+($L$37^2))/2)^0.5</f>
        <v>4.6782131158901832</v>
      </c>
    </row>
    <row r="29" spans="1:15" x14ac:dyDescent="0.2">
      <c r="A29" t="s">
        <v>21</v>
      </c>
      <c r="B29">
        <v>343</v>
      </c>
      <c r="C29">
        <v>49086.131999999998</v>
      </c>
      <c r="D29">
        <v>41900.082000000002</v>
      </c>
      <c r="E29" s="1">
        <f t="shared" si="0"/>
        <v>14.639674603001914</v>
      </c>
      <c r="G29">
        <v>41887.584000000003</v>
      </c>
      <c r="H29">
        <v>28796.705999999998</v>
      </c>
      <c r="I29" s="1">
        <f t="shared" si="1"/>
        <v>31.252406441011267</v>
      </c>
      <c r="K29" s="1">
        <f t="shared" si="2"/>
        <v>22.946040522006591</v>
      </c>
      <c r="L29" s="1">
        <f t="shared" si="3"/>
        <v>11.746975336690072</v>
      </c>
      <c r="M29" s="1">
        <f t="shared" si="4"/>
        <v>8.3063659190046764</v>
      </c>
      <c r="N29" s="1">
        <f>K29-$K$37</f>
        <v>-0.45279977309589725</v>
      </c>
      <c r="O29" s="1">
        <f>(((L29^2)+($L$37^2))/2)^0.5</f>
        <v>8.8099276511596081</v>
      </c>
    </row>
    <row r="30" spans="1:15" x14ac:dyDescent="0.2">
      <c r="A30" t="s">
        <v>11</v>
      </c>
      <c r="B30">
        <v>350</v>
      </c>
      <c r="C30">
        <v>47679.010999999999</v>
      </c>
      <c r="D30">
        <v>41428.889000000003</v>
      </c>
      <c r="E30" s="1">
        <f t="shared" si="0"/>
        <v>13.108749256564897</v>
      </c>
      <c r="G30">
        <v>38855.120000000003</v>
      </c>
      <c r="H30">
        <v>32130.534</v>
      </c>
      <c r="I30" s="1">
        <f t="shared" si="1"/>
        <v>17.3068208256724</v>
      </c>
      <c r="K30" s="1">
        <f t="shared" si="2"/>
        <v>15.207785041118647</v>
      </c>
      <c r="L30" s="1">
        <f t="shared" si="3"/>
        <v>2.9684848744223697</v>
      </c>
      <c r="M30" s="1">
        <f t="shared" si="4"/>
        <v>2.0990357845537546</v>
      </c>
      <c r="N30" s="1">
        <f>K30-$K$37</f>
        <v>-8.1910552539838406</v>
      </c>
      <c r="O30" s="1">
        <f>(((L30^2)+($L$37^2))/2)^0.5</f>
        <v>3.609025029436816</v>
      </c>
    </row>
    <row r="31" spans="1:15" x14ac:dyDescent="0.2">
      <c r="A31" t="s">
        <v>19</v>
      </c>
      <c r="B31">
        <v>359</v>
      </c>
      <c r="C31">
        <v>30967.856</v>
      </c>
      <c r="D31">
        <v>23919.321</v>
      </c>
      <c r="E31" s="1">
        <f t="shared" si="0"/>
        <v>22.760810435181565</v>
      </c>
      <c r="G31">
        <v>36273.877</v>
      </c>
      <c r="H31">
        <v>31026.190999999999</v>
      </c>
      <c r="I31" s="1">
        <f t="shared" si="1"/>
        <v>14.466846210014998</v>
      </c>
      <c r="K31" s="1">
        <f t="shared" si="2"/>
        <v>18.61382832259828</v>
      </c>
      <c r="L31" s="1">
        <f t="shared" si="3"/>
        <v>5.8647183465339214</v>
      </c>
      <c r="M31" s="1">
        <f t="shared" si="4"/>
        <v>4.1469821125832924</v>
      </c>
      <c r="N31" s="1">
        <f>K31-$K$37</f>
        <v>-4.7850119725042077</v>
      </c>
      <c r="O31" s="1">
        <f>(((L31^2)+($L$37^2))/2)^0.5</f>
        <v>5.0810009919650678</v>
      </c>
    </row>
    <row r="32" spans="1:15" x14ac:dyDescent="0.2">
      <c r="A32" t="s">
        <v>11</v>
      </c>
      <c r="B32">
        <v>382</v>
      </c>
      <c r="C32">
        <v>17167.329000000002</v>
      </c>
      <c r="D32">
        <v>13069.894</v>
      </c>
      <c r="E32" s="1">
        <f t="shared" si="0"/>
        <v>23.867632524547069</v>
      </c>
      <c r="G32">
        <v>24835.714</v>
      </c>
      <c r="H32">
        <v>17982.401000000002</v>
      </c>
      <c r="I32" s="1">
        <f t="shared" si="1"/>
        <v>27.59458818055321</v>
      </c>
      <c r="K32" s="1">
        <f t="shared" si="2"/>
        <v>25.731110352550139</v>
      </c>
      <c r="L32" s="1">
        <f t="shared" si="3"/>
        <v>2.6353556175434996</v>
      </c>
      <c r="M32" s="1">
        <f t="shared" si="4"/>
        <v>1.8634778280030699</v>
      </c>
      <c r="N32" s="1">
        <f>K32-$K$37</f>
        <v>2.3322700574476514</v>
      </c>
      <c r="O32" s="1">
        <f>(((L32^2)+($L$37^2))/2)^0.5</f>
        <v>3.4773064365573614</v>
      </c>
    </row>
    <row r="33" spans="1:15" x14ac:dyDescent="0.2">
      <c r="A33" t="s">
        <v>15</v>
      </c>
      <c r="B33">
        <v>398</v>
      </c>
      <c r="C33">
        <v>17673.865000000002</v>
      </c>
      <c r="D33">
        <v>14076.915000000001</v>
      </c>
      <c r="E33" s="1">
        <f t="shared" si="0"/>
        <v>20.35180194032262</v>
      </c>
      <c r="G33">
        <v>24559.321</v>
      </c>
      <c r="H33">
        <v>18331.764999999999</v>
      </c>
      <c r="I33" s="1">
        <f t="shared" si="1"/>
        <v>25.357199411172648</v>
      </c>
      <c r="K33" s="1">
        <f t="shared" si="2"/>
        <v>22.854500675747634</v>
      </c>
      <c r="L33" s="1">
        <f t="shared" si="3"/>
        <v>3.5393504941720479</v>
      </c>
      <c r="M33" s="1">
        <f t="shared" si="4"/>
        <v>2.502698735425013</v>
      </c>
      <c r="N33" s="1">
        <f>K33-$K$37</f>
        <v>-0.54433961935485442</v>
      </c>
      <c r="O33" s="1">
        <f>(((L33^2)+($L$37^2))/2)^0.5</f>
        <v>3.8577987763181967</v>
      </c>
    </row>
    <row r="34" spans="1:15" x14ac:dyDescent="0.2">
      <c r="A34" t="s">
        <v>13</v>
      </c>
      <c r="B34">
        <v>408</v>
      </c>
      <c r="C34">
        <v>38672.17</v>
      </c>
      <c r="D34">
        <v>36100.927000000003</v>
      </c>
      <c r="E34" s="1">
        <f t="shared" si="0"/>
        <v>6.6488200687988162</v>
      </c>
      <c r="G34">
        <v>56072.203000000001</v>
      </c>
      <c r="H34">
        <v>56481.646999999997</v>
      </c>
      <c r="I34" s="1">
        <f t="shared" si="1"/>
        <v>-0.73020851347680393</v>
      </c>
      <c r="K34" s="1">
        <f t="shared" si="2"/>
        <v>2.9593057776610063</v>
      </c>
      <c r="L34" s="1">
        <f t="shared" si="3"/>
        <v>5.2177611490964466</v>
      </c>
      <c r="M34" s="1">
        <f t="shared" si="4"/>
        <v>3.6895142911378094</v>
      </c>
      <c r="N34" s="1">
        <f>K34-$K$37</f>
        <v>-20.43953451744148</v>
      </c>
      <c r="O34" s="1">
        <f>(((L34^2)+($L$37^2))/2)^0.5</f>
        <v>4.7150425388085688</v>
      </c>
    </row>
    <row r="35" spans="1:15" x14ac:dyDescent="0.2">
      <c r="A35" t="s">
        <v>20</v>
      </c>
      <c r="B35">
        <v>414</v>
      </c>
      <c r="C35">
        <v>44053.534</v>
      </c>
      <c r="D35">
        <v>39733.341999999997</v>
      </c>
      <c r="E35" s="1">
        <f t="shared" si="0"/>
        <v>9.8066865645784578</v>
      </c>
      <c r="G35">
        <v>41745.271000000001</v>
      </c>
      <c r="H35">
        <v>36000.563000000002</v>
      </c>
      <c r="I35" s="1">
        <f t="shared" si="1"/>
        <v>13.761338380100582</v>
      </c>
      <c r="K35" s="1">
        <f t="shared" si="2"/>
        <v>11.784012472339519</v>
      </c>
      <c r="L35" s="1">
        <f t="shared" si="3"/>
        <v>2.7963611159873896</v>
      </c>
      <c r="M35" s="1">
        <f t="shared" si="4"/>
        <v>1.9773259077610648</v>
      </c>
      <c r="N35" s="1">
        <f>K35-$K$37</f>
        <v>-11.614827822762969</v>
      </c>
      <c r="O35" s="1">
        <f>(((L35^2)+($L$37^2))/2)^0.5</f>
        <v>3.5396226047090575</v>
      </c>
    </row>
    <row r="36" spans="1:15" x14ac:dyDescent="0.2">
      <c r="A36" t="s">
        <v>15</v>
      </c>
      <c r="B36">
        <v>422</v>
      </c>
      <c r="C36">
        <v>31516.362000000001</v>
      </c>
      <c r="D36">
        <v>22059.098999999998</v>
      </c>
      <c r="E36" s="1">
        <f t="shared" si="0"/>
        <v>30.007470405372306</v>
      </c>
      <c r="G36">
        <v>18874.643</v>
      </c>
      <c r="H36">
        <v>15181.621999999999</v>
      </c>
      <c r="I36" s="1">
        <f t="shared" si="1"/>
        <v>19.566044242532165</v>
      </c>
      <c r="K36" s="1">
        <f t="shared" si="2"/>
        <v>24.786757323952237</v>
      </c>
      <c r="L36" s="1">
        <f t="shared" si="3"/>
        <v>7.3832032450028846</v>
      </c>
      <c r="M36" s="1">
        <f t="shared" si="4"/>
        <v>5.2207130814200617</v>
      </c>
      <c r="N36" s="1">
        <f>K36-$K$37</f>
        <v>1.3879170288497491</v>
      </c>
      <c r="O36" s="1">
        <f>(((L36^2)+($L$37^2))/2)^0.5</f>
        <v>5.9895705619664232</v>
      </c>
    </row>
    <row r="37" spans="1:15" x14ac:dyDescent="0.2">
      <c r="A37" t="s">
        <v>22</v>
      </c>
      <c r="C37">
        <v>33615.413</v>
      </c>
      <c r="D37">
        <v>24354.12</v>
      </c>
      <c r="E37" s="1">
        <f t="shared" si="0"/>
        <v>27.550733944574773</v>
      </c>
      <c r="G37">
        <v>17754.572</v>
      </c>
      <c r="H37">
        <v>14337.359</v>
      </c>
      <c r="I37" s="1">
        <f t="shared" si="1"/>
        <v>19.246946645630207</v>
      </c>
      <c r="K37" s="1">
        <f t="shared" si="2"/>
        <v>23.398840295102488</v>
      </c>
      <c r="L37" s="1">
        <f>STDEV(E37,I37)/SQRT(2)</f>
        <v>4.151893649472302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OmpA </vt:lpstr>
      <vt:lpstr>OmpX</vt:lpstr>
      <vt:lpstr>OmpLA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2019-08-08T18:59:38Z</cp:lastPrinted>
  <dcterms:created xsi:type="dcterms:W3CDTF">2019-03-15T19:59:44Z</dcterms:created>
  <dcterms:modified xsi:type="dcterms:W3CDTF">2020-10-10T15:43:39Z</dcterms:modified>
</cp:coreProperties>
</file>