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74C9FEF2-2786-4392-B2BA-52BA78F856FF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lanilha1" sheetId="1" r:id="rId1"/>
    <sheet name="Planilha2" sheetId="2" r:id="rId2"/>
  </sheets>
  <definedNames>
    <definedName name="aporte">Planilha1!$D$12:$D$12</definedName>
    <definedName name="OpenNameManagerTaskpane">Planilha1!$D$19:$D$19</definedName>
    <definedName name="qtd_anos">Planilha1!$D$13:$D$13</definedName>
    <definedName name="Redimento_Carteira">Planilha1!$D$8:$D$8</definedName>
    <definedName name="taxa_mensal">Planilha1!$D$14:$D$14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" i="2" l="1"/>
  <c r="A20" i="2"/>
  <c r="A19" i="2"/>
  <c r="A18" i="2"/>
  <c r="A17" i="2"/>
  <c r="A16" i="2"/>
  <c r="A15" i="2"/>
  <c r="A14" i="2"/>
  <c r="A13" i="2"/>
  <c r="A12" i="2"/>
  <c r="A11" i="2"/>
  <c r="A10" i="2"/>
  <c r="A4" i="2"/>
  <c r="A9" i="2"/>
  <c r="A8" i="2"/>
  <c r="A7" i="2"/>
  <c r="A6" i="2"/>
  <c r="A5" i="2"/>
  <c r="C26" i="1"/>
  <c r="C19" i="1"/>
  <c r="D19" i="1" a="1"/>
  <c r="D19" i="1"/>
  <c r="C20" i="1"/>
  <c r="D20" i="1" a="1"/>
  <c r="D20" i="1"/>
  <c r="C21" i="1"/>
  <c r="D21" i="1" a="1"/>
  <c r="D21" i="1"/>
  <c r="C22" i="1"/>
  <c r="D22" i="1" a="1"/>
  <c r="D22" i="1"/>
  <c r="C23" i="1"/>
  <c r="D23" i="1" a="1"/>
  <c r="D23" i="1"/>
  <c r="D9" i="1"/>
  <c r="D15" i="1" a="1"/>
  <c r="D15" i="1"/>
  <c r="D16" i="1" s="1"/>
  <c r="C34" i="1" l="1"/>
  <c r="C33" i="1"/>
  <c r="C32" i="1"/>
  <c r="C31" i="1"/>
  <c r="C30" i="1"/>
  <c r="C29" i="1"/>
  <c r="H4" i="2"/>
  <c r="D29" i="1"/>
  <c r="D34" i="1"/>
  <c r="D33" i="1"/>
  <c r="D32" i="1"/>
  <c r="D31" i="1"/>
  <c r="D30" i="1"/>
  <c r="D3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<sst xmlns="http://schemas.openxmlformats.org/spreadsheetml/2006/main" count="71" uniqueCount="34">
  <si>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</si>
  <si>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</si>
  <si>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</si>
  <si>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</si>
  <si>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</si>
  <si>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Quando investir por  mês?</t>
  </si>
  <si>
    <t>Por quantos anos ?</t>
  </si>
  <si>
    <t>Taxa de redimento mensal ?</t>
  </si>
  <si>
    <t>Patrimônio acumulado?</t>
  </si>
  <si>
    <t>Dividendos mensais ?</t>
  </si>
  <si>
    <t>Cenários</t>
  </si>
  <si>
    <t>Dividendo</t>
  </si>
  <si>
    <t>Quanto em 2 anos ?</t>
  </si>
  <si>
    <t>Quanto em 5 anos ?</t>
  </si>
  <si>
    <t>Quanto em 10 anos ?</t>
  </si>
  <si>
    <t>Quanto em 20 anos?</t>
  </si>
  <si>
    <t>Quanto em 30 anos?</t>
  </si>
  <si>
    <t>PERFIL</t>
  </si>
  <si>
    <t>Agressivo</t>
  </si>
  <si>
    <t xml:space="preserve">VALOR A SER INVESTIDO POR MÊS </t>
  </si>
  <si>
    <t>TIPO DE FII</t>
  </si>
  <si>
    <t xml:space="preserve">Percentual sugerido </t>
  </si>
  <si>
    <t>Valores</t>
  </si>
  <si>
    <t>PAPEL</t>
  </si>
  <si>
    <t>TIJOLO</t>
  </si>
  <si>
    <t>HIBRIDOS</t>
  </si>
  <si>
    <t>FOFs</t>
  </si>
  <si>
    <t>DESENVOLVIMENTO</t>
  </si>
  <si>
    <t xml:space="preserve">HOTELARIAS </t>
  </si>
  <si>
    <t>CHAVE</t>
  </si>
  <si>
    <t>%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</si>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</sst>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>
    <font>
      <sz val="11"/>
      <color theme="1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4"/>
      <color rgb="FF000000"/>
      <name val="Aptos Narrow"/>
      <scheme val="minor"/>
    </font>
    <font>
      <sz val="11"/>
      <color rgb="FF000000"/>
      <name val="Aptos Narrow"/>
      <charset val="1"/>
    </font>
    <font>
      <b/>
      <sz val="14"/>
      <color rgb="FF000000"/>
      <name val="Segoe UI"/>
    </font>
    <font>
      <b/>
      <sz val="14"/>
      <color rgb="FFFFFFFF"/>
      <name val="Segoe UI"/>
    </font>
    <font>
      <sz val="11"/>
      <color rgb="FF9C5700"/>
      <name val="Calibri"/>
      <scheme val="minor"/>
    </font>
    <font>
      <sz val="11"/>
      <color rgb="FF0061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</fills>
  <borders count="53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/>
      <top style="medium">
        <color theme="1"/>
      </top>
      <bottom style="thin">
        <color theme="0" tint="-4.9989318521683403E-2"/>
      </bottom>
      <diagonal/>
    </border>
    <border>
      <left/>
      <right style="medium">
        <color theme="1"/>
      </right>
      <top style="medium">
        <color theme="1"/>
      </top>
      <bottom style="thin">
        <color theme="0" tint="-4.9989318521683403E-2"/>
      </bottom>
      <diagonal/>
    </border>
    <border>
      <left style="medium">
        <color theme="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medium">
        <color theme="1"/>
      </right>
      <top style="medium">
        <color theme="1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0" tint="-4.9989318521683403E-2"/>
      </right>
      <top/>
      <bottom style="medium">
        <color theme="1"/>
      </bottom>
      <diagonal/>
    </border>
    <border>
      <left/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medium">
        <color rgb="FF000000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medium">
        <color rgb="FF000000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ck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/>
      <right style="medium">
        <color theme="1"/>
      </right>
      <top style="thick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thick">
        <color theme="1"/>
      </bottom>
      <diagonal/>
    </border>
    <border>
      <left style="medium">
        <color theme="1"/>
      </left>
      <right style="thick">
        <color theme="0" tint="-0.14999847407452621"/>
      </right>
      <top/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0" tint="-0.14999847407452621"/>
      </right>
      <top/>
      <bottom style="thick">
        <color theme="0" tint="-0.14999847407452621"/>
      </bottom>
      <diagonal/>
    </border>
    <border>
      <left style="thick">
        <color theme="0" tint="-0.14999847407452621"/>
      </left>
      <right style="medium">
        <color theme="1"/>
      </right>
      <top/>
      <bottom style="thick">
        <color theme="0" tint="-0.14999847407452621"/>
      </bottom>
      <diagonal/>
    </border>
    <border>
      <left style="medium">
        <color theme="1"/>
      </left>
      <right style="thick">
        <color theme="0" tint="-0.14999847407452621"/>
      </right>
      <top style="thick">
        <color theme="0" tint="-0.14999847407452621"/>
      </top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 style="thick">
        <color theme="0" tint="-0.14999847407452621"/>
      </bottom>
      <diagonal/>
    </border>
    <border>
      <left style="thick">
        <color theme="0" tint="-0.14999847407452621"/>
      </left>
      <right style="medium">
        <color theme="1"/>
      </right>
      <top style="thick">
        <color theme="0" tint="-0.14999847407452621"/>
      </top>
      <bottom style="thick">
        <color theme="0" tint="-0.14999847407452621"/>
      </bottom>
      <diagonal/>
    </border>
    <border>
      <left style="medium">
        <color theme="1"/>
      </left>
      <right style="thick">
        <color theme="0" tint="-0.14999847407452621"/>
      </right>
      <top style="thick">
        <color theme="0" tint="-0.14999847407452621"/>
      </top>
      <bottom style="medium">
        <color theme="1"/>
      </bottom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 style="medium">
        <color theme="1"/>
      </bottom>
      <diagonal/>
    </border>
    <border>
      <left style="thick">
        <color theme="0" tint="-0.14999847407452621"/>
      </left>
      <right style="medium">
        <color theme="1"/>
      </right>
      <top style="thick">
        <color theme="0" tint="-0.14999847407452621"/>
      </top>
      <bottom style="medium">
        <color theme="1"/>
      </bottom>
      <diagonal/>
    </border>
    <border>
      <left style="thick">
        <color theme="1"/>
      </left>
      <right style="thick">
        <color theme="0" tint="-0.14999847407452621"/>
      </right>
      <top style="thick">
        <color theme="1"/>
      </top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1"/>
      </top>
      <bottom style="thick">
        <color theme="0" tint="-0.14999847407452621"/>
      </bottom>
      <diagonal/>
    </border>
    <border>
      <left style="thick">
        <color theme="0" tint="-0.14999847407452621"/>
      </left>
      <right style="thick">
        <color theme="1"/>
      </right>
      <top style="thick">
        <color theme="1"/>
      </top>
      <bottom style="thick">
        <color theme="0" tint="-0.14999847407452621"/>
      </bottom>
      <diagonal/>
    </border>
    <border>
      <left style="thick">
        <color theme="1"/>
      </left>
      <right style="thick">
        <color theme="0" tint="-0.14999847407452621"/>
      </right>
      <top style="thick">
        <color theme="0" tint="-0.14999847407452621"/>
      </top>
      <bottom style="thick">
        <color theme="1"/>
      </bottom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 style="thick">
        <color theme="1"/>
      </bottom>
      <diagonal/>
    </border>
    <border>
      <left style="thick">
        <color theme="0" tint="-0.14999847407452621"/>
      </left>
      <right style="thick">
        <color theme="1"/>
      </right>
      <top style="thick">
        <color theme="0" tint="-0.14999847407452621"/>
      </top>
      <bottom style="thick">
        <color theme="1"/>
      </bottom>
      <diagonal/>
    </border>
  </borders>
  <cellStyleXfs count="3">
    <xf numFmtId="0" fontId="0" fillId="0" borderId="0"/>
    <xf numFmtId="0" fontId="10" fillId="7" borderId="0" applyNumberFormat="0" applyBorder="0" applyAlignment="0" applyProtection="0"/>
    <xf numFmtId="0" fontId="11" fillId="9" borderId="0" applyNumberFormat="0" applyBorder="0" applyAlignment="0" applyProtection="0"/>
  </cellStyleXfs>
  <cellXfs count="80">
    <xf numFmtId="0" fontId="0" fillId="0" borderId="0" xfId="0"/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4" fillId="0" borderId="0" xfId="0" applyFont="1"/>
    <xf numFmtId="0" fontId="1" fillId="4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8" fontId="0" fillId="3" borderId="13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16" xfId="0" applyNumberForma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164" fontId="0" fillId="0" borderId="13" xfId="0" applyNumberFormat="1" applyBorder="1" applyAlignment="1">
      <alignment horizontal="left"/>
    </xf>
    <xf numFmtId="10" fontId="0" fillId="0" borderId="13" xfId="0" applyNumberFormat="1" applyBorder="1" applyAlignment="1">
      <alignment horizontal="left"/>
    </xf>
    <xf numFmtId="164" fontId="0" fillId="0" borderId="16" xfId="0" applyNumberFormat="1" applyBorder="1" applyAlignment="1">
      <alignment horizontal="left"/>
    </xf>
    <xf numFmtId="0" fontId="0" fillId="0" borderId="0" xfId="0" applyBorder="1"/>
    <xf numFmtId="0" fontId="5" fillId="2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 indent="2"/>
    </xf>
    <xf numFmtId="0" fontId="0" fillId="3" borderId="14" xfId="0" applyFill="1" applyBorder="1" applyAlignment="1">
      <alignment horizontal="left" indent="2"/>
    </xf>
    <xf numFmtId="8" fontId="2" fillId="5" borderId="3" xfId="0" applyNumberFormat="1" applyFont="1" applyFill="1" applyBorder="1" applyAlignment="1">
      <alignment horizontal="center"/>
    </xf>
    <xf numFmtId="8" fontId="3" fillId="5" borderId="4" xfId="0" applyNumberFormat="1" applyFont="1" applyFill="1" applyBorder="1" applyAlignment="1">
      <alignment horizontal="center"/>
    </xf>
    <xf numFmtId="0" fontId="10" fillId="7" borderId="0" xfId="1"/>
    <xf numFmtId="0" fontId="0" fillId="8" borderId="21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0" fontId="0" fillId="8" borderId="27" xfId="0" applyFill="1" applyBorder="1"/>
    <xf numFmtId="0" fontId="0" fillId="8" borderId="28" xfId="0" applyFill="1" applyBorder="1"/>
    <xf numFmtId="164" fontId="0" fillId="8" borderId="29" xfId="0" applyNumberFormat="1" applyFill="1" applyBorder="1"/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9" fontId="10" fillId="7" borderId="0" xfId="1" applyNumberFormat="1"/>
    <xf numFmtId="164" fontId="0" fillId="0" borderId="26" xfId="0" applyNumberFormat="1" applyBorder="1" applyAlignment="1">
      <alignment horizontal="center"/>
    </xf>
    <xf numFmtId="0" fontId="0" fillId="0" borderId="8" xfId="0" applyBorder="1"/>
    <xf numFmtId="9" fontId="0" fillId="0" borderId="3" xfId="0" applyNumberFormat="1" applyBorder="1" applyAlignment="1">
      <alignment horizontal="center"/>
    </xf>
    <xf numFmtId="0" fontId="0" fillId="0" borderId="33" xfId="0" applyBorder="1"/>
    <xf numFmtId="9" fontId="0" fillId="0" borderId="34" xfId="0" applyNumberFormat="1" applyBorder="1" applyAlignment="1">
      <alignment horizontal="center"/>
    </xf>
    <xf numFmtId="9" fontId="0" fillId="0" borderId="35" xfId="0" applyNumberFormat="1" applyBorder="1" applyAlignment="1">
      <alignment horizontal="center"/>
    </xf>
    <xf numFmtId="9" fontId="0" fillId="0" borderId="36" xfId="0" applyNumberFormat="1" applyBorder="1" applyAlignment="1">
      <alignment horizontal="center"/>
    </xf>
    <xf numFmtId="9" fontId="0" fillId="0" borderId="37" xfId="0" applyNumberForma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9" xfId="0" applyBorder="1" applyAlignment="1">
      <alignment horizontal="center"/>
    </xf>
    <xf numFmtId="9" fontId="0" fillId="0" borderId="40" xfId="0" applyNumberForma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9" fontId="0" fillId="0" borderId="43" xfId="0" applyNumberForma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5" xfId="0" applyBorder="1" applyAlignment="1">
      <alignment horizontal="center"/>
    </xf>
    <xf numFmtId="9" fontId="0" fillId="0" borderId="46" xfId="0" applyNumberFormat="1" applyBorder="1" applyAlignment="1">
      <alignment horizontal="center"/>
    </xf>
    <xf numFmtId="0" fontId="11" fillId="9" borderId="1" xfId="2" applyBorder="1" applyAlignment="1">
      <alignment horizontal="center"/>
    </xf>
    <xf numFmtId="0" fontId="11" fillId="9" borderId="17" xfId="2" applyBorder="1" applyAlignment="1">
      <alignment horizontal="center"/>
    </xf>
    <xf numFmtId="0" fontId="11" fillId="9" borderId="32" xfId="2" applyBorder="1" applyAlignment="1">
      <alignment horizontal="center"/>
    </xf>
    <xf numFmtId="0" fontId="10" fillId="7" borderId="47" xfId="1" applyBorder="1"/>
    <xf numFmtId="0" fontId="10" fillId="7" borderId="48" xfId="1" applyBorder="1"/>
    <xf numFmtId="0" fontId="10" fillId="7" borderId="49" xfId="1" applyBorder="1"/>
    <xf numFmtId="0" fontId="0" fillId="3" borderId="50" xfId="0" applyFill="1" applyBorder="1"/>
    <xf numFmtId="164" fontId="0" fillId="3" borderId="51" xfId="0" applyNumberFormat="1" applyFill="1" applyBorder="1" applyAlignment="1">
      <alignment horizontal="center"/>
    </xf>
    <xf numFmtId="0" fontId="0" fillId="3" borderId="52" xfId="0" applyFill="1" applyBorder="1"/>
    <xf numFmtId="0" fontId="8" fillId="6" borderId="1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0" fillId="3" borderId="8" xfId="0" applyFill="1" applyBorder="1" applyAlignment="1">
      <alignment horizontal="left" indent="2"/>
    </xf>
    <xf numFmtId="0" fontId="0" fillId="3" borderId="10" xfId="0" applyFill="1" applyBorder="1" applyAlignment="1">
      <alignment horizontal="left" indent="2"/>
    </xf>
    <xf numFmtId="0" fontId="7" fillId="3" borderId="8" xfId="0" applyFont="1" applyFill="1" applyBorder="1" applyAlignment="1">
      <alignment horizontal="left" indent="2"/>
    </xf>
    <xf numFmtId="0" fontId="7" fillId="3" borderId="10" xfId="0" applyFont="1" applyFill="1" applyBorder="1" applyAlignment="1">
      <alignment horizontal="left" indent="2"/>
    </xf>
    <xf numFmtId="0" fontId="7" fillId="3" borderId="18" xfId="0" applyFont="1" applyFill="1" applyBorder="1" applyAlignment="1">
      <alignment horizontal="left" indent="2"/>
    </xf>
    <xf numFmtId="0" fontId="7" fillId="3" borderId="19" xfId="0" applyFont="1" applyFill="1" applyBorder="1" applyAlignment="1">
      <alignment horizontal="left" indent="2"/>
    </xf>
    <xf numFmtId="0" fontId="0" fillId="3" borderId="9" xfId="0" applyFill="1" applyBorder="1" applyAlignment="1">
      <alignment horizontal="left" indent="2"/>
    </xf>
    <xf numFmtId="0" fontId="2" fillId="5" borderId="8" xfId="0" applyFont="1" applyFill="1" applyBorder="1" applyAlignment="1">
      <alignment horizontal="left" indent="2"/>
    </xf>
    <xf numFmtId="0" fontId="2" fillId="5" borderId="9" xfId="0" applyFont="1" applyFill="1" applyBorder="1" applyAlignment="1">
      <alignment horizontal="left" indent="2"/>
    </xf>
    <xf numFmtId="0" fontId="1" fillId="2" borderId="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</cellXfs>
  <cellStyles count="3">
    <cellStyle name="Bom" xfId="2" builtinId="26"/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85725</xdr:rowOff>
    </xdr:from>
    <xdr:to>
      <xdr:col>4</xdr:col>
      <xdr:colOff>9525</xdr:colOff>
      <xdr:row>4</xdr:row>
      <xdr:rowOff>238125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4807FD-FC41-6949-3095-3975648F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85725"/>
          <a:ext cx="540067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35"/>
  <sheetViews>
    <sheetView showGridLines="0" tabSelected="1" topLeftCell="A15" workbookViewId="0">
      <selection activeCell="C25" sqref="C25"/>
    </sheetView>
  </sheetViews>
  <sheetFormatPr defaultColWidth="0" defaultRowHeight="15"/>
  <cols>
    <col min="1" max="1" width="4" customWidth="1"/>
    <col min="2" max="2" width="31.7109375" bestFit="1" customWidth="1"/>
    <col min="3" max="3" width="32" customWidth="1"/>
    <col min="4" max="4" width="17" customWidth="1"/>
    <col min="5" max="5" width="22.85546875" customWidth="1"/>
    <col min="6" max="6" width="5" customWidth="1"/>
    <col min="7" max="7" width="5.140625" customWidth="1"/>
    <col min="8" max="8" width="2.5703125" customWidth="1"/>
    <col min="9" max="9" width="5.28515625" customWidth="1"/>
    <col min="10" max="11" width="9.140625" hidden="1" customWidth="1"/>
    <col min="12" max="12" width="0" hidden="1" customWidth="1"/>
  </cols>
  <sheetData>
    <row r="5" spans="2:6" ht="30.75" customHeight="1"/>
    <row r="6" spans="2:6" ht="20.25">
      <c r="B6" s="65" t="s">
        <v>0</v>
      </c>
      <c r="C6" s="66"/>
      <c r="D6" s="12"/>
    </row>
    <row r="7" spans="2:6">
      <c r="B7" s="67" t="s">
        <v>1</v>
      </c>
      <c r="C7" s="68"/>
      <c r="D7" s="13">
        <v>2000</v>
      </c>
    </row>
    <row r="8" spans="2:6">
      <c r="B8" s="69" t="s">
        <v>2</v>
      </c>
      <c r="C8" s="70"/>
      <c r="D8" s="14">
        <v>6.0000000000000001E-3</v>
      </c>
    </row>
    <row r="9" spans="2:6">
      <c r="B9" s="71" t="s">
        <v>3</v>
      </c>
      <c r="C9" s="72"/>
      <c r="D9" s="15">
        <f>D7*30%</f>
        <v>600</v>
      </c>
    </row>
    <row r="11" spans="2:6" ht="25.5" customHeight="1">
      <c r="B11" s="78" t="s">
        <v>4</v>
      </c>
      <c r="C11" s="79"/>
      <c r="D11" s="8"/>
    </row>
    <row r="12" spans="2:6">
      <c r="B12" s="67" t="s">
        <v>5</v>
      </c>
      <c r="C12" s="73"/>
      <c r="D12" s="3">
        <v>200</v>
      </c>
    </row>
    <row r="13" spans="2:6">
      <c r="B13" s="67" t="s">
        <v>6</v>
      </c>
      <c r="C13" s="73"/>
      <c r="D13" s="1">
        <v>5</v>
      </c>
    </row>
    <row r="14" spans="2:6">
      <c r="B14" s="67" t="s">
        <v>7</v>
      </c>
      <c r="C14" s="73"/>
      <c r="D14" s="2">
        <v>1.0789999999999999E-2</v>
      </c>
      <c r="F14" s="16"/>
    </row>
    <row r="15" spans="2:6" ht="18.75">
      <c r="B15" s="74" t="s">
        <v>8</v>
      </c>
      <c r="C15" s="75"/>
      <c r="D15" s="20" cm="1">
        <f t="array" ref="D15">FV(taxa_mensal,qtd_anos*12,aporte*-1)</f>
        <v>16755.382799697527</v>
      </c>
      <c r="F15" s="5"/>
    </row>
    <row r="16" spans="2:6" ht="17.25">
      <c r="B16" s="74" t="s">
        <v>9</v>
      </c>
      <c r="C16" s="75"/>
      <c r="D16" s="21">
        <f>D15*D8</f>
        <v>100.53229679818516</v>
      </c>
      <c r="F16" s="6"/>
    </row>
    <row r="17" spans="1:6">
      <c r="F17" s="6"/>
    </row>
    <row r="18" spans="1:6" ht="18.75">
      <c r="B18" s="76" t="s">
        <v>10</v>
      </c>
      <c r="C18" s="77"/>
      <c r="D18" s="17" t="s">
        <v>11</v>
      </c>
      <c r="F18" s="6"/>
    </row>
    <row r="19" spans="1:6">
      <c r="B19" s="18" t="s">
        <v>12</v>
      </c>
      <c r="C19" s="7">
        <f>FV($D$14,$A21*12,$D$12*-1)</f>
        <v>5445.5254595290435</v>
      </c>
      <c r="D19" s="9" cm="1">
        <f t="array" ref="D19">C19*Redimento_Carteira</f>
        <v>32.673152757174265</v>
      </c>
      <c r="F19" s="6"/>
    </row>
    <row r="20" spans="1:6">
      <c r="B20" s="18" t="s">
        <v>13</v>
      </c>
      <c r="C20" s="7">
        <f>FV($D$14,$A22*12,$D$12*-1)</f>
        <v>16755.382799697527</v>
      </c>
      <c r="D20" s="9" cm="1">
        <f t="array" ref="D20">C20*Redimento_Carteira</f>
        <v>100.53229679818516</v>
      </c>
      <c r="F20" s="6"/>
    </row>
    <row r="21" spans="1:6">
      <c r="A21" s="4">
        <v>2</v>
      </c>
      <c r="B21" s="18" t="s">
        <v>14</v>
      </c>
      <c r="C21" s="7">
        <f>FV($D$14,$A23*12,$D$12*-1)</f>
        <v>48656.842506034438</v>
      </c>
      <c r="D21" s="9" cm="1">
        <f t="array" ref="D21">C21*Redimento_Carteira</f>
        <v>291.94105503620665</v>
      </c>
    </row>
    <row r="22" spans="1:6">
      <c r="A22" s="4">
        <v>5</v>
      </c>
      <c r="B22" s="18" t="s">
        <v>15</v>
      </c>
      <c r="C22" s="7">
        <f>FV($D$14,$A24*12,$D$12*-1)</f>
        <v>225039.68001941612</v>
      </c>
      <c r="D22" s="9" cm="1">
        <f t="array" ref="D22">C22*Redimento_Carteira</f>
        <v>1350.2380801164968</v>
      </c>
    </row>
    <row r="23" spans="1:6">
      <c r="A23" s="4">
        <v>10</v>
      </c>
      <c r="B23" s="19" t="s">
        <v>16</v>
      </c>
      <c r="C23" s="10">
        <f>FV($D$14,$A25*12,$D$12*-1)</f>
        <v>864433.93100094295</v>
      </c>
      <c r="D23" s="11" cm="1">
        <f t="array" ref="D23">C23*Redimento_Carteira</f>
        <v>5186.6035860056581</v>
      </c>
    </row>
    <row r="24" spans="1:6">
      <c r="A24" s="4">
        <v>20</v>
      </c>
    </row>
    <row r="25" spans="1:6">
      <c r="A25" s="4">
        <v>30</v>
      </c>
      <c r="B25" s="59" t="s">
        <v>17</v>
      </c>
      <c r="C25" s="60" t="s">
        <v>18</v>
      </c>
      <c r="D25" s="61"/>
    </row>
    <row r="26" spans="1:6">
      <c r="B26" s="62" t="s">
        <v>19</v>
      </c>
      <c r="C26" s="63">
        <f>D12</f>
        <v>200</v>
      </c>
      <c r="D26" s="64"/>
    </row>
    <row r="28" spans="1:6">
      <c r="B28" s="23" t="s">
        <v>20</v>
      </c>
      <c r="C28" s="24" t="s">
        <v>21</v>
      </c>
      <c r="D28" s="25" t="s">
        <v>22</v>
      </c>
    </row>
    <row r="29" spans="1:6">
      <c r="B29" s="26" t="s">
        <v>23</v>
      </c>
      <c r="C29" s="27">
        <f>VLOOKUP($C$25&amp;"-"&amp;B29,Planilha2!$A:$D,4,FALSE)</f>
        <v>0.5</v>
      </c>
      <c r="D29" s="36">
        <f>C29*$C$26</f>
        <v>100</v>
      </c>
    </row>
    <row r="30" spans="1:6">
      <c r="B30" s="26" t="s">
        <v>24</v>
      </c>
      <c r="C30" s="27">
        <f>VLOOKUP($C$25&amp;"-"&amp;B30,Planilha2!$A:$D,4,FALSE)</f>
        <v>0.1</v>
      </c>
      <c r="D30" s="36">
        <f t="shared" ref="D30:D34" si="0">C30*$C$26</f>
        <v>20</v>
      </c>
    </row>
    <row r="31" spans="1:6">
      <c r="B31" s="26" t="s">
        <v>25</v>
      </c>
      <c r="C31" s="27">
        <f>VLOOKUP($C$25&amp;"-"&amp;B31,Planilha2!$A:$D,4,FALSE)</f>
        <v>0.05</v>
      </c>
      <c r="D31" s="36">
        <f t="shared" si="0"/>
        <v>10</v>
      </c>
    </row>
    <row r="32" spans="1:6">
      <c r="B32" s="26" t="s">
        <v>26</v>
      </c>
      <c r="C32" s="27">
        <f>VLOOKUP($C$25&amp;"-"&amp;B32,Planilha2!$A:$D,4,FALSE)</f>
        <v>0.05</v>
      </c>
      <c r="D32" s="36">
        <f t="shared" si="0"/>
        <v>10</v>
      </c>
    </row>
    <row r="33" spans="2:4">
      <c r="B33" s="26" t="s">
        <v>27</v>
      </c>
      <c r="C33" s="27">
        <f>VLOOKUP($C$25&amp;"-"&amp;B33,Planilha2!$A:$D,4,FALSE)</f>
        <v>0.2</v>
      </c>
      <c r="D33" s="36">
        <f t="shared" si="0"/>
        <v>40</v>
      </c>
    </row>
    <row r="34" spans="2:4">
      <c r="B34" s="26" t="s">
        <v>28</v>
      </c>
      <c r="C34" s="27">
        <f>VLOOKUP($C$25&amp;"-"&amp;B34,Planilha2!$A:$D,4,FALSE)</f>
        <v>0.1</v>
      </c>
      <c r="D34" s="36">
        <f t="shared" si="0"/>
        <v>20</v>
      </c>
    </row>
    <row r="35" spans="2:4">
      <c r="B35" s="28"/>
      <c r="C35" s="29"/>
      <c r="D35" s="30">
        <f>SUM(D29:D34)</f>
        <v>200</v>
      </c>
    </row>
  </sheetData>
  <mergeCells count="11">
    <mergeCell ref="B14:C14"/>
    <mergeCell ref="B15:C15"/>
    <mergeCell ref="B16:C16"/>
    <mergeCell ref="B18:C18"/>
    <mergeCell ref="B11:C11"/>
    <mergeCell ref="B13:C13"/>
    <mergeCell ref="B6:C6"/>
    <mergeCell ref="B7:C7"/>
    <mergeCell ref="B8:C8"/>
    <mergeCell ref="B9:C9"/>
    <mergeCell ref="B12:C12"/>
  </mergeCells>
  <dataValidations count="1">
    <dataValidation type="list" allowBlank="1" showInputMessage="1" showErrorMessage="1" sqref="C25" xr:uid="{5EF34A9A-B921-4A47-9506-719D5308A1E8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54A2-58AF-4698-9814-AC380D1D0A34}">
  <dimension ref="A3:H21"/>
  <sheetViews>
    <sheetView showGridLines="0" workbookViewId="0">
      <selection activeCell="NS1" sqref="NS1"/>
    </sheetView>
  </sheetViews>
  <sheetFormatPr defaultRowHeight="15"/>
  <cols>
    <col min="1" max="1" width="31.140625" bestFit="1" customWidth="1"/>
    <col min="2" max="2" width="12.5703125" customWidth="1"/>
    <col min="3" max="3" width="19" bestFit="1" customWidth="1"/>
    <col min="7" max="7" width="17.140625" bestFit="1" customWidth="1"/>
    <col min="8" max="8" width="9.7109375" bestFit="1" customWidth="1"/>
    <col min="13" max="353" width="0" hidden="1" customWidth="1"/>
    <col min="383" max="402" width="0" hidden="1" customWidth="1"/>
    <col min="524" max="910" width="0" hidden="1" customWidth="1"/>
    <col min="1093" max="1178" width="0" hidden="1" customWidth="1"/>
  </cols>
  <sheetData>
    <row r="3" spans="1:8">
      <c r="A3" s="56" t="s">
        <v>29</v>
      </c>
      <c r="B3" s="57" t="s">
        <v>17</v>
      </c>
      <c r="C3" s="57" t="s">
        <v>17</v>
      </c>
      <c r="D3" s="58" t="s">
        <v>30</v>
      </c>
      <c r="E3" s="16"/>
      <c r="H3" t="s">
        <v>30</v>
      </c>
    </row>
    <row r="4" spans="1:8">
      <c r="A4" s="37" t="str">
        <f>$B$4&amp;"-"&amp;C4</f>
        <v>Conservador-PAPEL</v>
      </c>
      <c r="B4" s="16" t="s">
        <v>31</v>
      </c>
      <c r="C4" s="6" t="s">
        <v>23</v>
      </c>
      <c r="D4" s="38">
        <v>0.3</v>
      </c>
      <c r="E4" s="16"/>
      <c r="G4" s="22" t="s">
        <v>32</v>
      </c>
      <c r="H4" s="35">
        <f>VLOOKUP(G4,$A:$D,4,FALSE)</f>
        <v>0.35</v>
      </c>
    </row>
    <row r="5" spans="1:8">
      <c r="A5" s="37" t="str">
        <f t="shared" ref="A5:A8" si="0">$B$4&amp;"-"&amp;C5</f>
        <v>Conservador-TIJOLO</v>
      </c>
      <c r="B5" s="16" t="s">
        <v>31</v>
      </c>
      <c r="C5" s="6" t="s">
        <v>24</v>
      </c>
      <c r="D5" s="38">
        <v>0.5</v>
      </c>
      <c r="E5" s="16"/>
    </row>
    <row r="6" spans="1:8">
      <c r="A6" s="37" t="str">
        <f t="shared" si="0"/>
        <v>Conservador-HIBRIDOS</v>
      </c>
      <c r="B6" s="16" t="s">
        <v>31</v>
      </c>
      <c r="C6" s="6" t="s">
        <v>25</v>
      </c>
      <c r="D6" s="38">
        <v>0.1</v>
      </c>
      <c r="E6" s="16"/>
    </row>
    <row r="7" spans="1:8">
      <c r="A7" s="37" t="str">
        <f t="shared" si="0"/>
        <v>Conservador-FOFs</v>
      </c>
      <c r="B7" s="16" t="s">
        <v>31</v>
      </c>
      <c r="C7" s="6" t="s">
        <v>26</v>
      </c>
      <c r="D7" s="38">
        <v>0.1</v>
      </c>
      <c r="E7" s="16"/>
    </row>
    <row r="8" spans="1:8">
      <c r="A8" s="37" t="str">
        <f t="shared" si="0"/>
        <v>Conservador-DESENVOLVIMENTO</v>
      </c>
      <c r="B8" s="16" t="s">
        <v>31</v>
      </c>
      <c r="C8" s="6" t="s">
        <v>27</v>
      </c>
      <c r="D8" s="38">
        <v>0</v>
      </c>
      <c r="E8" s="16"/>
    </row>
    <row r="9" spans="1:8">
      <c r="A9" s="39" t="str">
        <f>$B$4&amp;"-"&amp;C9</f>
        <v xml:space="preserve">Conservador-HOTELARIAS </v>
      </c>
      <c r="B9" s="16" t="s">
        <v>31</v>
      </c>
      <c r="C9" s="6" t="s">
        <v>28</v>
      </c>
      <c r="D9" s="40">
        <v>0</v>
      </c>
      <c r="E9" s="16"/>
    </row>
    <row r="10" spans="1:8">
      <c r="A10" s="37" t="str">
        <f>$B$10&amp;"-"&amp;C10</f>
        <v>Moderado-PAPEL</v>
      </c>
      <c r="B10" s="31" t="s">
        <v>33</v>
      </c>
      <c r="C10" s="32" t="s">
        <v>23</v>
      </c>
      <c r="D10" s="41">
        <v>0.32</v>
      </c>
      <c r="E10" s="16"/>
    </row>
    <row r="11" spans="1:8">
      <c r="A11" s="37" t="str">
        <f t="shared" ref="A11:A15" si="1">$B$10&amp;"-"&amp;C11</f>
        <v>Moderado-TIJOLO</v>
      </c>
      <c r="B11" s="16" t="s">
        <v>33</v>
      </c>
      <c r="C11" s="6" t="s">
        <v>24</v>
      </c>
      <c r="D11" s="42">
        <v>0.35</v>
      </c>
      <c r="E11" s="16"/>
    </row>
    <row r="12" spans="1:8">
      <c r="A12" s="37" t="str">
        <f t="shared" si="1"/>
        <v>Moderado-HIBRIDOS</v>
      </c>
      <c r="B12" s="16" t="s">
        <v>33</v>
      </c>
      <c r="C12" s="6" t="s">
        <v>25</v>
      </c>
      <c r="D12" s="42">
        <v>0.08</v>
      </c>
      <c r="E12" s="16"/>
    </row>
    <row r="13" spans="1:8">
      <c r="A13" s="37" t="str">
        <f t="shared" si="1"/>
        <v>Moderado-FOFs</v>
      </c>
      <c r="B13" s="16" t="s">
        <v>33</v>
      </c>
      <c r="C13" s="6" t="s">
        <v>26</v>
      </c>
      <c r="D13" s="42">
        <v>0.05</v>
      </c>
      <c r="E13" s="16"/>
    </row>
    <row r="14" spans="1:8">
      <c r="A14" s="37" t="str">
        <f t="shared" si="1"/>
        <v>Moderado-DESENVOLVIMENTO</v>
      </c>
      <c r="B14" s="16" t="s">
        <v>33</v>
      </c>
      <c r="C14" s="6" t="s">
        <v>27</v>
      </c>
      <c r="D14" s="42">
        <v>0.1</v>
      </c>
      <c r="E14" s="16"/>
    </row>
    <row r="15" spans="1:8">
      <c r="A15" s="39" t="str">
        <f t="shared" si="1"/>
        <v xml:space="preserve">Moderado-HOTELARIAS </v>
      </c>
      <c r="B15" s="33" t="s">
        <v>33</v>
      </c>
      <c r="C15" s="34" t="s">
        <v>28</v>
      </c>
      <c r="D15" s="43">
        <v>0.1</v>
      </c>
      <c r="E15" s="16"/>
    </row>
    <row r="16" spans="1:8">
      <c r="A16" s="44" t="str">
        <f>$B$16&amp;"-"&amp;C16</f>
        <v>Agressivo-PAPEL</v>
      </c>
      <c r="B16" s="45" t="s">
        <v>18</v>
      </c>
      <c r="C16" s="46" t="s">
        <v>23</v>
      </c>
      <c r="D16" s="47">
        <v>0.5</v>
      </c>
      <c r="E16" s="16"/>
    </row>
    <row r="17" spans="1:5">
      <c r="A17" s="48" t="str">
        <f t="shared" ref="A17:A21" si="2">$B$16&amp;"-"&amp;C17</f>
        <v>Agressivo-TIJOLO</v>
      </c>
      <c r="B17" s="49" t="s">
        <v>18</v>
      </c>
      <c r="C17" s="50" t="s">
        <v>24</v>
      </c>
      <c r="D17" s="51">
        <v>0.1</v>
      </c>
      <c r="E17" s="16"/>
    </row>
    <row r="18" spans="1:5">
      <c r="A18" s="48" t="str">
        <f t="shared" si="2"/>
        <v>Agressivo-HIBRIDOS</v>
      </c>
      <c r="B18" s="49" t="s">
        <v>18</v>
      </c>
      <c r="C18" s="50" t="s">
        <v>25</v>
      </c>
      <c r="D18" s="51">
        <v>0.05</v>
      </c>
      <c r="E18" s="16"/>
    </row>
    <row r="19" spans="1:5">
      <c r="A19" s="48" t="str">
        <f t="shared" si="2"/>
        <v>Agressivo-FOFs</v>
      </c>
      <c r="B19" s="49" t="s">
        <v>18</v>
      </c>
      <c r="C19" s="50" t="s">
        <v>26</v>
      </c>
      <c r="D19" s="51">
        <v>0.05</v>
      </c>
      <c r="E19" s="16"/>
    </row>
    <row r="20" spans="1:5">
      <c r="A20" s="48" t="str">
        <f t="shared" si="2"/>
        <v>Agressivo-DESENVOLVIMENTO</v>
      </c>
      <c r="B20" s="49" t="s">
        <v>18</v>
      </c>
      <c r="C20" s="50" t="s">
        <v>27</v>
      </c>
      <c r="D20" s="51">
        <v>0.2</v>
      </c>
    </row>
    <row r="21" spans="1:5">
      <c r="A21" s="52" t="str">
        <f t="shared" si="2"/>
        <v xml:space="preserve">Agressivo-HOTELARIAS </v>
      </c>
      <c r="B21" s="53" t="s">
        <v>18</v>
      </c>
      <c r="C21" s="54" t="s">
        <v>28</v>
      </c>
      <c r="D21" s="5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2026-09-19T02:33:14Z</dcterms:created>
  <dcterms:modified xsi:type="dcterms:W3CDTF">2026-09-19T05:41:25Z</dcterms:modified>
  <cp:category/>
  <cp:contentStatus/>
</cp:coreProperties>
</file>