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50"/>
  </bookViews>
  <sheets>
    <sheet name="lineal" sheetId="1" r:id="rId1"/>
    <sheet name="cuadratica" sheetId="3" r:id="rId2"/>
    <sheet name="grado2 comparacion" sheetId="7" r:id="rId3"/>
    <sheet name="grado3 ejercicio2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9" l="1"/>
  <c r="D19" i="9" s="1"/>
  <c r="D14" i="9"/>
  <c r="D25" i="9" s="1"/>
  <c r="C14" i="9"/>
  <c r="D20" i="9" s="1"/>
  <c r="K13" i="9"/>
  <c r="J13" i="9"/>
  <c r="I13" i="9"/>
  <c r="H13" i="9"/>
  <c r="G13" i="9"/>
  <c r="F13" i="9"/>
  <c r="L13" i="9" s="1"/>
  <c r="E13" i="9"/>
  <c r="K12" i="9"/>
  <c r="J12" i="9"/>
  <c r="I12" i="9"/>
  <c r="H12" i="9"/>
  <c r="G12" i="9"/>
  <c r="F12" i="9"/>
  <c r="L12" i="9" s="1"/>
  <c r="E12" i="9"/>
  <c r="K11" i="9"/>
  <c r="J11" i="9"/>
  <c r="I11" i="9"/>
  <c r="H11" i="9"/>
  <c r="G11" i="9"/>
  <c r="F11" i="9"/>
  <c r="L11" i="9" s="1"/>
  <c r="E11" i="9"/>
  <c r="K10" i="9"/>
  <c r="J10" i="9"/>
  <c r="I10" i="9"/>
  <c r="H10" i="9"/>
  <c r="G10" i="9"/>
  <c r="F10" i="9"/>
  <c r="L10" i="9" s="1"/>
  <c r="E10" i="9"/>
  <c r="K9" i="9"/>
  <c r="J9" i="9"/>
  <c r="I9" i="9"/>
  <c r="H9" i="9"/>
  <c r="G9" i="9"/>
  <c r="F9" i="9"/>
  <c r="L9" i="9" s="1"/>
  <c r="E9" i="9"/>
  <c r="K8" i="9"/>
  <c r="J8" i="9"/>
  <c r="I8" i="9"/>
  <c r="H8" i="9"/>
  <c r="G8" i="9"/>
  <c r="F8" i="9"/>
  <c r="L8" i="9" s="1"/>
  <c r="E8" i="9"/>
  <c r="K7" i="9"/>
  <c r="J7" i="9"/>
  <c r="I7" i="9"/>
  <c r="H7" i="9"/>
  <c r="G7" i="9"/>
  <c r="F7" i="9"/>
  <c r="L7" i="9" s="1"/>
  <c r="E7" i="9"/>
  <c r="T6" i="9"/>
  <c r="N8" i="9" s="1"/>
  <c r="K6" i="9"/>
  <c r="J6" i="9"/>
  <c r="I6" i="9"/>
  <c r="H6" i="9"/>
  <c r="G6" i="9"/>
  <c r="F6" i="9"/>
  <c r="L6" i="9" s="1"/>
  <c r="E6" i="9"/>
  <c r="I14" i="9" l="1"/>
  <c r="G22" i="9" s="1"/>
  <c r="E14" i="9"/>
  <c r="E20" i="9" s="1"/>
  <c r="F14" i="9"/>
  <c r="F20" i="9" s="1"/>
  <c r="N7" i="9"/>
  <c r="N11" i="9"/>
  <c r="G14" i="9"/>
  <c r="G20" i="9" s="1"/>
  <c r="E19" i="9"/>
  <c r="J14" i="9"/>
  <c r="D26" i="9" s="1"/>
  <c r="H14" i="9"/>
  <c r="G21" i="9" s="1"/>
  <c r="K14" i="9"/>
  <c r="D27" i="9" s="1"/>
  <c r="L14" i="9"/>
  <c r="D28" i="9" s="1"/>
  <c r="N12" i="9"/>
  <c r="N9" i="9"/>
  <c r="N6" i="9"/>
  <c r="N13" i="9"/>
  <c r="N10" i="9"/>
  <c r="I11" i="7"/>
  <c r="I12" i="7"/>
  <c r="I13" i="7"/>
  <c r="I14" i="7"/>
  <c r="I15" i="7"/>
  <c r="H11" i="7"/>
  <c r="H12" i="7"/>
  <c r="H13" i="7"/>
  <c r="H14" i="7"/>
  <c r="H15" i="7"/>
  <c r="G11" i="7"/>
  <c r="G12" i="7"/>
  <c r="G13" i="7"/>
  <c r="G14" i="7"/>
  <c r="G15" i="7"/>
  <c r="F11" i="7"/>
  <c r="F12" i="7"/>
  <c r="F13" i="7"/>
  <c r="F14" i="7"/>
  <c r="F15" i="7"/>
  <c r="E11" i="7"/>
  <c r="E12" i="7"/>
  <c r="E13" i="7"/>
  <c r="E14" i="7"/>
  <c r="E15" i="7"/>
  <c r="D18" i="7"/>
  <c r="D21" i="7" s="1"/>
  <c r="D16" i="7"/>
  <c r="D26" i="7" s="1"/>
  <c r="C16" i="7"/>
  <c r="E21" i="7" s="1"/>
  <c r="I10" i="7"/>
  <c r="H10" i="7"/>
  <c r="G10" i="7"/>
  <c r="F10" i="7"/>
  <c r="E10" i="7"/>
  <c r="I9" i="7"/>
  <c r="H9" i="7"/>
  <c r="G9" i="7"/>
  <c r="F9" i="7"/>
  <c r="E9" i="7"/>
  <c r="I8" i="7"/>
  <c r="H8" i="7"/>
  <c r="G8" i="7"/>
  <c r="F8" i="7"/>
  <c r="E8" i="7"/>
  <c r="I7" i="7"/>
  <c r="H7" i="7"/>
  <c r="G7" i="7"/>
  <c r="F7" i="7"/>
  <c r="E7" i="7"/>
  <c r="Q6" i="7"/>
  <c r="K9" i="7" s="1"/>
  <c r="I6" i="7"/>
  <c r="H6" i="7"/>
  <c r="G6" i="7"/>
  <c r="F6" i="7"/>
  <c r="E6" i="7"/>
  <c r="Q6" i="3"/>
  <c r="K7" i="3" s="1"/>
  <c r="D21" i="9" l="1"/>
  <c r="G19" i="9"/>
  <c r="E21" i="9"/>
  <c r="D22" i="9"/>
  <c r="F19" i="9"/>
  <c r="E22" i="9"/>
  <c r="F22" i="9"/>
  <c r="F21" i="9"/>
  <c r="N14" i="9"/>
  <c r="K15" i="7"/>
  <c r="K14" i="7"/>
  <c r="K13" i="7"/>
  <c r="K12" i="7"/>
  <c r="K11" i="7"/>
  <c r="F16" i="7"/>
  <c r="E23" i="7" s="1"/>
  <c r="K8" i="7"/>
  <c r="G16" i="7"/>
  <c r="F23" i="7" s="1"/>
  <c r="K7" i="7"/>
  <c r="I16" i="7"/>
  <c r="D28" i="7" s="1"/>
  <c r="K10" i="7"/>
  <c r="H16" i="7"/>
  <c r="D27" i="7" s="1"/>
  <c r="K6" i="7"/>
  <c r="E16" i="7"/>
  <c r="F21" i="7" s="1"/>
  <c r="D22" i="7"/>
  <c r="K8" i="3"/>
  <c r="K11" i="3"/>
  <c r="K10" i="3"/>
  <c r="K9" i="3"/>
  <c r="K6" i="3"/>
  <c r="I7" i="3"/>
  <c r="I8" i="3"/>
  <c r="I9" i="3"/>
  <c r="I10" i="3"/>
  <c r="I11" i="3"/>
  <c r="I6" i="3"/>
  <c r="G7" i="3"/>
  <c r="G8" i="3"/>
  <c r="G9" i="3"/>
  <c r="G10" i="3"/>
  <c r="G11" i="3"/>
  <c r="G6" i="3"/>
  <c r="F7" i="3"/>
  <c r="F8" i="3"/>
  <c r="F9" i="3"/>
  <c r="F10" i="3"/>
  <c r="F11" i="3"/>
  <c r="F6" i="3"/>
  <c r="D14" i="3"/>
  <c r="D17" i="3" s="1"/>
  <c r="D12" i="3"/>
  <c r="D22" i="3" s="1"/>
  <c r="C12" i="3"/>
  <c r="D18" i="3" s="1"/>
  <c r="E7" i="3"/>
  <c r="E8" i="3"/>
  <c r="E9" i="3"/>
  <c r="E10" i="3"/>
  <c r="E11" i="3"/>
  <c r="E6" i="3"/>
  <c r="H7" i="3"/>
  <c r="H8" i="3"/>
  <c r="H9" i="3"/>
  <c r="H10" i="3"/>
  <c r="H11" i="3"/>
  <c r="H6" i="3"/>
  <c r="J19" i="9" l="1" a="1"/>
  <c r="J21" i="9" s="1"/>
  <c r="T10" i="9"/>
  <c r="K16" i="7"/>
  <c r="Q10" i="7" s="1"/>
  <c r="F22" i="7"/>
  <c r="D23" i="7"/>
  <c r="E22" i="7"/>
  <c r="I21" i="7" s="1" a="1"/>
  <c r="K12" i="3"/>
  <c r="E12" i="3"/>
  <c r="D19" i="3" s="1"/>
  <c r="H12" i="3"/>
  <c r="D23" i="3" s="1"/>
  <c r="F12" i="3"/>
  <c r="F18" i="3" s="1"/>
  <c r="I12" i="3"/>
  <c r="D24" i="3" s="1"/>
  <c r="E17" i="3"/>
  <c r="G12" i="3"/>
  <c r="F19" i="3" s="1"/>
  <c r="R44" i="1"/>
  <c r="J19" i="9" l="1"/>
  <c r="J22" i="9"/>
  <c r="J20" i="9"/>
  <c r="L20" i="9"/>
  <c r="K20" i="9"/>
  <c r="M19" i="9"/>
  <c r="L21" i="9"/>
  <c r="K21" i="9"/>
  <c r="M22" i="9"/>
  <c r="M20" i="9"/>
  <c r="L19" i="9"/>
  <c r="L22" i="9"/>
  <c r="M21" i="9"/>
  <c r="K19" i="9"/>
  <c r="K22" i="9"/>
  <c r="J25" i="9" a="1"/>
  <c r="J27" i="9" s="1"/>
  <c r="J21" i="7"/>
  <c r="I21" i="7"/>
  <c r="K21" i="7"/>
  <c r="J23" i="7"/>
  <c r="K23" i="7"/>
  <c r="I23" i="7"/>
  <c r="K22" i="7"/>
  <c r="J22" i="7"/>
  <c r="I22" i="7"/>
  <c r="Q10" i="3"/>
  <c r="E18" i="3"/>
  <c r="F17" i="3"/>
  <c r="E19" i="3"/>
  <c r="O7" i="1"/>
  <c r="J10" i="1" s="1"/>
  <c r="D13" i="1"/>
  <c r="C22" i="1" s="1"/>
  <c r="C13" i="1"/>
  <c r="C20" i="1" s="1"/>
  <c r="F7" i="1"/>
  <c r="F8" i="1"/>
  <c r="F9" i="1"/>
  <c r="F10" i="1"/>
  <c r="F11" i="1"/>
  <c r="F12" i="1"/>
  <c r="F6" i="1"/>
  <c r="E7" i="1"/>
  <c r="E8" i="1"/>
  <c r="E9" i="1"/>
  <c r="E10" i="1"/>
  <c r="E11" i="1"/>
  <c r="E12" i="1"/>
  <c r="E6" i="1"/>
  <c r="C16" i="1"/>
  <c r="C19" i="1" s="1"/>
  <c r="J28" i="9" l="1"/>
  <c r="M11" i="9" s="1"/>
  <c r="J26" i="9"/>
  <c r="J25" i="9"/>
  <c r="M13" i="9"/>
  <c r="I26" i="7" a="1"/>
  <c r="I28" i="7" s="1"/>
  <c r="I17" i="3" a="1"/>
  <c r="I19" i="3" s="1"/>
  <c r="F13" i="1"/>
  <c r="D20" i="1" s="1"/>
  <c r="J12" i="1"/>
  <c r="J8" i="1"/>
  <c r="E13" i="1"/>
  <c r="C23" i="1" s="1"/>
  <c r="J6" i="1"/>
  <c r="J9" i="1"/>
  <c r="J11" i="1"/>
  <c r="J7" i="1"/>
  <c r="D19" i="1"/>
  <c r="M10" i="9" l="1"/>
  <c r="M7" i="9"/>
  <c r="M8" i="9"/>
  <c r="M6" i="9"/>
  <c r="M12" i="9"/>
  <c r="M9" i="9"/>
  <c r="I26" i="7"/>
  <c r="I27" i="7"/>
  <c r="K18" i="3"/>
  <c r="J19" i="3"/>
  <c r="I17" i="3"/>
  <c r="I22" i="3" s="1" a="1"/>
  <c r="I22" i="3" s="1"/>
  <c r="J18" i="3"/>
  <c r="K17" i="3"/>
  <c r="I18" i="3"/>
  <c r="J17" i="3"/>
  <c r="K19" i="3"/>
  <c r="G19" i="1" a="1"/>
  <c r="G20" i="1" s="1"/>
  <c r="J13" i="1"/>
  <c r="M14" i="9" l="1"/>
  <c r="T15" i="9" s="1"/>
  <c r="J14" i="7"/>
  <c r="J11" i="7"/>
  <c r="J15" i="7"/>
  <c r="J12" i="7"/>
  <c r="J13" i="7"/>
  <c r="J7" i="7"/>
  <c r="J8" i="7"/>
  <c r="J6" i="7"/>
  <c r="J9" i="7"/>
  <c r="J10" i="7"/>
  <c r="I23" i="3"/>
  <c r="I24" i="3"/>
  <c r="J7" i="3"/>
  <c r="J8" i="3"/>
  <c r="J6" i="3"/>
  <c r="J9" i="3"/>
  <c r="J11" i="3"/>
  <c r="J10" i="3"/>
  <c r="O12" i="1"/>
  <c r="S29" i="1" s="1"/>
  <c r="H19" i="1"/>
  <c r="H20" i="1"/>
  <c r="G19" i="1"/>
  <c r="T21" i="9" l="1"/>
  <c r="T29" i="9" s="1"/>
  <c r="J16" i="7"/>
  <c r="Q15" i="7" s="1"/>
  <c r="J12" i="3"/>
  <c r="G22" i="1" a="1"/>
  <c r="G22" i="1" s="1"/>
  <c r="Q21" i="7" l="1"/>
  <c r="Q28" i="7" s="1"/>
  <c r="Q15" i="3"/>
  <c r="Q21" i="3"/>
  <c r="Q28" i="3" s="1"/>
  <c r="G23" i="1"/>
  <c r="G8" i="1" s="1"/>
  <c r="H8" i="1" s="1"/>
  <c r="I8" i="1" s="1"/>
  <c r="G6" i="1" l="1"/>
  <c r="H6" i="1" s="1"/>
  <c r="G9" i="1"/>
  <c r="H9" i="1" s="1"/>
  <c r="I9" i="1" s="1"/>
  <c r="G7" i="1"/>
  <c r="H7" i="1" s="1"/>
  <c r="I7" i="1" s="1"/>
  <c r="G10" i="1"/>
  <c r="H10" i="1" s="1"/>
  <c r="I10" i="1" s="1"/>
  <c r="G12" i="1"/>
  <c r="H12" i="1" s="1"/>
  <c r="I12" i="1" s="1"/>
  <c r="G11" i="1"/>
  <c r="H11" i="1" s="1"/>
  <c r="I11" i="1" s="1"/>
  <c r="G13" i="1" l="1"/>
  <c r="I6" i="1"/>
  <c r="I13" i="1" s="1"/>
  <c r="H13" i="1"/>
  <c r="R25" i="1" l="1"/>
  <c r="O29" i="1" s="1"/>
  <c r="S38" i="1"/>
</calcChain>
</file>

<file path=xl/sharedStrings.xml><?xml version="1.0" encoding="utf-8"?>
<sst xmlns="http://schemas.openxmlformats.org/spreadsheetml/2006/main" count="135" uniqueCount="61">
  <si>
    <t>xi</t>
  </si>
  <si>
    <t>yi</t>
  </si>
  <si>
    <t>sum</t>
  </si>
  <si>
    <t>n</t>
  </si>
  <si>
    <t>xiyi</t>
  </si>
  <si>
    <t>xi2</t>
  </si>
  <si>
    <t>yi_est</t>
  </si>
  <si>
    <t>ind</t>
  </si>
  <si>
    <t>dep</t>
  </si>
  <si>
    <t>1) A</t>
  </si>
  <si>
    <t>2) A-1</t>
  </si>
  <si>
    <t>3) B</t>
  </si>
  <si>
    <t>AJUSTE LINEAL</t>
  </si>
  <si>
    <t>4) a0</t>
  </si>
  <si>
    <t xml:space="preserve">     a1</t>
  </si>
  <si>
    <t>ei = yi-yi_est</t>
  </si>
  <si>
    <t>ei^2</t>
  </si>
  <si>
    <t>Se toma como una muestra por lo que son mediciones</t>
  </si>
  <si>
    <t>(yi-mediay)^2</t>
  </si>
  <si>
    <t>mediaY</t>
  </si>
  <si>
    <t>sr</t>
  </si>
  <si>
    <t>st</t>
  </si>
  <si>
    <t>Desviacion estandar</t>
  </si>
  <si>
    <t>S</t>
  </si>
  <si>
    <t>Si el coeficiente de relación da 0 no tiene sentido porque entonces no tiene relacion ninguna.</t>
  </si>
  <si>
    <t xml:space="preserve">Error estandar del estimado </t>
  </si>
  <si>
    <t>Sy/x</t>
  </si>
  <si>
    <t xml:space="preserve">Como </t>
  </si>
  <si>
    <t xml:space="preserve">Conclusion </t>
  </si>
  <si>
    <t>es menor</t>
  </si>
  <si>
    <t xml:space="preserve">Coeficiente de determinacion </t>
  </si>
  <si>
    <t>r^2</t>
  </si>
  <si>
    <t xml:space="preserve">Esta recta me explica el 82% de los datos, lo que es muy bueno. </t>
  </si>
  <si>
    <t>Promedio(media)</t>
  </si>
  <si>
    <t xml:space="preserve">El modelo lineal explicó el 86,83% de la incertidumbre original. </t>
  </si>
  <si>
    <t>Error estandas dela estimacion es menor que la desviacion estandar entonces el ajuste lineal es adecuado</t>
  </si>
  <si>
    <t xml:space="preserve">Coeficiente de correlacion </t>
  </si>
  <si>
    <t>r</t>
  </si>
  <si>
    <t>REGRESION POLINOMIAL</t>
  </si>
  <si>
    <t>∑</t>
  </si>
  <si>
    <t>xi3</t>
  </si>
  <si>
    <t>xi4</t>
  </si>
  <si>
    <t>xi^2*yi</t>
  </si>
  <si>
    <t xml:space="preserve">    a2</t>
  </si>
  <si>
    <t>(yi-MediaY)^2</t>
  </si>
  <si>
    <t>Promedio de Y</t>
  </si>
  <si>
    <t>media</t>
  </si>
  <si>
    <t>Yest</t>
  </si>
  <si>
    <t>s</t>
  </si>
  <si>
    <t>Error estandar del estimado</t>
  </si>
  <si>
    <t>sy/X</t>
  </si>
  <si>
    <t>grado</t>
  </si>
  <si>
    <t>Coeficiente de correlacion</t>
  </si>
  <si>
    <t>Coeficiente de determinacion</t>
  </si>
  <si>
    <t>r2</t>
  </si>
  <si>
    <t>(y-a0-a1x1-a2(x1^2))^2</t>
  </si>
  <si>
    <t>(y-a0-a1x1-a2(x1^2)-a3(x1^3))^2</t>
  </si>
  <si>
    <t>xi5</t>
  </si>
  <si>
    <t>xi6</t>
  </si>
  <si>
    <t>xi^3*yi</t>
  </si>
  <si>
    <t xml:space="preserve">   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</si>
</sst>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gency FB"/>
      <family val="2"/>
    </font>
    <font>
      <b/>
      <sz val="16"/>
      <color theme="0"/>
      <name val="Agency FB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13" fontId="0" fillId="0" borderId="4" xfId="0" applyNumberFormat="1" applyBorder="1"/>
    <xf numFmtId="13" fontId="0" fillId="0" borderId="2" xfId="0" applyNumberFormat="1" applyBorder="1"/>
    <xf numFmtId="0" fontId="0" fillId="0" borderId="3" xfId="0" applyBorder="1"/>
    <xf numFmtId="0" fontId="1" fillId="2" borderId="5" xfId="0" applyFont="1" applyFill="1" applyBorder="1" applyAlignment="1">
      <alignment horizontal="center" vertical="center"/>
    </xf>
    <xf numFmtId="13" fontId="0" fillId="0" borderId="3" xfId="0" applyNumberFormat="1" applyBorder="1"/>
    <xf numFmtId="2" fontId="0" fillId="0" borderId="1" xfId="0" applyNumberFormat="1" applyBorder="1"/>
    <xf numFmtId="0" fontId="0" fillId="3" borderId="1" xfId="0" applyFill="1" applyBorder="1"/>
    <xf numFmtId="2" fontId="0" fillId="3" borderId="1" xfId="0" applyNumberFormat="1" applyFill="1" applyBorder="1"/>
    <xf numFmtId="165" fontId="0" fillId="0" borderId="1" xfId="0" applyNumberFormat="1" applyBorder="1"/>
    <xf numFmtId="0" fontId="1" fillId="0" borderId="0" xfId="0" applyFont="1"/>
    <xf numFmtId="165" fontId="0" fillId="0" borderId="0" xfId="0" applyNumberFormat="1"/>
    <xf numFmtId="0" fontId="0" fillId="2" borderId="0" xfId="0" applyFill="1"/>
    <xf numFmtId="0" fontId="0" fillId="2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0" fontId="1" fillId="6" borderId="5" xfId="0" applyFont="1" applyFill="1" applyBorder="1" applyAlignment="1">
      <alignment horizontal="center" vertical="center"/>
    </xf>
    <xf numFmtId="166" fontId="0" fillId="0" borderId="3" xfId="0" applyNumberFormat="1" applyBorder="1"/>
    <xf numFmtId="0" fontId="0" fillId="6" borderId="0" xfId="0" applyFill="1"/>
    <xf numFmtId="0" fontId="2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6636414524013883"/>
                  <c:y val="2.26003869159018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lineal!$C$6:$C$12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lineal!$D$6:$D$12</c:f>
              <c:numCache>
                <c:formatCode>General</c:formatCode>
                <c:ptCount val="7"/>
                <c:pt idx="0">
                  <c:v>0.5</c:v>
                </c:pt>
                <c:pt idx="1">
                  <c:v>2.5</c:v>
                </c:pt>
                <c:pt idx="2">
                  <c:v>2</c:v>
                </c:pt>
                <c:pt idx="3">
                  <c:v>2</c:v>
                </c:pt>
                <c:pt idx="4">
                  <c:v>3.5</c:v>
                </c:pt>
                <c:pt idx="5">
                  <c:v>6</c:v>
                </c:pt>
                <c:pt idx="6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CA-45CA-98B0-9553A3F2E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39696"/>
        <c:axId val="109142608"/>
      </c:scatterChart>
      <c:valAx>
        <c:axId val="10913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Xi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42608"/>
        <c:crosses val="autoZero"/>
        <c:crossBetween val="midCat"/>
      </c:valAx>
      <c:valAx>
        <c:axId val="1091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3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0917313907190169"/>
                  <c:y val="0.112844047479139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Y_est = 1,8607x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+ 2,3593x + 2,4786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cuadratica!$C$6:$C$11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cuadratica!$D$6:$D$11</c:f>
              <c:numCache>
                <c:formatCode>General</c:formatCode>
                <c:ptCount val="6"/>
                <c:pt idx="0">
                  <c:v>2.1</c:v>
                </c:pt>
                <c:pt idx="1">
                  <c:v>7.7</c:v>
                </c:pt>
                <c:pt idx="2">
                  <c:v>13.6</c:v>
                </c:pt>
                <c:pt idx="3">
                  <c:v>27.2</c:v>
                </c:pt>
                <c:pt idx="4">
                  <c:v>40.9</c:v>
                </c:pt>
                <c:pt idx="5">
                  <c:v>61.1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9-4507-8B4A-5519A99FC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606096"/>
        <c:axId val="722607344"/>
      </c:scatterChart>
      <c:valAx>
        <c:axId val="72260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xi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07344"/>
        <c:crosses val="autoZero"/>
        <c:crossBetween val="midCat"/>
      </c:valAx>
      <c:valAx>
        <c:axId val="72260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0609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'grado2 comparacion'!$C$6:$C$15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'grado2 comparacion'!$D$6:$D$15</c:f>
              <c:numCache>
                <c:formatCode>General</c:formatCode>
                <c:ptCount val="10"/>
                <c:pt idx="0">
                  <c:v>17</c:v>
                </c:pt>
                <c:pt idx="1">
                  <c:v>24</c:v>
                </c:pt>
                <c:pt idx="2">
                  <c:v>31</c:v>
                </c:pt>
                <c:pt idx="3">
                  <c:v>33</c:v>
                </c:pt>
                <c:pt idx="4">
                  <c:v>37</c:v>
                </c:pt>
                <c:pt idx="5">
                  <c:v>37</c:v>
                </c:pt>
                <c:pt idx="6">
                  <c:v>40</c:v>
                </c:pt>
                <c:pt idx="7">
                  <c:v>40</c:v>
                </c:pt>
                <c:pt idx="8">
                  <c:v>42</c:v>
                </c:pt>
                <c:pt idx="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E2-4731-B5AB-36363AF03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606096"/>
        <c:axId val="722607344"/>
      </c:scatterChart>
      <c:valAx>
        <c:axId val="72260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xi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07344"/>
        <c:crosses val="autoZero"/>
        <c:crossBetween val="midCat"/>
      </c:valAx>
      <c:valAx>
        <c:axId val="72260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0609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2345156387041092"/>
                  <c:y val="0.301886792452830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'grado3 ejercicio2'!$C$6:$C$13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'grado3 ejercicio2'!$D$6:$D$13</c:f>
              <c:numCache>
                <c:formatCode>General</c:formatCode>
                <c:ptCount val="8"/>
                <c:pt idx="0">
                  <c:v>1.6</c:v>
                </c:pt>
                <c:pt idx="1">
                  <c:v>3.6</c:v>
                </c:pt>
                <c:pt idx="2">
                  <c:v>4.4000000000000004</c:v>
                </c:pt>
                <c:pt idx="3">
                  <c:v>3.4</c:v>
                </c:pt>
                <c:pt idx="4">
                  <c:v>2.2000000000000002</c:v>
                </c:pt>
                <c:pt idx="5">
                  <c:v>2.8</c:v>
                </c:pt>
                <c:pt idx="6">
                  <c:v>3.8</c:v>
                </c:pt>
                <c:pt idx="7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D-421C-814C-49DBB1BEF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606096"/>
        <c:axId val="722607344"/>
      </c:scatterChart>
      <c:valAx>
        <c:axId val="72260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xi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07344"/>
        <c:crosses val="autoZero"/>
        <c:crossBetween val="midCat"/>
      </c:valAx>
      <c:valAx>
        <c:axId val="72260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0609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24</xdr:row>
      <xdr:rowOff>190499</xdr:rowOff>
    </xdr:from>
    <xdr:to>
      <xdr:col>7</xdr:col>
      <xdr:colOff>466725</xdr:colOff>
      <xdr:row>37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147637</xdr:colOff>
      <xdr:row>26</xdr:row>
      <xdr:rowOff>28575</xdr:rowOff>
    </xdr:from>
    <xdr:ext cx="1398460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5329237" y="5038725"/>
              <a:ext cx="139846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7</m:t>
                    </m:r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+28</m:t>
                    </m:r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=22</m:t>
                    </m:r>
                  </m:oMath>
                </m:oMathPara>
              </a14:m>
              <a:endParaRPr lang="es-CO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28</m:t>
                    </m:r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+140</m:t>
                    </m:r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=111,5</m:t>
                    </m:r>
                  </m:oMath>
                </m:oMathPara>
              </a14:m>
              <a:endParaRPr lang="es-CO">
                <a:effectLst/>
              </a:endParaRPr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5329237" y="5038725"/>
              <a:ext cx="139846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7𝑎_0+28𝑎_1=22</a:t>
              </a:r>
              <a:endParaRPr lang="es-CO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28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𝑎_0+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140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𝑎_1=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111,5</a:t>
              </a:r>
              <a:endParaRPr lang="es-CO">
                <a:effectLst/>
              </a:endParaRPr>
            </a:p>
          </xdr:txBody>
        </xdr:sp>
      </mc:Fallback>
    </mc:AlternateContent>
    <xdr:clientData/>
  </xdr:oneCellAnchor>
  <xdr:oneCellAnchor>
    <xdr:from>
      <xdr:col>15</xdr:col>
      <xdr:colOff>414337</xdr:colOff>
      <xdr:row>11</xdr:row>
      <xdr:rowOff>180975</xdr:rowOff>
    </xdr:from>
    <xdr:ext cx="1532791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10672762" y="2333625"/>
              <a:ext cx="153279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sSup>
                              <m:sSupPr>
                                <m:ctrlPr>
                                  <a:rPr lang="es-CO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sub>
                                </m:s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𝑚𝑒𝑑𝑖𝑎𝑌</m:t>
                                </m:r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))</m:t>
                                </m:r>
                              </m:e>
                              <m:sup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10672762" y="2333625"/>
              <a:ext cx="153279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𝑆= </a:t>
              </a:r>
              <a:r>
                <a:rPr lang="es-CO" sz="1100" i="0">
                  <a:latin typeface="Cambria Math" panose="02040503050406030204" pitchFamily="18" charset="0"/>
                </a:rPr>
                <a:t>√((∑〖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(𝑌_𝐼−𝑚𝑒𝑑𝑖𝑎𝑌))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CO" sz="1100" b="0" i="0">
                  <a:latin typeface="Cambria Math" panose="02040503050406030204" pitchFamily="18" charset="0"/>
                </a:rPr>
                <a:t>2)/(𝑛−1))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423862</xdr:colOff>
      <xdr:row>23</xdr:row>
      <xdr:rowOff>19050</xdr:rowOff>
    </xdr:from>
    <xdr:ext cx="940129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9920287" y="4457700"/>
              <a:ext cx="940129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CO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9920287" y="4457700"/>
              <a:ext cx="940129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𝑆_(𝑦/𝑥)= </a:t>
              </a:r>
              <a:r>
                <a:rPr lang="es-CO" sz="1100" i="0">
                  <a:latin typeface="Cambria Math" panose="02040503050406030204" pitchFamily="18" charset="0"/>
                </a:rPr>
                <a:t>√(</a:t>
              </a:r>
              <a:r>
                <a:rPr lang="es-CO" sz="1100" b="0" i="0">
                  <a:latin typeface="Cambria Math" panose="02040503050406030204" pitchFamily="18" charset="0"/>
                </a:rPr>
                <a:t>𝑆_𝑟/(𝑛−2))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704850</xdr:colOff>
      <xdr:row>36</xdr:row>
      <xdr:rowOff>19050</xdr:rowOff>
    </xdr:from>
    <xdr:ext cx="864018" cy="3465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10201275" y="6934200"/>
              <a:ext cx="864018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C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  <m:sSub>
                          <m:sSubPr>
                            <m:ctrlPr>
                              <a:rPr lang="es-C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C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e>
                          <m:sub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10201275" y="6934200"/>
              <a:ext cx="864018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𝑟^2=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  −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𝑆_𝑟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𝑆_𝑡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552450</xdr:colOff>
      <xdr:row>43</xdr:row>
      <xdr:rowOff>9525</xdr:rowOff>
    </xdr:from>
    <xdr:ext cx="560923" cy="2182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/>
            <xdr:cNvSpPr txBox="1"/>
          </xdr:nvSpPr>
          <xdr:spPr>
            <a:xfrm>
              <a:off x="10048875" y="8258175"/>
              <a:ext cx="560923" cy="2182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10048875" y="8258175"/>
              <a:ext cx="560923" cy="2182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𝑟= </a:t>
              </a:r>
              <a:r>
                <a:rPr lang="es-CO" sz="1100" i="0">
                  <a:latin typeface="Cambria Math" panose="02040503050406030204" pitchFamily="18" charset="0"/>
                </a:rPr>
                <a:t>√(</a:t>
              </a:r>
              <a:r>
                <a:rPr lang="es-CO" sz="1100" b="0" i="0">
                  <a:latin typeface="Cambria Math" panose="02040503050406030204" pitchFamily="18" charset="0"/>
                </a:rPr>
                <a:t>𝑟^2 )</a:t>
              </a:r>
              <a:endParaRPr lang="es-CO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704850</xdr:colOff>
      <xdr:row>12</xdr:row>
      <xdr:rowOff>95250</xdr:rowOff>
    </xdr:from>
    <xdr:ext cx="2576667" cy="563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3267075" y="2438400"/>
              <a:ext cx="2576667" cy="56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CO" sz="1100" b="0" i="1">
                        <a:latin typeface="Cambria Math" panose="02040503050406030204" pitchFamily="18" charset="0"/>
                      </a:rPr>
                      <m:t>n</m:t>
                    </m:r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𝑥𝑖</m:t>
                        </m:r>
                      </m:e>
                    </m:d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∑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𝑦𝑖</m:t>
                    </m:r>
                  </m:oMath>
                </m:oMathPara>
              </a14:m>
              <a:endParaRPr lang="es-CO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</m:t>
                        </m:r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=∑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𝑥𝑖𝑦𝑖</m:t>
                    </m:r>
                  </m:oMath>
                </m:oMathPara>
              </a14:m>
              <a:endParaRPr lang="es-CO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=∑</m:t>
                    </m:r>
                    <m:sSup>
                      <m:sSup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𝑦𝑖</m:t>
                    </m:r>
                  </m:oMath>
                </m:oMathPara>
              </a14:m>
              <a:endParaRPr lang="es-CO">
                <a:effectLst/>
              </a:endParaRPr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3267075" y="2438400"/>
              <a:ext cx="2576667" cy="56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n𝑎_0+(∑𝑥𝑖) 𝑎_1+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(∑〖𝑥_𝑖〗^2 ) 𝑎_2</a:t>
              </a:r>
              <a:r>
                <a:rPr lang="es-CO" sz="1100" b="0" i="0">
                  <a:latin typeface="Cambria Math" panose="02040503050406030204" pitchFamily="18" charset="0"/>
                </a:rPr>
                <a:t>=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∑𝑦𝑖</a:t>
              </a:r>
              <a:endParaRPr lang="es-CO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(∑𝑥𝑖) 𝑎_0+(∑〖𝑥_𝑖〗^2 ) 𝑎_1+(∑〖𝑥_𝑖〗^3 ) 𝑎_2=∑𝑥𝑖𝑦𝑖</a:t>
              </a:r>
              <a:endParaRPr lang="es-CO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(∑〖𝑥_𝑖〗^2 ) 𝑎_0+(∑〖𝑥_𝑖〗^3 ) 𝑎_1+(∑〖𝑥_𝑖〗^4 ) 𝑎_2=∑〖𝑥_𝑖〗^2 𝑦𝑖</a:t>
              </a:r>
              <a:endParaRPr lang="es-CO">
                <a:effectLst/>
              </a:endParaRPr>
            </a:p>
          </xdr:txBody>
        </xdr:sp>
      </mc:Fallback>
    </mc:AlternateContent>
    <xdr:clientData/>
  </xdr:oneCellAnchor>
  <xdr:twoCellAnchor>
    <xdr:from>
      <xdr:col>1</xdr:col>
      <xdr:colOff>9525</xdr:colOff>
      <xdr:row>26</xdr:row>
      <xdr:rowOff>0</xdr:rowOff>
    </xdr:from>
    <xdr:to>
      <xdr:col>7</xdr:col>
      <xdr:colOff>28574</xdr:colOff>
      <xdr:row>39</xdr:row>
      <xdr:rowOff>47625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476250</xdr:colOff>
      <xdr:row>8</xdr:row>
      <xdr:rowOff>123825</xdr:rowOff>
    </xdr:from>
    <xdr:ext cx="1532791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13716000" y="1704975"/>
              <a:ext cx="153279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sSup>
                              <m:sSupPr>
                                <m:ctrlPr>
                                  <a:rPr lang="es-CO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sub>
                                </m:s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𝑚𝑒𝑑𝑖𝑎𝑌</m:t>
                                </m:r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))</m:t>
                                </m:r>
                              </m:e>
                              <m:sup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13716000" y="1704975"/>
              <a:ext cx="153279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𝑆= </a:t>
              </a:r>
              <a:r>
                <a:rPr lang="es-CO" sz="1100" i="0">
                  <a:latin typeface="Cambria Math" panose="02040503050406030204" pitchFamily="18" charset="0"/>
                </a:rPr>
                <a:t>√((∑〖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(𝑌_𝐼−𝑚𝑒𝑑𝑖𝑎𝑌))〗^</a:t>
              </a:r>
              <a:r>
                <a:rPr lang="es-CO" sz="1100" b="0" i="0">
                  <a:latin typeface="Cambria Math" panose="02040503050406030204" pitchFamily="18" charset="0"/>
                </a:rPr>
                <a:t>2)/(𝑛−1))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561975</xdr:colOff>
      <xdr:row>13</xdr:row>
      <xdr:rowOff>28575</xdr:rowOff>
    </xdr:from>
    <xdr:ext cx="1346010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13801725" y="2562225"/>
              <a:ext cx="134601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CO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−(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+1)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13801725" y="2562225"/>
              <a:ext cx="134601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𝑆_(𝑦/𝑥)= </a:t>
              </a:r>
              <a:r>
                <a:rPr lang="es-CO" sz="1100" i="0">
                  <a:latin typeface="Cambria Math" panose="02040503050406030204" pitchFamily="18" charset="0"/>
                </a:rPr>
                <a:t>√(</a:t>
              </a:r>
              <a:r>
                <a:rPr lang="es-CO" sz="1100" b="0" i="0">
                  <a:latin typeface="Cambria Math" panose="02040503050406030204" pitchFamily="18" charset="0"/>
                </a:rPr>
                <a:t>𝑆_𝑟/(𝑛−</a:t>
              </a:r>
              <a:r>
                <a:rPr lang="es-ES" sz="1100" b="0" i="0">
                  <a:latin typeface="Cambria Math" panose="02040503050406030204" pitchFamily="18" charset="0"/>
                </a:rPr>
                <a:t>(𝑚+1)</a:t>
              </a:r>
              <a:r>
                <a:rPr lang="es-CO" sz="1100" b="0" i="0">
                  <a:latin typeface="Cambria Math" panose="02040503050406030204" pitchFamily="18" charset="0"/>
                </a:rPr>
                <a:t>))</a:t>
              </a:r>
              <a:endParaRPr lang="es-CO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704850</xdr:colOff>
      <xdr:row>16</xdr:row>
      <xdr:rowOff>95250</xdr:rowOff>
    </xdr:from>
    <xdr:ext cx="2576667" cy="563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3267075" y="2438400"/>
              <a:ext cx="2576667" cy="56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CO" sz="1100" b="0" i="1">
                        <a:latin typeface="Cambria Math" panose="02040503050406030204" pitchFamily="18" charset="0"/>
                      </a:rPr>
                      <m:t>n</m:t>
                    </m:r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𝑥𝑖</m:t>
                        </m:r>
                      </m:e>
                    </m:d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∑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𝑦𝑖</m:t>
                    </m:r>
                  </m:oMath>
                </m:oMathPara>
              </a14:m>
              <a:endParaRPr lang="es-CO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</m:t>
                        </m:r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=∑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𝑥𝑖𝑦𝑖</m:t>
                    </m:r>
                  </m:oMath>
                </m:oMathPara>
              </a14:m>
              <a:endParaRPr lang="es-CO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=∑</m:t>
                    </m:r>
                    <m:sSup>
                      <m:sSup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𝑦𝑖</m:t>
                    </m:r>
                  </m:oMath>
                </m:oMathPara>
              </a14:m>
              <a:endParaRPr lang="es-CO">
                <a:effectLst/>
              </a:endParaRPr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3267075" y="2438400"/>
              <a:ext cx="2576667" cy="56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n𝑎_0+(∑𝑥𝑖) 𝑎_1+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(∑〖𝑥_𝑖〗^2 ) 𝑎_2</a:t>
              </a:r>
              <a:r>
                <a:rPr lang="es-CO" sz="1100" b="0" i="0">
                  <a:latin typeface="Cambria Math" panose="02040503050406030204" pitchFamily="18" charset="0"/>
                </a:rPr>
                <a:t>=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∑𝑦𝑖</a:t>
              </a:r>
              <a:endParaRPr lang="es-CO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(∑𝑥𝑖) 𝑎_0+(∑〖𝑥_𝑖〗^2 ) 𝑎_1+(∑〖𝑥_𝑖〗^3 ) 𝑎_2=∑𝑥𝑖𝑦𝑖</a:t>
              </a:r>
              <a:endParaRPr lang="es-CO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(∑〖𝑥_𝑖〗^2 ) 𝑎_0+(∑〖𝑥_𝑖〗^3 ) 𝑎_1+(∑〖𝑥_𝑖〗^4 ) 𝑎_2=∑〖𝑥_𝑖〗^2 𝑦𝑖</a:t>
              </a:r>
              <a:endParaRPr lang="es-CO">
                <a:effectLst/>
              </a:endParaRPr>
            </a:p>
          </xdr:txBody>
        </xdr:sp>
      </mc:Fallback>
    </mc:AlternateContent>
    <xdr:clientData/>
  </xdr:oneCellAnchor>
  <xdr:twoCellAnchor>
    <xdr:from>
      <xdr:col>1</xdr:col>
      <xdr:colOff>95250</xdr:colOff>
      <xdr:row>29</xdr:row>
      <xdr:rowOff>9525</xdr:rowOff>
    </xdr:from>
    <xdr:to>
      <xdr:col>7</xdr:col>
      <xdr:colOff>114299</xdr:colOff>
      <xdr:row>42</xdr:row>
      <xdr:rowOff>57150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476250</xdr:colOff>
      <xdr:row>8</xdr:row>
      <xdr:rowOff>123825</xdr:rowOff>
    </xdr:from>
    <xdr:ext cx="1532791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12506325" y="1704975"/>
              <a:ext cx="153279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sSup>
                              <m:sSupPr>
                                <m:ctrlPr>
                                  <a:rPr lang="es-CO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sub>
                                </m:s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𝑚𝑒𝑑𝑖𝑎𝑌</m:t>
                                </m:r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))</m:t>
                                </m:r>
                              </m:e>
                              <m:sup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12506325" y="1704975"/>
              <a:ext cx="153279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𝑆= </a:t>
              </a:r>
              <a:r>
                <a:rPr lang="es-CO" sz="1100" i="0">
                  <a:latin typeface="Cambria Math" panose="02040503050406030204" pitchFamily="18" charset="0"/>
                </a:rPr>
                <a:t>√((∑〖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(𝑌_𝐼−𝑚𝑒𝑑𝑖𝑎𝑌))〗^</a:t>
              </a:r>
              <a:r>
                <a:rPr lang="es-CO" sz="1100" b="0" i="0">
                  <a:latin typeface="Cambria Math" panose="02040503050406030204" pitchFamily="18" charset="0"/>
                </a:rPr>
                <a:t>2)/(𝑛−1))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561975</xdr:colOff>
      <xdr:row>13</xdr:row>
      <xdr:rowOff>28575</xdr:rowOff>
    </xdr:from>
    <xdr:ext cx="1346010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12592050" y="2562225"/>
              <a:ext cx="134601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CO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−(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+1)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12592050" y="2562225"/>
              <a:ext cx="134601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𝑆_(𝑦/𝑥)= </a:t>
              </a:r>
              <a:r>
                <a:rPr lang="es-CO" sz="1100" i="0">
                  <a:latin typeface="Cambria Math" panose="02040503050406030204" pitchFamily="18" charset="0"/>
                </a:rPr>
                <a:t>√(</a:t>
              </a:r>
              <a:r>
                <a:rPr lang="es-CO" sz="1100" b="0" i="0">
                  <a:latin typeface="Cambria Math" panose="02040503050406030204" pitchFamily="18" charset="0"/>
                </a:rPr>
                <a:t>𝑆_𝑟/(𝑛−</a:t>
              </a:r>
              <a:r>
                <a:rPr lang="es-ES" sz="1100" b="0" i="0">
                  <a:latin typeface="Cambria Math" panose="02040503050406030204" pitchFamily="18" charset="0"/>
                </a:rPr>
                <a:t>(𝑚+1)</a:t>
              </a:r>
              <a:r>
                <a:rPr lang="es-CO" sz="1100" b="0" i="0">
                  <a:latin typeface="Cambria Math" panose="02040503050406030204" pitchFamily="18" charset="0"/>
                </a:rPr>
                <a:t>))</a:t>
              </a:r>
              <a:endParaRPr lang="es-CO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114300</xdr:colOff>
      <xdr:row>30</xdr:row>
      <xdr:rowOff>152400</xdr:rowOff>
    </xdr:from>
    <xdr:ext cx="3380413" cy="9114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5838825" y="6305550"/>
              <a:ext cx="3380413" cy="911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CO" sz="1100" b="0" i="1">
                        <a:latin typeface="Cambria Math" panose="02040503050406030204" pitchFamily="18" charset="0"/>
                      </a:rPr>
                      <m:t>n</m:t>
                    </m:r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𝑥𝑖</m:t>
                        </m:r>
                      </m:e>
                    </m:d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∑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𝑦𝑖</m:t>
                    </m:r>
                  </m:oMath>
                </m:oMathPara>
              </a14:m>
              <a:endParaRPr lang="es-CO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</m:t>
                        </m:r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=∑</m:t>
                    </m:r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𝑥𝑖𝑦𝑖</m:t>
                    </m:r>
                  </m:oMath>
                </m:oMathPara>
              </a14:m>
              <a:endParaRPr lang="es-CO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=∑</m:t>
                    </m:r>
                    <m:sSup>
                      <m:sSup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𝑦𝑖</m:t>
                    </m:r>
                  </m:oMath>
                </m:oMathPara>
              </a14:m>
              <a:endParaRPr lang="es-CO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sSup>
                          <m:sSup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</m:t>
                            </m:r>
                          </m:sup>
                        </m:sSup>
                      </m:e>
                    </m:d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sub>
                    </m:sSub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=∑</m:t>
                    </m:r>
                    <m:sSup>
                      <m:sSup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𝑦𝑖</m:t>
                    </m:r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CO">
                <a:effectLst/>
              </a:endParaRPr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5838825" y="6305550"/>
              <a:ext cx="3380413" cy="911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n𝑎_0+(∑𝑥𝑖) 𝑎_1+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(∑〖𝑥_𝑖〗^2 ) 𝑎_2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(∑〖𝑥_𝑖〗^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 𝑎_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s-CO" sz="1100" b="0" i="0">
                  <a:latin typeface="Cambria Math" panose="02040503050406030204" pitchFamily="18" charset="0"/>
                </a:rPr>
                <a:t>=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∑𝑦𝑖</a:t>
              </a:r>
              <a:endParaRPr lang="es-CO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(∑𝑥𝑖) 𝑎_0+(∑〖𝑥_𝑖〗^2 ) 𝑎_1+(∑〖𝑥_𝑖〗^3 ) 𝑎_2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(∑〖𝑥_𝑖〗^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 𝑎_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=∑𝑥𝑖𝑦𝑖</a:t>
              </a:r>
              <a:endParaRPr lang="es-CO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(∑〖𝑥_𝑖〗^2 ) 𝑎_0+(∑〖𝑥_𝑖〗^3 ) 𝑎_1+(∑〖𝑥_𝑖〗^4 ) 𝑎_2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(∑〖𝑥_𝑖〗^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 𝑎_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=∑〖𝑥_𝑖〗^2 𝑦𝑖</a:t>
              </a:r>
              <a:endParaRPr lang="es-CO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(∑〖𝑥_𝑖〗^2 ) 𝑎_0+(∑〖𝑥_𝑖〗^3 ) 𝑎_1+(∑〖𝑥_𝑖〗^4 ) 𝑎_2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(∑〖𝑥_𝑖〗^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 𝑎_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=∑〖𝑥_𝑖〗^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𝑦𝑖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CO">
                <a:effectLst/>
              </a:endParaRPr>
            </a:p>
          </xdr:txBody>
        </xdr:sp>
      </mc:Fallback>
    </mc:AlternateContent>
    <xdr:clientData/>
  </xdr:oneCellAnchor>
  <xdr:twoCellAnchor>
    <xdr:from>
      <xdr:col>2</xdr:col>
      <xdr:colOff>133350</xdr:colOff>
      <xdr:row>30</xdr:row>
      <xdr:rowOff>19050</xdr:rowOff>
    </xdr:from>
    <xdr:to>
      <xdr:col>7</xdr:col>
      <xdr:colOff>428624</xdr:colOff>
      <xdr:row>43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20</xdr:col>
      <xdr:colOff>476250</xdr:colOff>
      <xdr:row>8</xdr:row>
      <xdr:rowOff>123825</xdr:rowOff>
    </xdr:from>
    <xdr:ext cx="1532791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15554325" y="1704975"/>
              <a:ext cx="153279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sSup>
                              <m:sSupPr>
                                <m:ctrlPr>
                                  <a:rPr lang="es-CO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s-C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sub>
                                </m:s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𝑚𝑒𝑑𝑖𝑎𝑌</m:t>
                                </m:r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))</m:t>
                                </m:r>
                              </m:e>
                              <m:sup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15554325" y="1704975"/>
              <a:ext cx="1532791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𝑆= </a:t>
              </a:r>
              <a:r>
                <a:rPr lang="es-CO" sz="1100" i="0">
                  <a:latin typeface="Cambria Math" panose="02040503050406030204" pitchFamily="18" charset="0"/>
                </a:rPr>
                <a:t>√((∑〖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(𝑌_𝐼−𝑚𝑒𝑑𝑖𝑎𝑌))〗^</a:t>
              </a:r>
              <a:r>
                <a:rPr lang="es-CO" sz="1100" b="0" i="0">
                  <a:latin typeface="Cambria Math" panose="02040503050406030204" pitchFamily="18" charset="0"/>
                </a:rPr>
                <a:t>2)/(𝑛−1))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561975</xdr:colOff>
      <xdr:row>13</xdr:row>
      <xdr:rowOff>28575</xdr:rowOff>
    </xdr:from>
    <xdr:ext cx="1346010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15640050" y="2562225"/>
              <a:ext cx="134601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CO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−(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+1)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15640050" y="2562225"/>
              <a:ext cx="134601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𝑆_(𝑦/𝑥)= </a:t>
              </a:r>
              <a:r>
                <a:rPr lang="es-CO" sz="1100" i="0">
                  <a:latin typeface="Cambria Math" panose="02040503050406030204" pitchFamily="18" charset="0"/>
                </a:rPr>
                <a:t>√(</a:t>
              </a:r>
              <a:r>
                <a:rPr lang="es-CO" sz="1100" b="0" i="0">
                  <a:latin typeface="Cambria Math" panose="02040503050406030204" pitchFamily="18" charset="0"/>
                </a:rPr>
                <a:t>𝑆_𝑟/(𝑛−(</a:t>
              </a:r>
              <a:r>
                <a:rPr lang="es-ES" sz="1100" b="0" i="0">
                  <a:latin typeface="Cambria Math" panose="02040503050406030204" pitchFamily="18" charset="0"/>
                </a:rPr>
                <a:t>𝑚+1)</a:t>
              </a:r>
              <a:r>
                <a:rPr lang="es-CO" sz="1100" b="0" i="0">
                  <a:latin typeface="Cambria Math" panose="02040503050406030204" pitchFamily="18" charset="0"/>
                </a:rPr>
                <a:t>))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5"/>
  <sheetViews>
    <sheetView tabSelected="1" zoomScale="70" zoomScaleNormal="70" workbookViewId="0">
      <selection activeCell="L45" sqref="L45"/>
    </sheetView>
  </sheetViews>
  <sheetFormatPr baseColWidth="10" defaultRowHeight="15" x14ac:dyDescent="0.25"/>
  <cols>
    <col min="3" max="3" width="8.85546875" customWidth="1"/>
    <col min="4" max="4" width="8.28515625" customWidth="1"/>
    <col min="5" max="5" width="8" customWidth="1"/>
    <col min="6" max="6" width="7.85546875" customWidth="1"/>
    <col min="7" max="7" width="8.7109375" customWidth="1"/>
    <col min="8" max="8" width="13.140625" customWidth="1"/>
    <col min="10" max="10" width="14.5703125" customWidth="1"/>
    <col min="12" max="12" width="4.42578125" customWidth="1"/>
  </cols>
  <sheetData>
    <row r="2" spans="2:20" ht="19.5" x14ac:dyDescent="0.25">
      <c r="B2" s="28" t="s">
        <v>12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4" spans="2:20" x14ac:dyDescent="0.25">
      <c r="C4" t="s">
        <v>7</v>
      </c>
      <c r="D4" t="s">
        <v>8</v>
      </c>
      <c r="K4" s="4"/>
      <c r="L4" s="3"/>
    </row>
    <row r="5" spans="2:20" x14ac:dyDescent="0.25">
      <c r="C5" s="2" t="s">
        <v>0</v>
      </c>
      <c r="D5" s="2" t="s">
        <v>1</v>
      </c>
      <c r="E5" s="2" t="s">
        <v>4</v>
      </c>
      <c r="F5" s="2" t="s">
        <v>5</v>
      </c>
      <c r="G5" s="2" t="s">
        <v>6</v>
      </c>
      <c r="H5" s="2" t="s">
        <v>15</v>
      </c>
      <c r="I5" s="2" t="s">
        <v>16</v>
      </c>
      <c r="J5" s="2" t="s">
        <v>18</v>
      </c>
      <c r="K5" s="4"/>
      <c r="L5" s="18"/>
      <c r="M5" s="15" t="s">
        <v>33</v>
      </c>
      <c r="O5" t="s">
        <v>17</v>
      </c>
    </row>
    <row r="6" spans="2:20" x14ac:dyDescent="0.25">
      <c r="C6" s="1">
        <v>1</v>
      </c>
      <c r="D6" s="1">
        <v>0.5</v>
      </c>
      <c r="E6" s="1">
        <f>C6*D6</f>
        <v>0.5</v>
      </c>
      <c r="F6" s="1">
        <f>C6^2</f>
        <v>1</v>
      </c>
      <c r="G6" s="11">
        <f>G$22+(G$23*C6)</f>
        <v>0.62500000000000222</v>
      </c>
      <c r="H6" s="11">
        <f>D6-G6</f>
        <v>-0.12500000000000222</v>
      </c>
      <c r="I6" s="11">
        <f>H6^2</f>
        <v>1.5625000000000555E-2</v>
      </c>
      <c r="J6" s="11">
        <f t="shared" ref="J6:J12" si="0">(D6-O$7)^2</f>
        <v>6.9846938775510203</v>
      </c>
      <c r="K6" s="4"/>
      <c r="L6" s="3"/>
      <c r="M6" s="3"/>
    </row>
    <row r="7" spans="2:20" x14ac:dyDescent="0.25">
      <c r="C7" s="1">
        <v>2</v>
      </c>
      <c r="D7" s="1">
        <v>2.5</v>
      </c>
      <c r="E7" s="1">
        <f t="shared" ref="E7:E12" si="1">C7*D7</f>
        <v>5</v>
      </c>
      <c r="F7" s="1">
        <f t="shared" ref="F7:F12" si="2">C7^2</f>
        <v>4</v>
      </c>
      <c r="G7" s="11">
        <f t="shared" ref="G7:G12" si="3">G$22+(G$23*C7)</f>
        <v>1.4642857142857162</v>
      </c>
      <c r="H7" s="11">
        <f t="shared" ref="H7:H12" si="4">D7-G7</f>
        <v>1.0357142857142838</v>
      </c>
      <c r="I7" s="11">
        <f t="shared" ref="I7:I12" si="5">H7^2</f>
        <v>1.0727040816326492</v>
      </c>
      <c r="J7" s="11">
        <f t="shared" si="0"/>
        <v>0.41326530612244888</v>
      </c>
      <c r="K7" s="4"/>
      <c r="L7" s="3"/>
      <c r="M7" s="3"/>
      <c r="N7" s="2" t="s">
        <v>19</v>
      </c>
      <c r="O7" s="1">
        <f>AVERAGE(D6:D12)</f>
        <v>3.1428571428571428</v>
      </c>
    </row>
    <row r="8" spans="2:20" x14ac:dyDescent="0.25">
      <c r="C8" s="1">
        <v>3</v>
      </c>
      <c r="D8" s="1">
        <v>2</v>
      </c>
      <c r="E8" s="1">
        <f t="shared" si="1"/>
        <v>6</v>
      </c>
      <c r="F8" s="1">
        <f t="shared" si="2"/>
        <v>9</v>
      </c>
      <c r="G8" s="11">
        <f t="shared" si="3"/>
        <v>2.3035714285714302</v>
      </c>
      <c r="H8" s="11">
        <f t="shared" si="4"/>
        <v>-0.30357142857143016</v>
      </c>
      <c r="I8" s="11">
        <f t="shared" si="5"/>
        <v>9.2155612244898918E-2</v>
      </c>
      <c r="J8" s="11">
        <f t="shared" si="0"/>
        <v>1.3061224489795917</v>
      </c>
      <c r="K8" s="4"/>
      <c r="L8" s="3"/>
      <c r="M8" s="3"/>
    </row>
    <row r="9" spans="2:20" x14ac:dyDescent="0.25">
      <c r="C9" s="1">
        <v>4</v>
      </c>
      <c r="D9" s="1">
        <v>2</v>
      </c>
      <c r="E9" s="1">
        <f t="shared" si="1"/>
        <v>8</v>
      </c>
      <c r="F9" s="1">
        <f t="shared" si="2"/>
        <v>16</v>
      </c>
      <c r="G9" s="11">
        <f t="shared" si="3"/>
        <v>3.1428571428571441</v>
      </c>
      <c r="H9" s="11">
        <f t="shared" si="4"/>
        <v>-1.1428571428571441</v>
      </c>
      <c r="I9" s="11">
        <f t="shared" si="5"/>
        <v>1.3061224489795948</v>
      </c>
      <c r="J9" s="11">
        <f t="shared" si="0"/>
        <v>1.3061224489795917</v>
      </c>
      <c r="K9" s="4"/>
      <c r="L9" s="3"/>
      <c r="M9" s="3"/>
    </row>
    <row r="10" spans="2:20" x14ac:dyDescent="0.25">
      <c r="C10" s="1">
        <v>5</v>
      </c>
      <c r="D10" s="1">
        <v>3.5</v>
      </c>
      <c r="E10" s="1">
        <f t="shared" si="1"/>
        <v>17.5</v>
      </c>
      <c r="F10" s="1">
        <f t="shared" si="2"/>
        <v>25</v>
      </c>
      <c r="G10" s="11">
        <f t="shared" si="3"/>
        <v>3.9821428571428577</v>
      </c>
      <c r="H10" s="11">
        <f t="shared" si="4"/>
        <v>-0.48214285714285765</v>
      </c>
      <c r="I10" s="11">
        <f t="shared" si="5"/>
        <v>0.23246173469387804</v>
      </c>
      <c r="J10" s="11">
        <f t="shared" si="0"/>
        <v>0.12755102040816332</v>
      </c>
      <c r="K10" s="4"/>
      <c r="L10" s="18"/>
      <c r="M10" s="15" t="s">
        <v>22</v>
      </c>
    </row>
    <row r="11" spans="2:20" x14ac:dyDescent="0.25">
      <c r="C11" s="1">
        <v>6</v>
      </c>
      <c r="D11" s="1">
        <v>6</v>
      </c>
      <c r="E11" s="1">
        <f t="shared" si="1"/>
        <v>36</v>
      </c>
      <c r="F11" s="1">
        <f t="shared" si="2"/>
        <v>36</v>
      </c>
      <c r="G11" s="11">
        <f t="shared" si="3"/>
        <v>4.8214285714285721</v>
      </c>
      <c r="H11" s="11">
        <f t="shared" si="4"/>
        <v>1.1785714285714279</v>
      </c>
      <c r="I11" s="11">
        <f t="shared" si="5"/>
        <v>1.3890306122448965</v>
      </c>
      <c r="J11" s="11">
        <f t="shared" si="0"/>
        <v>8.1632653061224492</v>
      </c>
      <c r="K11" s="4"/>
      <c r="L11" s="3"/>
      <c r="M11" s="3"/>
    </row>
    <row r="12" spans="2:20" x14ac:dyDescent="0.25">
      <c r="C12" s="1">
        <v>7</v>
      </c>
      <c r="D12" s="1">
        <v>5.5</v>
      </c>
      <c r="E12" s="1">
        <f t="shared" si="1"/>
        <v>38.5</v>
      </c>
      <c r="F12" s="1">
        <f t="shared" si="2"/>
        <v>49</v>
      </c>
      <c r="G12" s="11">
        <f t="shared" si="3"/>
        <v>5.6607142857142865</v>
      </c>
      <c r="H12" s="11">
        <f t="shared" si="4"/>
        <v>-0.16071428571428648</v>
      </c>
      <c r="I12" s="11">
        <f t="shared" si="5"/>
        <v>2.5829081632653305E-2</v>
      </c>
      <c r="J12" s="11">
        <f t="shared" si="0"/>
        <v>5.5561224489795924</v>
      </c>
      <c r="K12" s="4"/>
      <c r="L12" s="3"/>
      <c r="M12" s="3"/>
      <c r="N12" s="2" t="s">
        <v>23</v>
      </c>
      <c r="O12" s="14">
        <f>SQRT((J13)/(C16-1))</f>
        <v>1.9940387348771529</v>
      </c>
    </row>
    <row r="13" spans="2:20" x14ac:dyDescent="0.25">
      <c r="B13" s="2" t="s">
        <v>2</v>
      </c>
      <c r="C13" s="12">
        <f>SUM(C6:C12)</f>
        <v>28</v>
      </c>
      <c r="D13" s="12">
        <f t="shared" ref="D13:E13" si="6">SUM(D6:D12)</f>
        <v>22</v>
      </c>
      <c r="E13" s="12">
        <f t="shared" si="6"/>
        <v>111.5</v>
      </c>
      <c r="F13" s="12">
        <f t="shared" ref="F13" si="7">SUM(F6:F12)</f>
        <v>140</v>
      </c>
      <c r="G13" s="13">
        <f>SUM(G6:G12)</f>
        <v>22.000000000000007</v>
      </c>
      <c r="H13" s="12">
        <f t="shared" ref="H13" si="8">SUM(H6:H12)</f>
        <v>-8.8817841970012523E-15</v>
      </c>
      <c r="I13" s="13">
        <f>SUM(I6:I12)</f>
        <v>4.1339285714285721</v>
      </c>
      <c r="J13" s="13">
        <f t="shared" ref="J13" si="9">SUM(J6:J12)</f>
        <v>23.857142857142858</v>
      </c>
      <c r="K13" s="4"/>
      <c r="L13" s="3"/>
      <c r="M13" s="3"/>
    </row>
    <row r="14" spans="2:20" x14ac:dyDescent="0.25">
      <c r="I14" s="19" t="s">
        <v>20</v>
      </c>
      <c r="J14" s="19" t="s">
        <v>21</v>
      </c>
      <c r="K14" s="4"/>
      <c r="L14" s="3"/>
      <c r="M14" s="3"/>
    </row>
    <row r="15" spans="2:20" x14ac:dyDescent="0.25">
      <c r="K15" s="4"/>
      <c r="L15" s="3"/>
      <c r="M15" s="3"/>
    </row>
    <row r="16" spans="2:20" x14ac:dyDescent="0.25">
      <c r="B16" s="2" t="s">
        <v>3</v>
      </c>
      <c r="C16" s="1">
        <f>COUNT(C6:C12)</f>
        <v>7</v>
      </c>
      <c r="K16" s="4"/>
      <c r="L16" s="3"/>
    </row>
    <row r="17" spans="2:19" x14ac:dyDescent="0.25">
      <c r="K17" s="4"/>
      <c r="L17" s="3"/>
      <c r="M17" s="3"/>
    </row>
    <row r="18" spans="2:19" x14ac:dyDescent="0.25">
      <c r="K18" s="4"/>
      <c r="L18" s="3"/>
      <c r="M18" s="3"/>
    </row>
    <row r="19" spans="2:19" x14ac:dyDescent="0.25">
      <c r="B19" s="2" t="s">
        <v>9</v>
      </c>
      <c r="C19" s="5">
        <f>C16</f>
        <v>7</v>
      </c>
      <c r="D19" s="4">
        <f>C13</f>
        <v>28</v>
      </c>
      <c r="F19" s="2" t="s">
        <v>10</v>
      </c>
      <c r="G19" s="6">
        <f t="array" ref="G19:H20">MINVERSE(C19:D20)</f>
        <v>0.7142857142857143</v>
      </c>
      <c r="H19" s="7">
        <v>-0.14285714285714285</v>
      </c>
      <c r="K19" s="4"/>
      <c r="L19" s="3"/>
    </row>
    <row r="20" spans="2:19" x14ac:dyDescent="0.25">
      <c r="C20" s="5">
        <f>C13</f>
        <v>28</v>
      </c>
      <c r="D20" s="4">
        <f>F13</f>
        <v>140</v>
      </c>
      <c r="G20" s="6">
        <v>-0.14285714285714285</v>
      </c>
      <c r="H20" s="7">
        <v>3.5714285714285712E-2</v>
      </c>
      <c r="K20" s="4"/>
      <c r="L20" s="3"/>
    </row>
    <row r="21" spans="2:19" x14ac:dyDescent="0.25">
      <c r="K21" s="4"/>
      <c r="L21" s="3"/>
      <c r="M21" t="s">
        <v>24</v>
      </c>
    </row>
    <row r="22" spans="2:19" x14ac:dyDescent="0.25">
      <c r="B22" s="9" t="s">
        <v>11</v>
      </c>
      <c r="C22" s="8">
        <f>D13</f>
        <v>22</v>
      </c>
      <c r="F22" s="2" t="s">
        <v>13</v>
      </c>
      <c r="G22" s="10">
        <f t="array" ref="G22:G23">MMULT(G19:H20,C22:C23)</f>
        <v>-0.21428571428571175</v>
      </c>
      <c r="K22" s="4"/>
      <c r="L22" s="3"/>
    </row>
    <row r="23" spans="2:19" x14ac:dyDescent="0.25">
      <c r="C23" s="8">
        <f>E13</f>
        <v>111.5</v>
      </c>
      <c r="F23" s="2" t="s">
        <v>14</v>
      </c>
      <c r="G23" s="10">
        <v>0.83928571428571397</v>
      </c>
      <c r="K23" s="4"/>
      <c r="L23" s="3"/>
    </row>
    <row r="24" spans="2:19" x14ac:dyDescent="0.25">
      <c r="K24" s="4"/>
      <c r="L24" s="3"/>
    </row>
    <row r="25" spans="2:19" x14ac:dyDescent="0.25">
      <c r="K25" s="4"/>
      <c r="L25" s="17"/>
      <c r="M25" s="15" t="s">
        <v>25</v>
      </c>
      <c r="Q25" s="2" t="s">
        <v>26</v>
      </c>
      <c r="R25" s="1">
        <f>SQRT(I13/(C16-2))</f>
        <v>0.90927757823764377</v>
      </c>
    </row>
    <row r="26" spans="2:19" x14ac:dyDescent="0.25">
      <c r="K26" s="4"/>
    </row>
    <row r="27" spans="2:19" x14ac:dyDescent="0.25">
      <c r="K27" s="4"/>
    </row>
    <row r="28" spans="2:19" x14ac:dyDescent="0.25">
      <c r="K28" s="4"/>
    </row>
    <row r="29" spans="2:19" x14ac:dyDescent="0.25">
      <c r="K29" s="4"/>
      <c r="M29" s="15" t="s">
        <v>27</v>
      </c>
      <c r="O29">
        <f>R25</f>
        <v>0.90927757823764377</v>
      </c>
      <c r="Q29" t="s">
        <v>29</v>
      </c>
      <c r="S29" s="16">
        <f>O12</f>
        <v>1.9940387348771529</v>
      </c>
    </row>
    <row r="30" spans="2:19" x14ac:dyDescent="0.25">
      <c r="K30" s="4"/>
      <c r="O30" t="s">
        <v>35</v>
      </c>
    </row>
    <row r="31" spans="2:19" x14ac:dyDescent="0.25">
      <c r="K31" s="4"/>
    </row>
    <row r="32" spans="2:19" x14ac:dyDescent="0.25">
      <c r="K32" s="4"/>
      <c r="M32" s="2" t="s">
        <v>28</v>
      </c>
      <c r="O32" t="s">
        <v>34</v>
      </c>
    </row>
    <row r="33" spans="11:19" x14ac:dyDescent="0.25">
      <c r="K33" s="4"/>
    </row>
    <row r="34" spans="11:19" x14ac:dyDescent="0.25">
      <c r="K34" s="4"/>
    </row>
    <row r="35" spans="11:19" x14ac:dyDescent="0.25">
      <c r="K35" s="4"/>
    </row>
    <row r="36" spans="11:19" x14ac:dyDescent="0.25">
      <c r="K36" s="4"/>
    </row>
    <row r="37" spans="11:19" x14ac:dyDescent="0.25">
      <c r="K37" s="4"/>
    </row>
    <row r="38" spans="11:19" x14ac:dyDescent="0.25">
      <c r="K38" s="4"/>
      <c r="L38" s="17"/>
      <c r="M38" s="15" t="s">
        <v>30</v>
      </c>
      <c r="R38" s="2" t="s">
        <v>31</v>
      </c>
      <c r="S38" s="1">
        <f>(J13-I13)/J13</f>
        <v>0.8267215568862275</v>
      </c>
    </row>
    <row r="39" spans="11:19" x14ac:dyDescent="0.25">
      <c r="K39" s="4"/>
    </row>
    <row r="40" spans="11:19" x14ac:dyDescent="0.25">
      <c r="K40" s="4"/>
      <c r="N40" t="s">
        <v>32</v>
      </c>
    </row>
    <row r="41" spans="11:19" x14ac:dyDescent="0.25">
      <c r="K41" s="4"/>
    </row>
    <row r="42" spans="11:19" x14ac:dyDescent="0.25">
      <c r="K42" s="4"/>
    </row>
    <row r="43" spans="11:19" x14ac:dyDescent="0.25">
      <c r="K43" s="4"/>
    </row>
    <row r="44" spans="11:19" x14ac:dyDescent="0.25">
      <c r="K44" s="4"/>
      <c r="L44" s="17"/>
      <c r="M44" s="15" t="s">
        <v>36</v>
      </c>
      <c r="Q44" s="2" t="s">
        <v>37</v>
      </c>
      <c r="R44" s="1">
        <f>CORREL(C6:C12,D6:D12)</f>
        <v>0.90924229822761082</v>
      </c>
    </row>
    <row r="45" spans="11:19" x14ac:dyDescent="0.25">
      <c r="K45" s="4"/>
    </row>
    <row r="46" spans="11:19" x14ac:dyDescent="0.25">
      <c r="K46" s="4"/>
    </row>
    <row r="47" spans="11:19" x14ac:dyDescent="0.25">
      <c r="K47" s="4"/>
    </row>
    <row r="48" spans="11:19" x14ac:dyDescent="0.25">
      <c r="K48" s="4"/>
    </row>
    <row r="49" spans="11:11" x14ac:dyDescent="0.25">
      <c r="K49" s="4"/>
    </row>
    <row r="50" spans="11:11" x14ac:dyDescent="0.25">
      <c r="K50" s="4"/>
    </row>
    <row r="51" spans="11:11" x14ac:dyDescent="0.25">
      <c r="K51" s="4"/>
    </row>
    <row r="52" spans="11:11" x14ac:dyDescent="0.25">
      <c r="K52" s="4"/>
    </row>
    <row r="53" spans="11:11" x14ac:dyDescent="0.25">
      <c r="K53" s="4"/>
    </row>
    <row r="54" spans="11:11" x14ac:dyDescent="0.25">
      <c r="K54" s="4"/>
    </row>
    <row r="55" spans="11:11" x14ac:dyDescent="0.25">
      <c r="K55" s="4"/>
    </row>
    <row r="56" spans="11:11" x14ac:dyDescent="0.25">
      <c r="K56" s="4"/>
    </row>
    <row r="57" spans="11:11" x14ac:dyDescent="0.25">
      <c r="K57" s="4"/>
    </row>
    <row r="58" spans="11:11" x14ac:dyDescent="0.25">
      <c r="K58" s="4"/>
    </row>
    <row r="59" spans="11:11" x14ac:dyDescent="0.25">
      <c r="K59" s="4"/>
    </row>
    <row r="60" spans="11:11" x14ac:dyDescent="0.25">
      <c r="K60" s="4"/>
    </row>
    <row r="61" spans="11:11" x14ac:dyDescent="0.25">
      <c r="K61" s="4"/>
    </row>
    <row r="62" spans="11:11" x14ac:dyDescent="0.25">
      <c r="K62" s="4"/>
    </row>
    <row r="63" spans="11:11" x14ac:dyDescent="0.25">
      <c r="K63" s="4"/>
    </row>
    <row r="64" spans="11:11" x14ac:dyDescent="0.25">
      <c r="K64" s="4"/>
    </row>
    <row r="65" spans="11:11" x14ac:dyDescent="0.25">
      <c r="K65" s="4"/>
    </row>
  </sheetData>
  <mergeCells count="1">
    <mergeCell ref="B2:T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0"/>
  <sheetViews>
    <sheetView zoomScale="53" workbookViewId="0">
      <selection activeCell="Q5" sqref="Q5"/>
    </sheetView>
  </sheetViews>
  <sheetFormatPr baseColWidth="10" defaultRowHeight="15" x14ac:dyDescent="0.25"/>
  <cols>
    <col min="2" max="2" width="4.140625" customWidth="1"/>
    <col min="4" max="5" width="11.42578125" customWidth="1"/>
    <col min="10" max="11" width="13.5703125" bestFit="1" customWidth="1"/>
    <col min="12" max="12" width="14" customWidth="1"/>
    <col min="14" max="15" width="4.7109375" customWidth="1"/>
  </cols>
  <sheetData>
    <row r="2" spans="2:21" ht="19.5" x14ac:dyDescent="0.25">
      <c r="B2" s="29" t="s">
        <v>38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4" spans="2:21" x14ac:dyDescent="0.25">
      <c r="N4" s="27"/>
      <c r="O4" t="s">
        <v>45</v>
      </c>
    </row>
    <row r="5" spans="2:21" x14ac:dyDescent="0.25">
      <c r="C5" s="20" t="s">
        <v>0</v>
      </c>
      <c r="D5" s="20" t="s">
        <v>1</v>
      </c>
      <c r="E5" s="20" t="s">
        <v>5</v>
      </c>
      <c r="F5" s="20" t="s">
        <v>40</v>
      </c>
      <c r="G5" s="20" t="s">
        <v>41</v>
      </c>
      <c r="H5" s="20" t="s">
        <v>4</v>
      </c>
      <c r="I5" s="20" t="s">
        <v>42</v>
      </c>
      <c r="J5" s="20" t="s">
        <v>47</v>
      </c>
      <c r="K5" s="20" t="s">
        <v>44</v>
      </c>
      <c r="M5" s="4"/>
    </row>
    <row r="6" spans="2:21" x14ac:dyDescent="0.25">
      <c r="C6" s="1">
        <v>0</v>
      </c>
      <c r="D6" s="1">
        <v>2.1</v>
      </c>
      <c r="E6" s="1">
        <f>C6^2</f>
        <v>0</v>
      </c>
      <c r="F6" s="1">
        <f>C6^3</f>
        <v>0</v>
      </c>
      <c r="G6" s="1">
        <f t="shared" ref="G6:G11" si="0">C6^4</f>
        <v>0</v>
      </c>
      <c r="H6" s="1">
        <f t="shared" ref="H6:H11" si="1">C6*D6</f>
        <v>0</v>
      </c>
      <c r="I6" s="1">
        <f t="shared" ref="I6:I11" si="2">(C6^2)*D6</f>
        <v>0</v>
      </c>
      <c r="J6" s="1">
        <f>(D6-I$22-I$23*(C6)-I$24*(E6))^2</f>
        <v>0.14331632653056853</v>
      </c>
      <c r="K6" s="1">
        <f t="shared" ref="K6:K11" si="3">(D6-Q$6)^2</f>
        <v>544.44444444444434</v>
      </c>
      <c r="M6" s="4"/>
      <c r="P6" s="20" t="s">
        <v>46</v>
      </c>
      <c r="Q6" s="1">
        <f>AVERAGE(D6:D11)</f>
        <v>25.433333333333334</v>
      </c>
    </row>
    <row r="7" spans="2:21" x14ac:dyDescent="0.25">
      <c r="C7" s="1">
        <v>1</v>
      </c>
      <c r="D7" s="1">
        <v>7.7</v>
      </c>
      <c r="E7" s="1">
        <f t="shared" ref="E7:E11" si="4">C7^2</f>
        <v>1</v>
      </c>
      <c r="F7" s="1">
        <f t="shared" ref="F7:F11" si="5">C7^3</f>
        <v>1</v>
      </c>
      <c r="G7" s="1">
        <f t="shared" si="0"/>
        <v>1</v>
      </c>
      <c r="H7" s="1">
        <f t="shared" si="1"/>
        <v>7.7</v>
      </c>
      <c r="I7" s="1">
        <f t="shared" si="2"/>
        <v>7.7</v>
      </c>
      <c r="J7" s="1">
        <f t="shared" ref="J7:J11" si="6">(D7-I$22-I$23*(C7)-I$24*(E7))^2</f>
        <v>1.0028591836732743</v>
      </c>
      <c r="K7" s="1">
        <f t="shared" si="3"/>
        <v>314.47111111111116</v>
      </c>
      <c r="M7" s="4"/>
    </row>
    <row r="8" spans="2:21" x14ac:dyDescent="0.25">
      <c r="C8" s="1">
        <v>2</v>
      </c>
      <c r="D8" s="1">
        <v>13.6</v>
      </c>
      <c r="E8" s="1">
        <f t="shared" si="4"/>
        <v>4</v>
      </c>
      <c r="F8" s="1">
        <f t="shared" si="5"/>
        <v>8</v>
      </c>
      <c r="G8" s="1">
        <f t="shared" si="0"/>
        <v>16</v>
      </c>
      <c r="H8" s="1">
        <f t="shared" si="1"/>
        <v>27.2</v>
      </c>
      <c r="I8" s="1">
        <f t="shared" si="2"/>
        <v>54.4</v>
      </c>
      <c r="J8" s="1">
        <f t="shared" si="6"/>
        <v>1.0816000000005044</v>
      </c>
      <c r="K8" s="1">
        <f t="shared" si="3"/>
        <v>140.0277777777778</v>
      </c>
      <c r="M8" s="4"/>
      <c r="N8" s="27"/>
      <c r="O8" t="s">
        <v>22</v>
      </c>
    </row>
    <row r="9" spans="2:21" x14ac:dyDescent="0.25">
      <c r="C9" s="1">
        <v>3</v>
      </c>
      <c r="D9" s="1">
        <v>27.2</v>
      </c>
      <c r="E9" s="1">
        <f t="shared" si="4"/>
        <v>9</v>
      </c>
      <c r="F9" s="1">
        <f t="shared" si="5"/>
        <v>27</v>
      </c>
      <c r="G9" s="1">
        <f t="shared" si="0"/>
        <v>81</v>
      </c>
      <c r="H9" s="1">
        <f t="shared" si="1"/>
        <v>81.599999999999994</v>
      </c>
      <c r="I9" s="1">
        <f t="shared" si="2"/>
        <v>244.79999999999998</v>
      </c>
      <c r="J9" s="1">
        <f t="shared" si="6"/>
        <v>0.80486530612177265</v>
      </c>
      <c r="K9" s="1">
        <f t="shared" si="3"/>
        <v>3.1211111111111078</v>
      </c>
      <c r="M9" s="4"/>
    </row>
    <row r="10" spans="2:21" x14ac:dyDescent="0.25">
      <c r="C10" s="1">
        <v>4</v>
      </c>
      <c r="D10" s="1">
        <v>40.9</v>
      </c>
      <c r="E10" s="1">
        <f t="shared" si="4"/>
        <v>16</v>
      </c>
      <c r="F10" s="1">
        <f t="shared" si="5"/>
        <v>64</v>
      </c>
      <c r="G10" s="1">
        <f t="shared" si="0"/>
        <v>256</v>
      </c>
      <c r="H10" s="1">
        <f t="shared" si="1"/>
        <v>163.6</v>
      </c>
      <c r="I10" s="1">
        <f t="shared" si="2"/>
        <v>654.4</v>
      </c>
      <c r="J10" s="1">
        <f t="shared" si="6"/>
        <v>0.61959387755180939</v>
      </c>
      <c r="K10" s="1">
        <f t="shared" si="3"/>
        <v>239.21777777777771</v>
      </c>
      <c r="M10" s="4"/>
      <c r="P10" s="20" t="s">
        <v>48</v>
      </c>
      <c r="Q10" s="1">
        <f>SQRT(K12/(D14-1))</f>
        <v>22.42049657493488</v>
      </c>
    </row>
    <row r="11" spans="2:21" x14ac:dyDescent="0.25">
      <c r="C11" s="1">
        <v>5</v>
      </c>
      <c r="D11" s="1">
        <v>61.1</v>
      </c>
      <c r="E11" s="1">
        <f t="shared" si="4"/>
        <v>25</v>
      </c>
      <c r="F11" s="1">
        <f t="shared" si="5"/>
        <v>125</v>
      </c>
      <c r="G11" s="1">
        <f t="shared" si="0"/>
        <v>625</v>
      </c>
      <c r="H11" s="1">
        <f t="shared" si="1"/>
        <v>305.5</v>
      </c>
      <c r="I11" s="1">
        <f t="shared" si="2"/>
        <v>1527.5</v>
      </c>
      <c r="J11" s="1">
        <f t="shared" si="6"/>
        <v>9.4336734693502053E-2</v>
      </c>
      <c r="K11" s="1">
        <f t="shared" si="3"/>
        <v>1272.1111111111115</v>
      </c>
      <c r="M11" s="4"/>
    </row>
    <row r="12" spans="2:21" x14ac:dyDescent="0.25">
      <c r="B12" s="21" t="s">
        <v>39</v>
      </c>
      <c r="C12" s="1">
        <f>SUM(C6:C11)</f>
        <v>15</v>
      </c>
      <c r="D12" s="1">
        <f t="shared" ref="D12:F12" si="7">SUM(D6:D11)</f>
        <v>152.6</v>
      </c>
      <c r="E12" s="1">
        <f t="shared" si="7"/>
        <v>55</v>
      </c>
      <c r="F12" s="1">
        <f t="shared" si="7"/>
        <v>225</v>
      </c>
      <c r="G12" s="1">
        <f>SUM(G6:G11)</f>
        <v>979</v>
      </c>
      <c r="H12" s="1">
        <f>SUM(H6:H11)</f>
        <v>585.6</v>
      </c>
      <c r="I12" s="1">
        <f>SUM(I6:I11)</f>
        <v>2488.8000000000002</v>
      </c>
      <c r="J12" s="1">
        <f>SUM(J6:J11)</f>
        <v>3.746571428571432</v>
      </c>
      <c r="K12" s="1">
        <f>SUM(K6:K11)</f>
        <v>2513.3933333333334</v>
      </c>
      <c r="M12" s="4"/>
    </row>
    <row r="13" spans="2:21" x14ac:dyDescent="0.25">
      <c r="J13" t="s">
        <v>20</v>
      </c>
      <c r="K13" t="s">
        <v>21</v>
      </c>
      <c r="M13" s="4"/>
      <c r="N13" s="27"/>
      <c r="O13" t="s">
        <v>49</v>
      </c>
    </row>
    <row r="14" spans="2:21" x14ac:dyDescent="0.25">
      <c r="C14" s="20" t="s">
        <v>3</v>
      </c>
      <c r="D14" s="1">
        <f>COUNT(C6:C11)</f>
        <v>6</v>
      </c>
      <c r="M14" s="4"/>
    </row>
    <row r="15" spans="2:21" x14ac:dyDescent="0.25">
      <c r="C15" s="20" t="s">
        <v>51</v>
      </c>
      <c r="D15" s="1">
        <v>2</v>
      </c>
      <c r="M15" s="4"/>
      <c r="P15" s="20" t="s">
        <v>50</v>
      </c>
      <c r="Q15" s="1">
        <f>SQRT(J12/(D14-(D15+1)))</f>
        <v>1.1175227706213167</v>
      </c>
    </row>
    <row r="16" spans="2:21" x14ac:dyDescent="0.25">
      <c r="M16" s="4"/>
    </row>
    <row r="17" spans="3:17" x14ac:dyDescent="0.25">
      <c r="C17" s="20" t="s">
        <v>9</v>
      </c>
      <c r="D17" s="5">
        <f>D14</f>
        <v>6</v>
      </c>
      <c r="E17" s="3">
        <f>C12</f>
        <v>15</v>
      </c>
      <c r="F17" s="4">
        <f>E12</f>
        <v>55</v>
      </c>
      <c r="H17" s="20" t="s">
        <v>10</v>
      </c>
      <c r="I17" s="22">
        <f t="array" ref="I17:K19">MINVERSE(D17:F19)</f>
        <v>0.82142857142857073</v>
      </c>
      <c r="J17" s="23">
        <v>-0.58928571428571364</v>
      </c>
      <c r="K17" s="24">
        <v>8.9285714285714135E-2</v>
      </c>
      <c r="M17" s="4"/>
    </row>
    <row r="18" spans="3:17" x14ac:dyDescent="0.25">
      <c r="D18" s="5">
        <f>C12</f>
        <v>15</v>
      </c>
      <c r="E18" s="3">
        <f>E12</f>
        <v>55</v>
      </c>
      <c r="F18" s="4">
        <f>F12</f>
        <v>225</v>
      </c>
      <c r="I18" s="22">
        <v>-0.58928571428571308</v>
      </c>
      <c r="J18" s="23">
        <v>0.72678571428571292</v>
      </c>
      <c r="K18" s="24">
        <v>-0.13392857142857115</v>
      </c>
      <c r="M18" s="4"/>
    </row>
    <row r="19" spans="3:17" x14ac:dyDescent="0.25">
      <c r="D19" s="5">
        <f>E12</f>
        <v>55</v>
      </c>
      <c r="E19" s="3">
        <f>F12</f>
        <v>225</v>
      </c>
      <c r="F19" s="4">
        <f>G12</f>
        <v>979</v>
      </c>
      <c r="I19" s="22">
        <v>8.9285714285714052E-2</v>
      </c>
      <c r="J19" s="23">
        <v>-0.13392857142857115</v>
      </c>
      <c r="K19" s="24">
        <v>2.6785714285714229E-2</v>
      </c>
      <c r="M19" s="4"/>
      <c r="N19" s="27"/>
      <c r="O19" t="s">
        <v>53</v>
      </c>
    </row>
    <row r="20" spans="3:17" x14ac:dyDescent="0.25">
      <c r="M20" s="4"/>
    </row>
    <row r="21" spans="3:17" x14ac:dyDescent="0.25">
      <c r="M21" s="4"/>
      <c r="P21" s="20" t="s">
        <v>54</v>
      </c>
      <c r="Q21" s="1">
        <f>(K12-J12)/K12</f>
        <v>0.99850935729840484</v>
      </c>
    </row>
    <row r="22" spans="3:17" x14ac:dyDescent="0.25">
      <c r="C22" s="25" t="s">
        <v>11</v>
      </c>
      <c r="D22" s="8">
        <f>D12</f>
        <v>152.6</v>
      </c>
      <c r="H22" s="25" t="s">
        <v>13</v>
      </c>
      <c r="I22" s="26">
        <f t="array" ref="I22:I24">MMULT(I17:K19,D22:D24)</f>
        <v>2.4785714285713709</v>
      </c>
      <c r="M22" s="4"/>
    </row>
    <row r="23" spans="3:17" x14ac:dyDescent="0.25">
      <c r="D23" s="8">
        <f>H12</f>
        <v>585.6</v>
      </c>
      <c r="H23" s="25" t="s">
        <v>14</v>
      </c>
      <c r="I23" s="26">
        <v>2.3592857142858747</v>
      </c>
      <c r="M23" s="4"/>
    </row>
    <row r="24" spans="3:17" x14ac:dyDescent="0.25">
      <c r="D24" s="8">
        <f>I12</f>
        <v>2488.8000000000002</v>
      </c>
      <c r="H24" s="25" t="s">
        <v>43</v>
      </c>
      <c r="I24" s="26">
        <v>1.8607142857142804</v>
      </c>
      <c r="M24" s="4"/>
    </row>
    <row r="25" spans="3:17" x14ac:dyDescent="0.25">
      <c r="M25" s="4"/>
      <c r="N25" s="27"/>
      <c r="O25" t="s">
        <v>52</v>
      </c>
    </row>
    <row r="26" spans="3:17" x14ac:dyDescent="0.25">
      <c r="M26" s="4"/>
    </row>
    <row r="27" spans="3:17" x14ac:dyDescent="0.25">
      <c r="M27" s="4"/>
    </row>
    <row r="28" spans="3:17" x14ac:dyDescent="0.25">
      <c r="M28" s="4"/>
      <c r="P28" s="20" t="s">
        <v>37</v>
      </c>
      <c r="Q28" s="1">
        <f>SQRT(Q21)</f>
        <v>0.9992544006900369</v>
      </c>
    </row>
    <row r="29" spans="3:17" x14ac:dyDescent="0.25">
      <c r="M29" s="4"/>
    </row>
    <row r="30" spans="3:17" x14ac:dyDescent="0.25">
      <c r="M30" s="4"/>
    </row>
    <row r="31" spans="3:17" x14ac:dyDescent="0.25">
      <c r="M31" s="4"/>
    </row>
    <row r="32" spans="3:17" x14ac:dyDescent="0.25">
      <c r="M32" s="4"/>
    </row>
    <row r="33" spans="13:13" x14ac:dyDescent="0.25">
      <c r="M33" s="4"/>
    </row>
    <row r="34" spans="13:13" x14ac:dyDescent="0.25">
      <c r="M34" s="4"/>
    </row>
    <row r="35" spans="13:13" x14ac:dyDescent="0.25">
      <c r="M35" s="4"/>
    </row>
    <row r="36" spans="13:13" x14ac:dyDescent="0.25">
      <c r="M36" s="4"/>
    </row>
    <row r="37" spans="13:13" x14ac:dyDescent="0.25">
      <c r="M37" s="4"/>
    </row>
    <row r="38" spans="13:13" x14ac:dyDescent="0.25">
      <c r="M38" s="4"/>
    </row>
    <row r="39" spans="13:13" x14ac:dyDescent="0.25">
      <c r="M39" s="4"/>
    </row>
    <row r="40" spans="13:13" x14ac:dyDescent="0.25">
      <c r="M40" s="4"/>
    </row>
  </sheetData>
  <mergeCells count="1">
    <mergeCell ref="B2:U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0"/>
  <sheetViews>
    <sheetView zoomScale="52" workbookViewId="0">
      <selection activeCell="J31" sqref="J31"/>
    </sheetView>
  </sheetViews>
  <sheetFormatPr baseColWidth="10" defaultRowHeight="15" x14ac:dyDescent="0.25"/>
  <cols>
    <col min="2" max="2" width="4.140625" customWidth="1"/>
    <col min="4" max="5" width="11.42578125" customWidth="1"/>
    <col min="10" max="10" width="23" customWidth="1"/>
    <col min="11" max="11" width="13.5703125" bestFit="1" customWidth="1"/>
    <col min="12" max="12" width="14" customWidth="1"/>
    <col min="14" max="15" width="4.7109375" customWidth="1"/>
  </cols>
  <sheetData>
    <row r="2" spans="2:21" ht="19.5" x14ac:dyDescent="0.25">
      <c r="B2" s="29" t="s">
        <v>38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4" spans="2:21" x14ac:dyDescent="0.25">
      <c r="N4" s="27"/>
      <c r="O4" t="s">
        <v>45</v>
      </c>
    </row>
    <row r="5" spans="2:21" x14ac:dyDescent="0.25">
      <c r="C5" s="20" t="s">
        <v>0</v>
      </c>
      <c r="D5" s="20" t="s">
        <v>1</v>
      </c>
      <c r="E5" s="20" t="s">
        <v>5</v>
      </c>
      <c r="F5" s="20" t="s">
        <v>40</v>
      </c>
      <c r="G5" s="20" t="s">
        <v>41</v>
      </c>
      <c r="H5" s="20" t="s">
        <v>4</v>
      </c>
      <c r="I5" s="20" t="s">
        <v>42</v>
      </c>
      <c r="J5" s="20" t="s">
        <v>55</v>
      </c>
      <c r="K5" s="20" t="s">
        <v>44</v>
      </c>
      <c r="M5" s="4"/>
    </row>
    <row r="6" spans="2:21" x14ac:dyDescent="0.25">
      <c r="C6" s="1">
        <v>5</v>
      </c>
      <c r="D6" s="1">
        <v>17</v>
      </c>
      <c r="E6" s="1">
        <f>C6^2</f>
        <v>25</v>
      </c>
      <c r="F6" s="1">
        <f>C6^3</f>
        <v>125</v>
      </c>
      <c r="G6" s="1">
        <f t="shared" ref="G6:G15" si="0">C6^4</f>
        <v>625</v>
      </c>
      <c r="H6" s="1">
        <f t="shared" ref="H6:H15" si="1">C6*D6</f>
        <v>85</v>
      </c>
      <c r="I6" s="1">
        <f t="shared" ref="I6:I15" si="2">(C6^2)*D6</f>
        <v>425</v>
      </c>
      <c r="J6" s="1">
        <f>(D6-I$26-I$27*(C6)-I$28*(E6))^2</f>
        <v>1.573884297522705</v>
      </c>
      <c r="K6" s="1">
        <f>(D6-Q$6)^2</f>
        <v>295.84000000000009</v>
      </c>
      <c r="M6" s="4"/>
      <c r="P6" s="20" t="s">
        <v>46</v>
      </c>
      <c r="Q6" s="1">
        <f>AVERAGE(D6:D15)</f>
        <v>34.200000000000003</v>
      </c>
    </row>
    <row r="7" spans="2:21" x14ac:dyDescent="0.25">
      <c r="C7" s="1">
        <v>10</v>
      </c>
      <c r="D7" s="1">
        <v>24</v>
      </c>
      <c r="E7" s="1">
        <f t="shared" ref="E7:E15" si="3">C7^2</f>
        <v>100</v>
      </c>
      <c r="F7" s="1">
        <f t="shared" ref="F7:F15" si="4">C7^3</f>
        <v>1000</v>
      </c>
      <c r="G7" s="1">
        <f t="shared" si="0"/>
        <v>10000</v>
      </c>
      <c r="H7" s="1">
        <f t="shared" si="1"/>
        <v>240</v>
      </c>
      <c r="I7" s="1">
        <f t="shared" si="2"/>
        <v>2400</v>
      </c>
      <c r="J7" s="1">
        <f>(D7-I$26-I$27*(C7)-I$28*(E7))^2</f>
        <v>3.673094582095375E-3</v>
      </c>
      <c r="K7" s="1">
        <f>(D7-Q$6)^2</f>
        <v>104.04000000000006</v>
      </c>
      <c r="M7" s="4"/>
    </row>
    <row r="8" spans="2:21" x14ac:dyDescent="0.25">
      <c r="C8" s="1">
        <v>15</v>
      </c>
      <c r="D8" s="1">
        <v>31</v>
      </c>
      <c r="E8" s="1">
        <f t="shared" si="3"/>
        <v>225</v>
      </c>
      <c r="F8" s="1">
        <f t="shared" si="4"/>
        <v>3375</v>
      </c>
      <c r="G8" s="1">
        <f t="shared" si="0"/>
        <v>50625</v>
      </c>
      <c r="H8" s="1">
        <f t="shared" si="1"/>
        <v>465</v>
      </c>
      <c r="I8" s="1">
        <f t="shared" si="2"/>
        <v>6975</v>
      </c>
      <c r="J8" s="1">
        <f>(D8-I$26-I$27*(C8)-I$28*(E8))^2</f>
        <v>4.7471166207500159</v>
      </c>
      <c r="K8" s="1">
        <f>(D8-Q$6)^2</f>
        <v>10.240000000000018</v>
      </c>
      <c r="M8" s="4"/>
      <c r="N8" s="27"/>
      <c r="O8" t="s">
        <v>22</v>
      </c>
    </row>
    <row r="9" spans="2:21" x14ac:dyDescent="0.25">
      <c r="C9" s="1">
        <v>20</v>
      </c>
      <c r="D9" s="1">
        <v>33</v>
      </c>
      <c r="E9" s="1">
        <f t="shared" si="3"/>
        <v>400</v>
      </c>
      <c r="F9" s="1">
        <f t="shared" si="4"/>
        <v>8000</v>
      </c>
      <c r="G9" s="1">
        <f t="shared" si="0"/>
        <v>160000</v>
      </c>
      <c r="H9" s="1">
        <f t="shared" si="1"/>
        <v>660</v>
      </c>
      <c r="I9" s="1">
        <f t="shared" si="2"/>
        <v>13200</v>
      </c>
      <c r="J9" s="1">
        <f>(D9-I$26-I$27*(C9)-I$28*(E9))^2</f>
        <v>9.999999999874519E-3</v>
      </c>
      <c r="K9" s="1">
        <f>(D9-Q$6)^2</f>
        <v>1.4400000000000068</v>
      </c>
      <c r="M9" s="4"/>
    </row>
    <row r="10" spans="2:21" x14ac:dyDescent="0.25">
      <c r="C10" s="1">
        <v>25</v>
      </c>
      <c r="D10" s="1">
        <v>37</v>
      </c>
      <c r="E10" s="1">
        <f t="shared" si="3"/>
        <v>625</v>
      </c>
      <c r="F10" s="1">
        <f t="shared" si="4"/>
        <v>15625</v>
      </c>
      <c r="G10" s="1">
        <f t="shared" si="0"/>
        <v>390625</v>
      </c>
      <c r="H10" s="1">
        <f t="shared" si="1"/>
        <v>925</v>
      </c>
      <c r="I10" s="1">
        <f t="shared" si="2"/>
        <v>23125</v>
      </c>
      <c r="J10" s="1">
        <f>(D10-I$26-I$27*(C10)-I$28*(E10))^2</f>
        <v>0.67937557392006798</v>
      </c>
      <c r="K10" s="1">
        <f>(D10-Q$6)^2</f>
        <v>7.8399999999999839</v>
      </c>
      <c r="M10" s="4"/>
      <c r="P10" s="20" t="s">
        <v>48</v>
      </c>
      <c r="Q10" s="1">
        <f>SQRT(K16/(D18-1))</f>
        <v>8.1758451822698088</v>
      </c>
    </row>
    <row r="11" spans="2:21" x14ac:dyDescent="0.25">
      <c r="C11" s="1">
        <v>30</v>
      </c>
      <c r="D11" s="1">
        <v>37</v>
      </c>
      <c r="E11" s="1">
        <f t="shared" si="3"/>
        <v>900</v>
      </c>
      <c r="F11" s="1">
        <f t="shared" si="4"/>
        <v>27000</v>
      </c>
      <c r="G11" s="1">
        <f t="shared" si="0"/>
        <v>810000</v>
      </c>
      <c r="H11" s="1">
        <f t="shared" si="1"/>
        <v>1110</v>
      </c>
      <c r="I11" s="1">
        <f t="shared" si="2"/>
        <v>33300</v>
      </c>
      <c r="J11" s="1">
        <f t="shared" ref="J11:J15" si="5">(D11-I$26-I$27*(C11)-I$28*(E11))^2</f>
        <v>2.7175022956859176</v>
      </c>
      <c r="K11" s="1">
        <f t="shared" ref="K11:K15" si="6">(D11-Q$6)^2</f>
        <v>7.8399999999999839</v>
      </c>
      <c r="M11" s="4"/>
    </row>
    <row r="12" spans="2:21" x14ac:dyDescent="0.25">
      <c r="C12" s="1">
        <v>35</v>
      </c>
      <c r="D12" s="1">
        <v>40</v>
      </c>
      <c r="E12" s="1">
        <f t="shared" si="3"/>
        <v>1225</v>
      </c>
      <c r="F12" s="1">
        <f t="shared" si="4"/>
        <v>42875</v>
      </c>
      <c r="G12" s="1">
        <f t="shared" si="0"/>
        <v>1500625</v>
      </c>
      <c r="H12" s="1">
        <f t="shared" si="1"/>
        <v>1400</v>
      </c>
      <c r="I12" s="1">
        <f t="shared" si="2"/>
        <v>49000</v>
      </c>
      <c r="J12" s="1">
        <f t="shared" si="5"/>
        <v>0.10123966942181666</v>
      </c>
      <c r="K12" s="1">
        <f t="shared" si="6"/>
        <v>33.639999999999965</v>
      </c>
      <c r="M12" s="4"/>
    </row>
    <row r="13" spans="2:21" x14ac:dyDescent="0.25">
      <c r="C13" s="1">
        <v>40</v>
      </c>
      <c r="D13" s="1">
        <v>40</v>
      </c>
      <c r="E13" s="1">
        <f t="shared" si="3"/>
        <v>1600</v>
      </c>
      <c r="F13" s="1">
        <f t="shared" si="4"/>
        <v>64000</v>
      </c>
      <c r="G13" s="1">
        <f t="shared" si="0"/>
        <v>2560000</v>
      </c>
      <c r="H13" s="1">
        <f t="shared" si="1"/>
        <v>1600</v>
      </c>
      <c r="I13" s="1">
        <f t="shared" si="2"/>
        <v>64000</v>
      </c>
      <c r="J13" s="1">
        <f t="shared" si="5"/>
        <v>1.4038659320489346</v>
      </c>
      <c r="K13" s="1">
        <f t="shared" si="6"/>
        <v>33.639999999999965</v>
      </c>
      <c r="M13" s="4"/>
      <c r="N13" s="27"/>
      <c r="O13" t="s">
        <v>49</v>
      </c>
    </row>
    <row r="14" spans="2:21" x14ac:dyDescent="0.25">
      <c r="C14" s="1">
        <v>45</v>
      </c>
      <c r="D14" s="1">
        <v>42</v>
      </c>
      <c r="E14" s="1">
        <f t="shared" si="3"/>
        <v>2025</v>
      </c>
      <c r="F14" s="1">
        <f t="shared" si="4"/>
        <v>91125</v>
      </c>
      <c r="G14" s="1">
        <f t="shared" si="0"/>
        <v>4100625</v>
      </c>
      <c r="H14" s="1">
        <f t="shared" si="1"/>
        <v>1890</v>
      </c>
      <c r="I14" s="1">
        <f t="shared" si="2"/>
        <v>85050</v>
      </c>
      <c r="J14" s="1">
        <f t="shared" si="5"/>
        <v>0.56477502295610216</v>
      </c>
      <c r="K14" s="1">
        <f t="shared" si="6"/>
        <v>60.839999999999954</v>
      </c>
      <c r="M14" s="4"/>
    </row>
    <row r="15" spans="2:21" x14ac:dyDescent="0.25">
      <c r="C15" s="1">
        <v>50</v>
      </c>
      <c r="D15" s="1">
        <v>41</v>
      </c>
      <c r="E15" s="1">
        <f t="shared" si="3"/>
        <v>2500</v>
      </c>
      <c r="F15" s="1">
        <f t="shared" si="4"/>
        <v>125000</v>
      </c>
      <c r="G15" s="1">
        <f t="shared" si="0"/>
        <v>6250000</v>
      </c>
      <c r="H15" s="1">
        <f t="shared" si="1"/>
        <v>2050</v>
      </c>
      <c r="I15" s="1">
        <f t="shared" si="2"/>
        <v>102500</v>
      </c>
      <c r="J15" s="1">
        <f t="shared" si="5"/>
        <v>0.24099173553670986</v>
      </c>
      <c r="K15" s="1">
        <f t="shared" si="6"/>
        <v>46.239999999999959</v>
      </c>
      <c r="M15" s="4"/>
      <c r="P15" s="20" t="s">
        <v>50</v>
      </c>
      <c r="Q15" s="1">
        <f>SQRT(J16/(D18-(D19+1)))</f>
        <v>1.3116197316090972</v>
      </c>
    </row>
    <row r="16" spans="2:21" x14ac:dyDescent="0.25">
      <c r="B16" s="21" t="s">
        <v>39</v>
      </c>
      <c r="C16" s="1">
        <f t="shared" ref="C16:K16" si="7">SUM(C6:C15)</f>
        <v>275</v>
      </c>
      <c r="D16" s="1">
        <f t="shared" si="7"/>
        <v>342</v>
      </c>
      <c r="E16" s="1">
        <f t="shared" si="7"/>
        <v>9625</v>
      </c>
      <c r="F16" s="1">
        <f t="shared" si="7"/>
        <v>378125</v>
      </c>
      <c r="G16" s="1">
        <f t="shared" si="7"/>
        <v>15833125</v>
      </c>
      <c r="H16" s="1">
        <f t="shared" si="7"/>
        <v>10425</v>
      </c>
      <c r="I16" s="1">
        <f t="shared" si="7"/>
        <v>379975</v>
      </c>
      <c r="J16" s="1">
        <f t="shared" si="7"/>
        <v>12.042424242424239</v>
      </c>
      <c r="K16" s="1">
        <f t="shared" si="7"/>
        <v>601.6</v>
      </c>
      <c r="M16" s="4"/>
    </row>
    <row r="17" spans="3:17" x14ac:dyDescent="0.25">
      <c r="J17" t="s">
        <v>20</v>
      </c>
      <c r="K17" t="s">
        <v>21</v>
      </c>
      <c r="M17" s="4"/>
    </row>
    <row r="18" spans="3:17" x14ac:dyDescent="0.25">
      <c r="C18" s="20" t="s">
        <v>3</v>
      </c>
      <c r="D18" s="1">
        <f>COUNT(C6:C15)</f>
        <v>10</v>
      </c>
      <c r="M18" s="4"/>
    </row>
    <row r="19" spans="3:17" x14ac:dyDescent="0.25">
      <c r="C19" s="20" t="s">
        <v>51</v>
      </c>
      <c r="D19" s="1">
        <v>2</v>
      </c>
      <c r="M19" s="4"/>
      <c r="N19" s="27"/>
      <c r="O19" t="s">
        <v>53</v>
      </c>
    </row>
    <row r="20" spans="3:17" x14ac:dyDescent="0.25">
      <c r="M20" s="4"/>
    </row>
    <row r="21" spans="3:17" x14ac:dyDescent="0.25">
      <c r="C21" s="20" t="s">
        <v>9</v>
      </c>
      <c r="D21" s="5">
        <f>D18</f>
        <v>10</v>
      </c>
      <c r="E21" s="3">
        <f>C16</f>
        <v>275</v>
      </c>
      <c r="F21" s="4">
        <f>E16</f>
        <v>9625</v>
      </c>
      <c r="H21" s="20" t="s">
        <v>10</v>
      </c>
      <c r="I21" s="22">
        <f t="array" ref="I21:K23">MINVERSE(D21:F23)</f>
        <v>1.3833333333333271</v>
      </c>
      <c r="J21" s="23">
        <v>-0.10499999999999934</v>
      </c>
      <c r="K21" s="24">
        <v>1.6666666666666568E-3</v>
      </c>
      <c r="M21" s="4"/>
      <c r="P21" s="20" t="s">
        <v>54</v>
      </c>
      <c r="Q21" s="1">
        <f>(K16-J16)/K16</f>
        <v>0.97998267246937465</v>
      </c>
    </row>
    <row r="22" spans="3:17" x14ac:dyDescent="0.25">
      <c r="D22" s="5">
        <f>C16</f>
        <v>275</v>
      </c>
      <c r="E22" s="3">
        <f>E16</f>
        <v>9625</v>
      </c>
      <c r="F22" s="4">
        <f>F16</f>
        <v>378125</v>
      </c>
      <c r="I22" s="22">
        <v>-0.1049999999999993</v>
      </c>
      <c r="J22" s="23">
        <v>9.6515151515150863E-3</v>
      </c>
      <c r="K22" s="24">
        <v>-1.6666666666666555E-4</v>
      </c>
      <c r="M22" s="4"/>
    </row>
    <row r="23" spans="3:17" x14ac:dyDescent="0.25">
      <c r="D23" s="5">
        <f>E16</f>
        <v>9625</v>
      </c>
      <c r="E23" s="3">
        <f>F16</f>
        <v>378125</v>
      </c>
      <c r="F23" s="4">
        <f>G16</f>
        <v>15833125</v>
      </c>
      <c r="I23" s="22">
        <v>1.666666666666654E-3</v>
      </c>
      <c r="J23" s="23">
        <v>-1.666666666666655E-4</v>
      </c>
      <c r="K23" s="24">
        <v>3.0303030303030102E-6</v>
      </c>
      <c r="M23" s="4"/>
    </row>
    <row r="24" spans="3:17" x14ac:dyDescent="0.25">
      <c r="M24" s="4"/>
    </row>
    <row r="25" spans="3:17" x14ac:dyDescent="0.25">
      <c r="M25" s="4"/>
      <c r="N25" s="27"/>
      <c r="O25" t="s">
        <v>52</v>
      </c>
    </row>
    <row r="26" spans="3:17" x14ac:dyDescent="0.25">
      <c r="C26" s="25" t="s">
        <v>11</v>
      </c>
      <c r="D26" s="8">
        <f>D16</f>
        <v>342</v>
      </c>
      <c r="H26" s="25" t="s">
        <v>13</v>
      </c>
      <c r="I26" s="26">
        <f t="array" ref="I26:I28">MMULT(I21:K23,D26:D28)</f>
        <v>11.766666666667561</v>
      </c>
      <c r="M26" s="4"/>
    </row>
    <row r="27" spans="3:17" x14ac:dyDescent="0.25">
      <c r="D27" s="8">
        <f>H16</f>
        <v>10425</v>
      </c>
      <c r="H27" s="25" t="s">
        <v>14</v>
      </c>
      <c r="I27" s="26">
        <v>1.377878787878771</v>
      </c>
      <c r="M27" s="4"/>
    </row>
    <row r="28" spans="3:17" x14ac:dyDescent="0.25">
      <c r="D28" s="8">
        <f>I16</f>
        <v>379975</v>
      </c>
      <c r="H28" s="25" t="s">
        <v>43</v>
      </c>
      <c r="I28" s="26">
        <v>-1.6060606060605886E-2</v>
      </c>
      <c r="M28" s="4"/>
      <c r="P28" s="20" t="s">
        <v>37</v>
      </c>
      <c r="Q28" s="1">
        <f>SQRT(Q21)</f>
        <v>0.98994074189790504</v>
      </c>
    </row>
    <row r="29" spans="3:17" x14ac:dyDescent="0.25">
      <c r="M29" s="4"/>
    </row>
    <row r="30" spans="3:17" x14ac:dyDescent="0.25">
      <c r="M30" s="4"/>
    </row>
    <row r="31" spans="3:17" x14ac:dyDescent="0.25">
      <c r="M31" s="4"/>
    </row>
    <row r="32" spans="3:17" x14ac:dyDescent="0.25">
      <c r="M32" s="4"/>
    </row>
    <row r="33" spans="13:13" x14ac:dyDescent="0.25">
      <c r="M33" s="4"/>
    </row>
    <row r="34" spans="13:13" x14ac:dyDescent="0.25">
      <c r="M34" s="4"/>
    </row>
    <row r="35" spans="13:13" x14ac:dyDescent="0.25">
      <c r="M35" s="4"/>
    </row>
    <row r="36" spans="13:13" x14ac:dyDescent="0.25">
      <c r="M36" s="4"/>
    </row>
    <row r="37" spans="13:13" x14ac:dyDescent="0.25">
      <c r="M37" s="4"/>
    </row>
    <row r="38" spans="13:13" x14ac:dyDescent="0.25">
      <c r="M38" s="4"/>
    </row>
    <row r="39" spans="13:13" x14ac:dyDescent="0.25">
      <c r="M39" s="4"/>
    </row>
    <row r="40" spans="13:13" x14ac:dyDescent="0.25">
      <c r="M40" s="4"/>
    </row>
  </sheetData>
  <mergeCells count="1">
    <mergeCell ref="B2:U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1"/>
  <sheetViews>
    <sheetView topLeftCell="A11" zoomScale="69" workbookViewId="0">
      <selection activeCell="T16" sqref="T16"/>
    </sheetView>
  </sheetViews>
  <sheetFormatPr baseColWidth="10" defaultRowHeight="15" x14ac:dyDescent="0.25"/>
  <cols>
    <col min="2" max="2" width="4.140625" customWidth="1"/>
    <col min="3" max="3" width="11.5703125" bestFit="1" customWidth="1"/>
    <col min="4" max="5" width="11.42578125" customWidth="1"/>
    <col min="6" max="6" width="11.5703125" bestFit="1" customWidth="1"/>
    <col min="7" max="7" width="12.7109375" bestFit="1" customWidth="1"/>
    <col min="8" max="8" width="11.5703125" bestFit="1" customWidth="1"/>
    <col min="9" max="9" width="12.7109375" bestFit="1" customWidth="1"/>
    <col min="10" max="10" width="12.7109375" customWidth="1"/>
    <col min="11" max="11" width="13.7109375" bestFit="1" customWidth="1"/>
    <col min="12" max="12" width="13.5703125" customWidth="1"/>
    <col min="13" max="13" width="17" customWidth="1"/>
    <col min="14" max="14" width="15.42578125" customWidth="1"/>
    <col min="15" max="16" width="4.7109375" customWidth="1"/>
  </cols>
  <sheetData>
    <row r="2" spans="2:22" ht="19.5" x14ac:dyDescent="0.25">
      <c r="B2" s="29" t="s">
        <v>38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4" spans="2:22" x14ac:dyDescent="0.25">
      <c r="Q4" s="27"/>
      <c r="R4" t="s">
        <v>45</v>
      </c>
    </row>
    <row r="5" spans="2:22" x14ac:dyDescent="0.25">
      <c r="C5" s="20" t="s">
        <v>0</v>
      </c>
      <c r="D5" s="20" t="s">
        <v>1</v>
      </c>
      <c r="E5" s="20" t="s">
        <v>5</v>
      </c>
      <c r="F5" s="20" t="s">
        <v>40</v>
      </c>
      <c r="G5" s="20" t="s">
        <v>41</v>
      </c>
      <c r="H5" s="20" t="s">
        <v>57</v>
      </c>
      <c r="I5" s="20" t="s">
        <v>58</v>
      </c>
      <c r="J5" s="20" t="s">
        <v>4</v>
      </c>
      <c r="K5" s="20" t="s">
        <v>42</v>
      </c>
      <c r="L5" s="20" t="s">
        <v>59</v>
      </c>
      <c r="M5" s="20" t="s">
        <v>56</v>
      </c>
      <c r="N5" s="20" t="s">
        <v>44</v>
      </c>
      <c r="P5" s="4"/>
    </row>
    <row r="6" spans="2:22" x14ac:dyDescent="0.25">
      <c r="C6" s="1">
        <v>3</v>
      </c>
      <c r="D6" s="1">
        <v>1.6</v>
      </c>
      <c r="E6" s="1">
        <f>C6^2</f>
        <v>9</v>
      </c>
      <c r="F6" s="1">
        <f>C6^3</f>
        <v>27</v>
      </c>
      <c r="G6" s="1">
        <f t="shared" ref="G6:G13" si="0">C6^4</f>
        <v>81</v>
      </c>
      <c r="H6" s="1">
        <f>C6^5</f>
        <v>243</v>
      </c>
      <c r="I6" s="1">
        <f>C6^6</f>
        <v>729</v>
      </c>
      <c r="J6" s="1">
        <f t="shared" ref="J6:J13" si="1">C6*D6</f>
        <v>4.8000000000000007</v>
      </c>
      <c r="K6" s="1">
        <f t="shared" ref="K6:K13" si="2">(C6^2)*D6</f>
        <v>14.4</v>
      </c>
      <c r="L6" s="1">
        <f>F6*D6</f>
        <v>43.2</v>
      </c>
      <c r="M6" s="1">
        <f t="shared" ref="M6:M13" si="3">(D6-J$25-J$26*(C6)-J$27*(E6)-J$28*(F6))^2</f>
        <v>5.3886489932817291E-2</v>
      </c>
      <c r="N6" s="1">
        <f>(D6-T$6)^2</f>
        <v>2.8900000000000019</v>
      </c>
      <c r="P6" s="4"/>
      <c r="S6" s="20" t="s">
        <v>46</v>
      </c>
      <c r="T6" s="1">
        <f>AVERAGE(D6:D13)</f>
        <v>3.3000000000000007</v>
      </c>
    </row>
    <row r="7" spans="2:22" x14ac:dyDescent="0.25">
      <c r="C7" s="1">
        <v>4</v>
      </c>
      <c r="D7" s="1">
        <v>3.6</v>
      </c>
      <c r="E7" s="1">
        <f t="shared" ref="E7:E13" si="4">C7^2</f>
        <v>16</v>
      </c>
      <c r="F7" s="1">
        <f t="shared" ref="F7:F13" si="5">C7^3</f>
        <v>64</v>
      </c>
      <c r="G7" s="1">
        <f t="shared" si="0"/>
        <v>256</v>
      </c>
      <c r="H7" s="1">
        <f t="shared" ref="H7:H13" si="6">C7^5</f>
        <v>1024</v>
      </c>
      <c r="I7" s="1">
        <f t="shared" ref="I7:I13" si="7">C7^6</f>
        <v>4096</v>
      </c>
      <c r="J7" s="1">
        <f t="shared" si="1"/>
        <v>14.4</v>
      </c>
      <c r="K7" s="1">
        <f t="shared" si="2"/>
        <v>57.6</v>
      </c>
      <c r="L7" s="1">
        <f t="shared" ref="L7:L13" si="8">F7*D7</f>
        <v>230.4</v>
      </c>
      <c r="M7" s="1">
        <f t="shared" si="3"/>
        <v>3.4404306114763139E-2</v>
      </c>
      <c r="N7" s="1">
        <f t="shared" ref="N7:N13" si="9">(D7-T$6)^2</f>
        <v>8.9999999999999622E-2</v>
      </c>
      <c r="P7" s="4"/>
    </row>
    <row r="8" spans="2:22" x14ac:dyDescent="0.25">
      <c r="C8" s="1">
        <v>5</v>
      </c>
      <c r="D8" s="1">
        <v>4.4000000000000004</v>
      </c>
      <c r="E8" s="1">
        <f t="shared" si="4"/>
        <v>25</v>
      </c>
      <c r="F8" s="1">
        <f t="shared" si="5"/>
        <v>125</v>
      </c>
      <c r="G8" s="1">
        <f t="shared" si="0"/>
        <v>625</v>
      </c>
      <c r="H8" s="1">
        <f t="shared" si="6"/>
        <v>3125</v>
      </c>
      <c r="I8" s="1">
        <f t="shared" si="7"/>
        <v>15625</v>
      </c>
      <c r="J8" s="1">
        <f t="shared" si="1"/>
        <v>22</v>
      </c>
      <c r="K8" s="1">
        <f t="shared" si="2"/>
        <v>110.00000000000001</v>
      </c>
      <c r="L8" s="1">
        <f t="shared" si="8"/>
        <v>550</v>
      </c>
      <c r="M8" s="1">
        <f t="shared" si="3"/>
        <v>0.13343827389787963</v>
      </c>
      <c r="N8" s="1">
        <f t="shared" si="9"/>
        <v>1.2099999999999993</v>
      </c>
      <c r="P8" s="4"/>
      <c r="Q8" s="27"/>
      <c r="R8" t="s">
        <v>22</v>
      </c>
    </row>
    <row r="9" spans="2:22" x14ac:dyDescent="0.25">
      <c r="C9" s="1">
        <v>7</v>
      </c>
      <c r="D9" s="1">
        <v>3.4</v>
      </c>
      <c r="E9" s="1">
        <f t="shared" si="4"/>
        <v>49</v>
      </c>
      <c r="F9" s="1">
        <f t="shared" si="5"/>
        <v>343</v>
      </c>
      <c r="G9" s="1">
        <f t="shared" si="0"/>
        <v>2401</v>
      </c>
      <c r="H9" s="1">
        <f t="shared" si="6"/>
        <v>16807</v>
      </c>
      <c r="I9" s="1">
        <f t="shared" si="7"/>
        <v>117649</v>
      </c>
      <c r="J9" s="1">
        <f t="shared" si="1"/>
        <v>23.8</v>
      </c>
      <c r="K9" s="1">
        <f t="shared" si="2"/>
        <v>166.6</v>
      </c>
      <c r="L9" s="1">
        <f t="shared" si="8"/>
        <v>1166.2</v>
      </c>
      <c r="M9" s="1">
        <f t="shared" si="3"/>
        <v>1.1826105246392977E-2</v>
      </c>
      <c r="N9" s="1">
        <f t="shared" si="9"/>
        <v>9.9999999999998406E-3</v>
      </c>
      <c r="P9" s="4"/>
    </row>
    <row r="10" spans="2:22" x14ac:dyDescent="0.25">
      <c r="C10" s="1">
        <v>8</v>
      </c>
      <c r="D10" s="1">
        <v>2.2000000000000002</v>
      </c>
      <c r="E10" s="1">
        <f t="shared" si="4"/>
        <v>64</v>
      </c>
      <c r="F10" s="1">
        <f t="shared" si="5"/>
        <v>512</v>
      </c>
      <c r="G10" s="1">
        <f t="shared" si="0"/>
        <v>4096</v>
      </c>
      <c r="H10" s="1">
        <f t="shared" si="6"/>
        <v>32768</v>
      </c>
      <c r="I10" s="1">
        <f t="shared" si="7"/>
        <v>262144</v>
      </c>
      <c r="J10" s="1">
        <f t="shared" si="1"/>
        <v>17.600000000000001</v>
      </c>
      <c r="K10" s="1">
        <f t="shared" si="2"/>
        <v>140.80000000000001</v>
      </c>
      <c r="L10" s="1">
        <f t="shared" si="8"/>
        <v>1126.4000000000001</v>
      </c>
      <c r="M10" s="1">
        <f t="shared" si="3"/>
        <v>0.52230698853755564</v>
      </c>
      <c r="N10" s="1">
        <f t="shared" si="9"/>
        <v>1.2100000000000011</v>
      </c>
      <c r="P10" s="4"/>
      <c r="S10" s="20" t="s">
        <v>48</v>
      </c>
      <c r="T10" s="1">
        <f>SQRT(N14/(D16-1))</f>
        <v>1.0419761445034552</v>
      </c>
    </row>
    <row r="11" spans="2:22" x14ac:dyDescent="0.25">
      <c r="C11" s="1">
        <v>9</v>
      </c>
      <c r="D11" s="1">
        <v>2.8</v>
      </c>
      <c r="E11" s="1">
        <f t="shared" si="4"/>
        <v>81</v>
      </c>
      <c r="F11" s="1">
        <f t="shared" si="5"/>
        <v>729</v>
      </c>
      <c r="G11" s="1">
        <f t="shared" si="0"/>
        <v>6561</v>
      </c>
      <c r="H11" s="1">
        <f t="shared" si="6"/>
        <v>59049</v>
      </c>
      <c r="I11" s="1">
        <f t="shared" si="7"/>
        <v>531441</v>
      </c>
      <c r="J11" s="1">
        <f t="shared" si="1"/>
        <v>25.2</v>
      </c>
      <c r="K11" s="1">
        <f t="shared" si="2"/>
        <v>226.79999999999998</v>
      </c>
      <c r="L11" s="1">
        <f t="shared" si="8"/>
        <v>2041.1999999999998</v>
      </c>
      <c r="M11" s="1">
        <f t="shared" si="3"/>
        <v>9.3206111792738494E-2</v>
      </c>
      <c r="N11" s="1">
        <f t="shared" si="9"/>
        <v>0.25000000000000089</v>
      </c>
      <c r="P11" s="4"/>
    </row>
    <row r="12" spans="2:22" x14ac:dyDescent="0.25">
      <c r="C12" s="1">
        <v>11</v>
      </c>
      <c r="D12" s="1">
        <v>3.8</v>
      </c>
      <c r="E12" s="1">
        <f t="shared" si="4"/>
        <v>121</v>
      </c>
      <c r="F12" s="1">
        <f t="shared" si="5"/>
        <v>1331</v>
      </c>
      <c r="G12" s="1">
        <f t="shared" si="0"/>
        <v>14641</v>
      </c>
      <c r="H12" s="1">
        <f t="shared" si="6"/>
        <v>161051</v>
      </c>
      <c r="I12" s="1">
        <f t="shared" si="7"/>
        <v>1771561</v>
      </c>
      <c r="J12" s="1">
        <f t="shared" si="1"/>
        <v>41.8</v>
      </c>
      <c r="K12" s="1">
        <f t="shared" si="2"/>
        <v>459.79999999999995</v>
      </c>
      <c r="L12" s="1">
        <f t="shared" si="8"/>
        <v>5057.8</v>
      </c>
      <c r="M12" s="1">
        <f t="shared" si="3"/>
        <v>0.32146316924287427</v>
      </c>
      <c r="N12" s="1">
        <f t="shared" si="9"/>
        <v>0.24999999999999911</v>
      </c>
      <c r="P12" s="4"/>
    </row>
    <row r="13" spans="2:22" x14ac:dyDescent="0.25">
      <c r="C13" s="1">
        <v>12</v>
      </c>
      <c r="D13" s="1">
        <v>4.5999999999999996</v>
      </c>
      <c r="E13" s="1">
        <f t="shared" si="4"/>
        <v>144</v>
      </c>
      <c r="F13" s="1">
        <f t="shared" si="5"/>
        <v>1728</v>
      </c>
      <c r="G13" s="1">
        <f t="shared" si="0"/>
        <v>20736</v>
      </c>
      <c r="H13" s="1">
        <f t="shared" si="6"/>
        <v>248832</v>
      </c>
      <c r="I13" s="1">
        <f t="shared" si="7"/>
        <v>2985984</v>
      </c>
      <c r="J13" s="1">
        <f t="shared" si="1"/>
        <v>55.199999999999996</v>
      </c>
      <c r="K13" s="1">
        <f t="shared" si="2"/>
        <v>662.4</v>
      </c>
      <c r="L13" s="1">
        <f t="shared" si="8"/>
        <v>7948.7999999999993</v>
      </c>
      <c r="M13" s="1">
        <f t="shared" si="3"/>
        <v>0.12921103849011434</v>
      </c>
      <c r="N13" s="1">
        <f t="shared" si="9"/>
        <v>1.6899999999999973</v>
      </c>
      <c r="P13" s="4"/>
      <c r="Q13" s="27"/>
      <c r="R13" t="s">
        <v>49</v>
      </c>
    </row>
    <row r="14" spans="2:22" x14ac:dyDescent="0.25">
      <c r="B14" s="21" t="s">
        <v>39</v>
      </c>
      <c r="C14" s="1">
        <f t="shared" ref="C14:N14" si="10">SUM(C6:C13)</f>
        <v>59</v>
      </c>
      <c r="D14" s="1">
        <f t="shared" si="10"/>
        <v>26.400000000000006</v>
      </c>
      <c r="E14" s="1">
        <f t="shared" si="10"/>
        <v>509</v>
      </c>
      <c r="F14" s="1">
        <f t="shared" si="10"/>
        <v>4859</v>
      </c>
      <c r="G14" s="1">
        <f t="shared" si="10"/>
        <v>49397</v>
      </c>
      <c r="H14" s="1">
        <f t="shared" si="10"/>
        <v>522899</v>
      </c>
      <c r="I14" s="1">
        <f t="shared" si="10"/>
        <v>5689229</v>
      </c>
      <c r="J14" s="1">
        <f t="shared" si="10"/>
        <v>204.79999999999998</v>
      </c>
      <c r="K14" s="1">
        <f t="shared" si="10"/>
        <v>1838.4</v>
      </c>
      <c r="L14" s="1">
        <f t="shared" si="10"/>
        <v>18164</v>
      </c>
      <c r="M14" s="1">
        <f t="shared" si="10"/>
        <v>1.2997424832551359</v>
      </c>
      <c r="N14" s="1">
        <f t="shared" si="10"/>
        <v>7.5999999999999979</v>
      </c>
      <c r="P14" s="4"/>
    </row>
    <row r="15" spans="2:22" x14ac:dyDescent="0.25">
      <c r="M15" t="s">
        <v>20</v>
      </c>
      <c r="N15" t="s">
        <v>21</v>
      </c>
      <c r="P15" s="4"/>
      <c r="S15" s="20" t="s">
        <v>50</v>
      </c>
      <c r="T15" s="1">
        <f>SQRT(M14/(D16-(D17+1)))</f>
        <v>0.5700312454714952</v>
      </c>
    </row>
    <row r="16" spans="2:22" x14ac:dyDescent="0.25">
      <c r="C16" s="20" t="s">
        <v>3</v>
      </c>
      <c r="D16" s="1">
        <f>COUNT(C6:C13)</f>
        <v>8</v>
      </c>
      <c r="P16" s="4"/>
    </row>
    <row r="17" spans="3:20" x14ac:dyDescent="0.25">
      <c r="C17" s="20" t="s">
        <v>51</v>
      </c>
      <c r="D17" s="1">
        <v>3</v>
      </c>
      <c r="P17" s="4"/>
    </row>
    <row r="18" spans="3:20" x14ac:dyDescent="0.25">
      <c r="P18" s="4"/>
    </row>
    <row r="19" spans="3:20" x14ac:dyDescent="0.25">
      <c r="C19" s="20" t="s">
        <v>9</v>
      </c>
      <c r="D19" s="5">
        <f>D16</f>
        <v>8</v>
      </c>
      <c r="E19" s="3">
        <f>C14</f>
        <v>59</v>
      </c>
      <c r="F19" s="3">
        <f>E14</f>
        <v>509</v>
      </c>
      <c r="G19" s="4">
        <f>F14</f>
        <v>4859</v>
      </c>
      <c r="I19" s="20" t="s">
        <v>10</v>
      </c>
      <c r="J19" s="22">
        <f t="array" ref="J19:M22">MINVERSE(D19:G22)</f>
        <v>49.34683986887562</v>
      </c>
      <c r="K19" s="23">
        <v>-23.477102143579803</v>
      </c>
      <c r="L19" s="23">
        <v>3.2960133221126728</v>
      </c>
      <c r="M19" s="4">
        <v>-0.14124232834639813</v>
      </c>
      <c r="P19" s="4"/>
      <c r="Q19" s="27"/>
      <c r="R19" t="s">
        <v>53</v>
      </c>
    </row>
    <row r="20" spans="3:20" x14ac:dyDescent="0.25">
      <c r="D20" s="5">
        <f>C14</f>
        <v>59</v>
      </c>
      <c r="E20" s="3">
        <f>E14</f>
        <v>509</v>
      </c>
      <c r="F20" s="3">
        <f>F14</f>
        <v>4859</v>
      </c>
      <c r="G20" s="4">
        <f>G14</f>
        <v>49397</v>
      </c>
      <c r="J20" s="22">
        <v>-23.477102143579764</v>
      </c>
      <c r="K20" s="23">
        <v>11.416182923720035</v>
      </c>
      <c r="L20" s="23">
        <v>-1.6269582540309349</v>
      </c>
      <c r="M20" s="4">
        <v>7.0463835346964807E-2</v>
      </c>
      <c r="P20" s="4"/>
    </row>
    <row r="21" spans="3:20" x14ac:dyDescent="0.25">
      <c r="D21" s="5">
        <f>E14</f>
        <v>509</v>
      </c>
      <c r="E21" s="3">
        <f>F14</f>
        <v>4859</v>
      </c>
      <c r="F21" s="3">
        <f>G14</f>
        <v>49397</v>
      </c>
      <c r="G21" s="4">
        <f>H14</f>
        <v>522899</v>
      </c>
      <c r="J21" s="22">
        <v>3.2960133221126817</v>
      </c>
      <c r="K21" s="23">
        <v>-1.6269582540309389</v>
      </c>
      <c r="L21" s="23">
        <v>0.23493469873949377</v>
      </c>
      <c r="M21" s="4">
        <v>-1.0281813387009344E-2</v>
      </c>
      <c r="P21" s="4"/>
      <c r="S21" s="20" t="s">
        <v>54</v>
      </c>
      <c r="T21" s="1">
        <f>(N14-M14)/N14</f>
        <v>0.82898125220327157</v>
      </c>
    </row>
    <row r="22" spans="3:20" x14ac:dyDescent="0.25">
      <c r="D22" s="5">
        <f>F14</f>
        <v>4859</v>
      </c>
      <c r="E22" s="3">
        <f>G14</f>
        <v>49397</v>
      </c>
      <c r="F22" s="3">
        <f>H14</f>
        <v>522899</v>
      </c>
      <c r="G22" s="4">
        <f>I14</f>
        <v>5689229</v>
      </c>
      <c r="J22" s="22">
        <v>-0.14124232834639913</v>
      </c>
      <c r="K22" s="23">
        <v>7.0463835346965209E-2</v>
      </c>
      <c r="L22" s="23">
        <v>-1.0281813387009373E-2</v>
      </c>
      <c r="M22" s="4">
        <v>4.5400604142581126E-4</v>
      </c>
      <c r="P22" s="4"/>
    </row>
    <row r="23" spans="3:20" x14ac:dyDescent="0.25">
      <c r="P23" s="4"/>
    </row>
    <row r="24" spans="3:20" x14ac:dyDescent="0.25">
      <c r="P24" s="4"/>
    </row>
    <row r="25" spans="3:20" x14ac:dyDescent="0.25">
      <c r="C25" s="25" t="s">
        <v>11</v>
      </c>
      <c r="D25" s="8">
        <f>D14</f>
        <v>26.400000000000006</v>
      </c>
      <c r="I25" s="25" t="s">
        <v>13</v>
      </c>
      <c r="J25" s="26">
        <f t="array" ref="J25:J28">MMULT(J19:M22,D25:D28)</f>
        <v>-11.488707178864388</v>
      </c>
      <c r="P25" s="4"/>
    </row>
    <row r="26" spans="3:20" x14ac:dyDescent="0.25">
      <c r="D26" s="8">
        <f>J14</f>
        <v>204.79999999999998</v>
      </c>
      <c r="I26" s="25" t="s">
        <v>14</v>
      </c>
      <c r="J26" s="26">
        <v>7.1438172191546983</v>
      </c>
      <c r="P26" s="4"/>
      <c r="Q26" s="27"/>
      <c r="R26" t="s">
        <v>52</v>
      </c>
    </row>
    <row r="27" spans="3:20" x14ac:dyDescent="0.25">
      <c r="D27" s="8">
        <f>K14</f>
        <v>1838.4</v>
      </c>
      <c r="I27" s="25" t="s">
        <v>43</v>
      </c>
      <c r="J27" s="26">
        <v>-1.0412069207137904</v>
      </c>
      <c r="P27" s="4"/>
    </row>
    <row r="28" spans="3:20" x14ac:dyDescent="0.25">
      <c r="D28" s="8">
        <f>L14</f>
        <v>18164</v>
      </c>
      <c r="I28" s="25" t="s">
        <v>60</v>
      </c>
      <c r="J28" s="26">
        <v>4.6676016493940153E-2</v>
      </c>
      <c r="P28" s="4"/>
    </row>
    <row r="29" spans="3:20" x14ac:dyDescent="0.25">
      <c r="P29" s="4"/>
      <c r="S29" s="20" t="s">
        <v>37</v>
      </c>
      <c r="T29" s="1">
        <f>SQRT(T21)</f>
        <v>0.91048407575490942</v>
      </c>
    </row>
    <row r="30" spans="3:20" x14ac:dyDescent="0.25">
      <c r="P30" s="4"/>
    </row>
    <row r="31" spans="3:20" x14ac:dyDescent="0.25">
      <c r="O31" s="3"/>
      <c r="P31" s="4"/>
    </row>
    <row r="32" spans="3:20" x14ac:dyDescent="0.25">
      <c r="P32" s="4"/>
    </row>
    <row r="33" spans="16:16" x14ac:dyDescent="0.25">
      <c r="P33" s="4"/>
    </row>
    <row r="34" spans="16:16" x14ac:dyDescent="0.25">
      <c r="P34" s="4"/>
    </row>
    <row r="35" spans="16:16" x14ac:dyDescent="0.25">
      <c r="P35" s="4"/>
    </row>
    <row r="36" spans="16:16" x14ac:dyDescent="0.25">
      <c r="P36" s="4"/>
    </row>
    <row r="37" spans="16:16" x14ac:dyDescent="0.25">
      <c r="P37" s="4"/>
    </row>
    <row r="38" spans="16:16" x14ac:dyDescent="0.25">
      <c r="P38" s="4"/>
    </row>
    <row r="39" spans="16:16" x14ac:dyDescent="0.25">
      <c r="P39" s="4"/>
    </row>
    <row r="40" spans="16:16" x14ac:dyDescent="0.25">
      <c r="P40" s="4"/>
    </row>
    <row r="41" spans="16:16" x14ac:dyDescent="0.25">
      <c r="P41" s="4"/>
    </row>
  </sheetData>
  <mergeCells count="1">
    <mergeCell ref="B2:V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lineal</vt:lpstr>
      <vt:lpstr>cuadratica</vt:lpstr>
      <vt:lpstr>grado2 comparacion</vt:lpstr>
      <vt:lpstr>grado3 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L307</dc:creator>
  <cp:lastModifiedBy>User</cp:lastModifiedBy>
  <dcterms:created xsi:type="dcterms:W3CDTF">2024-04-02T12:07:22Z</dcterms:created>
  <dcterms:modified xsi:type="dcterms:W3CDTF">2024-06-06T22:45:23Z</dcterms:modified>
</cp:coreProperties>
</file>