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Met. Cuantitativos\Proyecto\Proyecto_Portafolio_Inversión\"/>
    </mc:Choice>
  </mc:AlternateContent>
  <xr:revisionPtr revIDLastSave="0" documentId="13_ncr:1_{41808B83-7655-4054-84EC-EA3CF2A9FDA2}" xr6:coauthVersionLast="45" xr6:coauthVersionMax="45" xr10:uidLastSave="{00000000-0000-0000-0000-000000000000}"/>
  <bookViews>
    <workbookView xWindow="-120" yWindow="-120" windowWidth="20730" windowHeight="11160" firstSheet="5" activeTab="7" xr2:uid="{00000000-000D-0000-FFFF-FFFF00000000}"/>
  </bookViews>
  <sheets>
    <sheet name="Precios al cierre" sheetId="5" r:id="rId1"/>
    <sheet name="Indicadores analíticos" sheetId="8" r:id="rId2"/>
    <sheet name="Betas" sheetId="9" r:id="rId3"/>
    <sheet name="Rendimientos" sheetId="4" r:id="rId4"/>
    <sheet name="Portafolio de mercado" sheetId="10" r:id="rId5"/>
    <sheet name="VaR" sheetId="11" r:id="rId6"/>
    <sheet name="DV01" sheetId="12" r:id="rId7"/>
    <sheet name="Forward" sheetId="13" r:id="rId8"/>
  </sheets>
  <externalReferences>
    <externalReference r:id="rId9"/>
  </externalReferences>
  <definedNames>
    <definedName name="_xlnm._FilterDatabase" localSheetId="3" hidden="1">Rendimientos!#REF!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1" l="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" i="11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4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3" i="5"/>
  <c r="J7" i="13" l="1"/>
  <c r="I7" i="13"/>
  <c r="H7" i="13"/>
  <c r="F5" i="13"/>
  <c r="I10" i="12" l="1"/>
  <c r="F5" i="12"/>
  <c r="L5" i="12"/>
  <c r="L7" i="12" s="1"/>
  <c r="I11" i="12" s="1"/>
  <c r="L6" i="12"/>
  <c r="I12" i="12" l="1"/>
  <c r="I13" i="12"/>
  <c r="I14" i="12" s="1"/>
  <c r="I15" i="12" s="1"/>
  <c r="I16" i="12" s="1"/>
  <c r="B3" i="4" l="1"/>
  <c r="D4" i="11"/>
  <c r="D3" i="11"/>
  <c r="D2" i="11"/>
  <c r="A1" i="11"/>
  <c r="C3" i="10"/>
  <c r="C6" i="10"/>
  <c r="C8" i="10" s="1"/>
  <c r="D5" i="11" l="1"/>
  <c r="D8" i="11" s="1"/>
  <c r="S3" i="9" l="1"/>
  <c r="Q4" i="9"/>
  <c r="N11" i="9"/>
  <c r="K37" i="9"/>
  <c r="J37" i="9"/>
  <c r="I37" i="9"/>
  <c r="H37" i="9"/>
  <c r="K36" i="9"/>
  <c r="J36" i="9"/>
  <c r="I36" i="9"/>
  <c r="H36" i="9"/>
  <c r="K35" i="9"/>
  <c r="J35" i="9"/>
  <c r="I35" i="9"/>
  <c r="H35" i="9"/>
  <c r="K34" i="9"/>
  <c r="J34" i="9"/>
  <c r="I34" i="9"/>
  <c r="H34" i="9"/>
  <c r="K33" i="9"/>
  <c r="J33" i="9"/>
  <c r="I33" i="9"/>
  <c r="H33" i="9"/>
  <c r="K32" i="9"/>
  <c r="J32" i="9"/>
  <c r="I32" i="9"/>
  <c r="H32" i="9"/>
  <c r="K31" i="9"/>
  <c r="J31" i="9"/>
  <c r="I31" i="9"/>
  <c r="H31" i="9"/>
  <c r="K30" i="9"/>
  <c r="J30" i="9"/>
  <c r="I30" i="9"/>
  <c r="H30" i="9"/>
  <c r="K29" i="9"/>
  <c r="J29" i="9"/>
  <c r="I29" i="9"/>
  <c r="H29" i="9"/>
  <c r="K28" i="9"/>
  <c r="J28" i="9"/>
  <c r="I28" i="9"/>
  <c r="H28" i="9"/>
  <c r="K27" i="9"/>
  <c r="J27" i="9"/>
  <c r="I27" i="9"/>
  <c r="H27" i="9"/>
  <c r="K26" i="9"/>
  <c r="J26" i="9"/>
  <c r="I26" i="9"/>
  <c r="H26" i="9"/>
  <c r="K25" i="9"/>
  <c r="J25" i="9"/>
  <c r="I25" i="9"/>
  <c r="H25" i="9"/>
  <c r="K24" i="9"/>
  <c r="J24" i="9"/>
  <c r="I24" i="9"/>
  <c r="H24" i="9"/>
  <c r="K23" i="9"/>
  <c r="J23" i="9"/>
  <c r="I23" i="9"/>
  <c r="H23" i="9"/>
  <c r="K22" i="9"/>
  <c r="J22" i="9"/>
  <c r="I22" i="9"/>
  <c r="H22" i="9"/>
  <c r="K21" i="9"/>
  <c r="J21" i="9"/>
  <c r="I21" i="9"/>
  <c r="H21" i="9"/>
  <c r="K20" i="9"/>
  <c r="J20" i="9"/>
  <c r="I20" i="9"/>
  <c r="H20" i="9"/>
  <c r="K19" i="9"/>
  <c r="J19" i="9"/>
  <c r="I19" i="9"/>
  <c r="H19" i="9"/>
  <c r="K18" i="9"/>
  <c r="J18" i="9"/>
  <c r="I18" i="9"/>
  <c r="H18" i="9"/>
  <c r="K17" i="9"/>
  <c r="J17" i="9"/>
  <c r="I17" i="9"/>
  <c r="H17" i="9"/>
  <c r="K16" i="9"/>
  <c r="J16" i="9"/>
  <c r="I16" i="9"/>
  <c r="H16" i="9"/>
  <c r="K15" i="9"/>
  <c r="J15" i="9"/>
  <c r="I15" i="9"/>
  <c r="H15" i="9"/>
  <c r="K14" i="9"/>
  <c r="J14" i="9"/>
  <c r="I14" i="9"/>
  <c r="H14" i="9"/>
  <c r="K13" i="9"/>
  <c r="J13" i="9"/>
  <c r="I13" i="9"/>
  <c r="H13" i="9"/>
  <c r="K12" i="9"/>
  <c r="J12" i="9"/>
  <c r="I12" i="9"/>
  <c r="H12" i="9"/>
  <c r="K11" i="9"/>
  <c r="J11" i="9"/>
  <c r="I11" i="9"/>
  <c r="H11" i="9"/>
  <c r="K10" i="9"/>
  <c r="J10" i="9"/>
  <c r="I10" i="9"/>
  <c r="H10" i="9"/>
  <c r="K9" i="9"/>
  <c r="J9" i="9"/>
  <c r="I9" i="9"/>
  <c r="H9" i="9"/>
  <c r="K8" i="9"/>
  <c r="J8" i="9"/>
  <c r="I8" i="9"/>
  <c r="H8" i="9"/>
  <c r="K7" i="9"/>
  <c r="J7" i="9"/>
  <c r="I7" i="9"/>
  <c r="H7" i="9"/>
  <c r="K6" i="9"/>
  <c r="J6" i="9"/>
  <c r="I6" i="9"/>
  <c r="H6" i="9"/>
  <c r="K5" i="9"/>
  <c r="J5" i="9"/>
  <c r="I5" i="9"/>
  <c r="H5" i="9"/>
  <c r="K4" i="9"/>
  <c r="J4" i="9"/>
  <c r="I4" i="9"/>
  <c r="H4" i="9"/>
  <c r="K3" i="9"/>
  <c r="Q8" i="9" s="1"/>
  <c r="J3" i="9"/>
  <c r="I3" i="9"/>
  <c r="N12" i="9" s="1"/>
  <c r="H3" i="9"/>
  <c r="Q9" i="9" s="1"/>
  <c r="N8" i="9" l="1"/>
  <c r="N16" i="9" s="1"/>
  <c r="N13" i="9"/>
  <c r="N17" i="9" l="1"/>
  <c r="N18" i="9"/>
  <c r="N19" i="9"/>
  <c r="Q10" i="9" s="1"/>
  <c r="G16" i="8" l="1"/>
  <c r="E6" i="8"/>
  <c r="F5" i="8"/>
  <c r="F6" i="8" s="1"/>
  <c r="F7" i="8"/>
  <c r="F8" i="8"/>
  <c r="D7" i="8"/>
  <c r="D6" i="8" s="1"/>
  <c r="E16" i="8" l="1"/>
  <c r="F16" i="8"/>
  <c r="D16" i="8"/>
  <c r="Y4" i="5" l="1"/>
  <c r="V4" i="5"/>
  <c r="W4" i="5" s="1"/>
  <c r="V5" i="5"/>
  <c r="W5" i="5" s="1"/>
  <c r="V6" i="5"/>
  <c r="W6" i="5" s="1"/>
  <c r="V7" i="5"/>
  <c r="W7" i="5" s="1"/>
  <c r="V8" i="5"/>
  <c r="W8" i="5" s="1"/>
  <c r="V9" i="5"/>
  <c r="W9" i="5" s="1"/>
  <c r="V10" i="5"/>
  <c r="W10" i="5" s="1"/>
  <c r="V11" i="5"/>
  <c r="W11" i="5" s="1"/>
  <c r="V12" i="5"/>
  <c r="W12" i="5" s="1"/>
  <c r="V13" i="5"/>
  <c r="W13" i="5" s="1"/>
  <c r="V14" i="5"/>
  <c r="W14" i="5" s="1"/>
  <c r="V15" i="5"/>
  <c r="W15" i="5" s="1"/>
  <c r="V16" i="5"/>
  <c r="W16" i="5" s="1"/>
  <c r="V17" i="5"/>
  <c r="W17" i="5" s="1"/>
  <c r="V18" i="5"/>
  <c r="W18" i="5" s="1"/>
  <c r="V19" i="5"/>
  <c r="W19" i="5" s="1"/>
  <c r="V20" i="5"/>
  <c r="W20" i="5" s="1"/>
  <c r="V21" i="5"/>
  <c r="W21" i="5" s="1"/>
  <c r="V22" i="5"/>
  <c r="W22" i="5" s="1"/>
  <c r="V23" i="5"/>
  <c r="W23" i="5" s="1"/>
  <c r="V24" i="5"/>
  <c r="W24" i="5" s="1"/>
  <c r="V25" i="5"/>
  <c r="W25" i="5" s="1"/>
  <c r="V26" i="5"/>
  <c r="W26" i="5" s="1"/>
  <c r="V27" i="5"/>
  <c r="W27" i="5" s="1"/>
  <c r="V28" i="5"/>
  <c r="W28" i="5" s="1"/>
  <c r="V29" i="5"/>
  <c r="W29" i="5" s="1"/>
  <c r="V30" i="5"/>
  <c r="W30" i="5" s="1"/>
  <c r="V31" i="5"/>
  <c r="W31" i="5" s="1"/>
  <c r="V32" i="5"/>
  <c r="W32" i="5" s="1"/>
  <c r="V33" i="5"/>
  <c r="W33" i="5" s="1"/>
  <c r="V34" i="5"/>
  <c r="W34" i="5" s="1"/>
  <c r="V35" i="5"/>
  <c r="W35" i="5" s="1"/>
  <c r="V36" i="5"/>
  <c r="W36" i="5" s="1"/>
  <c r="V37" i="5"/>
  <c r="W37" i="5" s="1"/>
  <c r="V38" i="5"/>
  <c r="W38" i="5" s="1"/>
  <c r="V39" i="5"/>
  <c r="W39" i="5" s="1"/>
  <c r="V40" i="5"/>
  <c r="W40" i="5" s="1"/>
  <c r="V41" i="5"/>
  <c r="W41" i="5" s="1"/>
  <c r="V42" i="5"/>
  <c r="W42" i="5" s="1"/>
  <c r="V43" i="5"/>
  <c r="W43" i="5" s="1"/>
  <c r="V44" i="5"/>
  <c r="W44" i="5" s="1"/>
  <c r="V45" i="5"/>
  <c r="W45" i="5" s="1"/>
  <c r="V46" i="5"/>
  <c r="W46" i="5" s="1"/>
  <c r="V47" i="5"/>
  <c r="W47" i="5" s="1"/>
  <c r="V48" i="5"/>
  <c r="W48" i="5" s="1"/>
  <c r="V49" i="5"/>
  <c r="W49" i="5" s="1"/>
  <c r="V50" i="5"/>
  <c r="W50" i="5" s="1"/>
  <c r="V51" i="5"/>
  <c r="W51" i="5" s="1"/>
  <c r="V52" i="5"/>
  <c r="W52" i="5" s="1"/>
  <c r="V53" i="5"/>
  <c r="W53" i="5" s="1"/>
  <c r="V54" i="5"/>
  <c r="W54" i="5" s="1"/>
  <c r="V55" i="5"/>
  <c r="W55" i="5" s="1"/>
  <c r="V56" i="5"/>
  <c r="W56" i="5" s="1"/>
  <c r="V57" i="5"/>
  <c r="W57" i="5" s="1"/>
  <c r="V58" i="5"/>
  <c r="W58" i="5" s="1"/>
  <c r="V59" i="5"/>
  <c r="W59" i="5" s="1"/>
  <c r="V60" i="5"/>
  <c r="W60" i="5" s="1"/>
  <c r="V61" i="5"/>
  <c r="W61" i="5" s="1"/>
  <c r="V62" i="5"/>
  <c r="W62" i="5" s="1"/>
  <c r="V63" i="5"/>
  <c r="W63" i="5" s="1"/>
  <c r="V64" i="5"/>
  <c r="W64" i="5" s="1"/>
  <c r="V65" i="5"/>
  <c r="W65" i="5" s="1"/>
  <c r="V66" i="5"/>
  <c r="W66" i="5" s="1"/>
  <c r="V67" i="5"/>
  <c r="W67" i="5" s="1"/>
  <c r="V68" i="5"/>
  <c r="W68" i="5" s="1"/>
  <c r="V69" i="5"/>
  <c r="W69" i="5" s="1"/>
  <c r="V70" i="5"/>
  <c r="W70" i="5" s="1"/>
  <c r="V71" i="5"/>
  <c r="W71" i="5" s="1"/>
  <c r="V72" i="5"/>
  <c r="W72" i="5" s="1"/>
  <c r="V73" i="5"/>
  <c r="W73" i="5" s="1"/>
  <c r="V74" i="5"/>
  <c r="W74" i="5" s="1"/>
  <c r="V75" i="5"/>
  <c r="W75" i="5" s="1"/>
  <c r="V76" i="5"/>
  <c r="W76" i="5" s="1"/>
  <c r="V77" i="5"/>
  <c r="W77" i="5" s="1"/>
  <c r="V78" i="5"/>
  <c r="W78" i="5" s="1"/>
  <c r="V79" i="5"/>
  <c r="W79" i="5" s="1"/>
  <c r="V80" i="5"/>
  <c r="W80" i="5" s="1"/>
  <c r="V81" i="5"/>
  <c r="W81" i="5" s="1"/>
  <c r="V82" i="5"/>
  <c r="W82" i="5" s="1"/>
  <c r="V83" i="5"/>
  <c r="W83" i="5" s="1"/>
  <c r="V84" i="5"/>
  <c r="W84" i="5" s="1"/>
  <c r="V85" i="5"/>
  <c r="W85" i="5" s="1"/>
  <c r="V86" i="5"/>
  <c r="W86" i="5" s="1"/>
  <c r="V87" i="5"/>
  <c r="W87" i="5" s="1"/>
  <c r="V88" i="5"/>
  <c r="W88" i="5" s="1"/>
  <c r="V89" i="5"/>
  <c r="W89" i="5" s="1"/>
  <c r="V90" i="5"/>
  <c r="W90" i="5" s="1"/>
  <c r="V91" i="5"/>
  <c r="W91" i="5" s="1"/>
  <c r="V92" i="5"/>
  <c r="W92" i="5" s="1"/>
  <c r="V93" i="5"/>
  <c r="W93" i="5" s="1"/>
  <c r="V94" i="5"/>
  <c r="W94" i="5" s="1"/>
  <c r="V95" i="5"/>
  <c r="W95" i="5" s="1"/>
  <c r="V96" i="5"/>
  <c r="W96" i="5" s="1"/>
  <c r="V97" i="5"/>
  <c r="W97" i="5" s="1"/>
  <c r="V98" i="5"/>
  <c r="W98" i="5" s="1"/>
  <c r="V99" i="5"/>
  <c r="W99" i="5" s="1"/>
  <c r="V100" i="5"/>
  <c r="W100" i="5" s="1"/>
  <c r="V101" i="5"/>
  <c r="W101" i="5" s="1"/>
  <c r="V102" i="5"/>
  <c r="W102" i="5" s="1"/>
  <c r="V103" i="5"/>
  <c r="W103" i="5" s="1"/>
  <c r="V104" i="5"/>
  <c r="W104" i="5" s="1"/>
  <c r="V105" i="5"/>
  <c r="W105" i="5" s="1"/>
  <c r="V106" i="5"/>
  <c r="W106" i="5" s="1"/>
  <c r="V107" i="5"/>
  <c r="W107" i="5" s="1"/>
  <c r="V108" i="5"/>
  <c r="W108" i="5" s="1"/>
  <c r="V109" i="5"/>
  <c r="W109" i="5" s="1"/>
  <c r="V110" i="5"/>
  <c r="W110" i="5" s="1"/>
  <c r="V111" i="5"/>
  <c r="W111" i="5" s="1"/>
  <c r="V112" i="5"/>
  <c r="W112" i="5" s="1"/>
  <c r="V113" i="5"/>
  <c r="W113" i="5" s="1"/>
  <c r="V114" i="5"/>
  <c r="W114" i="5" s="1"/>
  <c r="V115" i="5"/>
  <c r="W115" i="5" s="1"/>
  <c r="V116" i="5"/>
  <c r="W116" i="5" s="1"/>
  <c r="V117" i="5"/>
  <c r="W117" i="5" s="1"/>
  <c r="V118" i="5"/>
  <c r="W118" i="5" s="1"/>
  <c r="V119" i="5"/>
  <c r="W119" i="5" s="1"/>
  <c r="V120" i="5"/>
  <c r="W120" i="5" s="1"/>
  <c r="V121" i="5"/>
  <c r="W121" i="5" s="1"/>
  <c r="V122" i="5"/>
  <c r="W122" i="5" s="1"/>
  <c r="V123" i="5"/>
  <c r="W123" i="5" s="1"/>
  <c r="V124" i="5"/>
  <c r="W124" i="5" s="1"/>
  <c r="V125" i="5"/>
  <c r="W125" i="5" s="1"/>
  <c r="V126" i="5"/>
  <c r="W126" i="5" s="1"/>
  <c r="V127" i="5"/>
  <c r="W127" i="5" s="1"/>
  <c r="V128" i="5"/>
  <c r="W128" i="5" s="1"/>
  <c r="V129" i="5"/>
  <c r="W129" i="5" s="1"/>
  <c r="V130" i="5"/>
  <c r="W130" i="5" s="1"/>
  <c r="V131" i="5"/>
  <c r="W131" i="5" s="1"/>
  <c r="V132" i="5"/>
  <c r="W132" i="5" s="1"/>
  <c r="V133" i="5"/>
  <c r="W133" i="5" s="1"/>
  <c r="V134" i="5"/>
  <c r="W134" i="5" s="1"/>
  <c r="V135" i="5"/>
  <c r="W135" i="5" s="1"/>
  <c r="V136" i="5"/>
  <c r="W136" i="5" s="1"/>
  <c r="V137" i="5"/>
  <c r="W137" i="5" s="1"/>
  <c r="V138" i="5"/>
  <c r="W138" i="5" s="1"/>
  <c r="V139" i="5"/>
  <c r="W139" i="5" s="1"/>
  <c r="V140" i="5"/>
  <c r="W140" i="5" s="1"/>
  <c r="V141" i="5"/>
  <c r="W141" i="5" s="1"/>
  <c r="V142" i="5"/>
  <c r="W142" i="5" s="1"/>
  <c r="V143" i="5"/>
  <c r="W143" i="5" s="1"/>
  <c r="V144" i="5"/>
  <c r="W144" i="5" s="1"/>
  <c r="V145" i="5"/>
  <c r="W145" i="5" s="1"/>
  <c r="V146" i="5"/>
  <c r="W146" i="5" s="1"/>
  <c r="V147" i="5"/>
  <c r="W147" i="5" s="1"/>
  <c r="V148" i="5"/>
  <c r="W148" i="5" s="1"/>
  <c r="V149" i="5"/>
  <c r="W149" i="5" s="1"/>
  <c r="V150" i="5"/>
  <c r="W150" i="5" s="1"/>
  <c r="V151" i="5"/>
  <c r="W151" i="5" s="1"/>
  <c r="V152" i="5"/>
  <c r="W152" i="5" s="1"/>
  <c r="V153" i="5"/>
  <c r="W153" i="5" s="1"/>
  <c r="V154" i="5"/>
  <c r="W154" i="5" s="1"/>
  <c r="V155" i="5"/>
  <c r="W155" i="5" s="1"/>
  <c r="V156" i="5"/>
  <c r="W156" i="5" s="1"/>
  <c r="V157" i="5"/>
  <c r="W157" i="5" s="1"/>
  <c r="V158" i="5"/>
  <c r="W158" i="5" s="1"/>
  <c r="V159" i="5"/>
  <c r="W159" i="5" s="1"/>
  <c r="V160" i="5"/>
  <c r="W160" i="5" s="1"/>
  <c r="V161" i="5"/>
  <c r="W161" i="5" s="1"/>
  <c r="V162" i="5"/>
  <c r="W162" i="5" s="1"/>
  <c r="V163" i="5"/>
  <c r="W163" i="5" s="1"/>
  <c r="V164" i="5"/>
  <c r="W164" i="5" s="1"/>
  <c r="V165" i="5"/>
  <c r="W165" i="5" s="1"/>
  <c r="V166" i="5"/>
  <c r="W166" i="5" s="1"/>
  <c r="V167" i="5"/>
  <c r="W167" i="5" s="1"/>
  <c r="V168" i="5"/>
  <c r="W168" i="5" s="1"/>
  <c r="V169" i="5"/>
  <c r="W169" i="5" s="1"/>
  <c r="V170" i="5"/>
  <c r="W170" i="5" s="1"/>
  <c r="V171" i="5"/>
  <c r="W171" i="5" s="1"/>
  <c r="V172" i="5"/>
  <c r="W172" i="5" s="1"/>
  <c r="V173" i="5"/>
  <c r="W173" i="5" s="1"/>
  <c r="V174" i="5"/>
  <c r="W174" i="5" s="1"/>
  <c r="V175" i="5"/>
  <c r="W175" i="5" s="1"/>
  <c r="V176" i="5"/>
  <c r="W176" i="5" s="1"/>
  <c r="V177" i="5"/>
  <c r="W177" i="5" s="1"/>
  <c r="V178" i="5"/>
  <c r="W178" i="5" s="1"/>
  <c r="V179" i="5"/>
  <c r="W179" i="5" s="1"/>
  <c r="V180" i="5"/>
  <c r="W180" i="5" s="1"/>
  <c r="V181" i="5"/>
  <c r="W181" i="5" s="1"/>
  <c r="V182" i="5"/>
  <c r="W182" i="5" s="1"/>
  <c r="V183" i="5"/>
  <c r="W183" i="5" s="1"/>
  <c r="V184" i="5"/>
  <c r="W184" i="5" s="1"/>
  <c r="V185" i="5"/>
  <c r="W185" i="5" s="1"/>
  <c r="V186" i="5"/>
  <c r="W186" i="5" s="1"/>
  <c r="V187" i="5"/>
  <c r="W187" i="5" s="1"/>
  <c r="V188" i="5"/>
  <c r="W188" i="5" s="1"/>
  <c r="V189" i="5"/>
  <c r="W189" i="5" s="1"/>
  <c r="V190" i="5"/>
  <c r="W190" i="5" s="1"/>
  <c r="V191" i="5"/>
  <c r="W191" i="5" s="1"/>
  <c r="V192" i="5"/>
  <c r="W192" i="5" s="1"/>
  <c r="V193" i="5"/>
  <c r="W193" i="5" s="1"/>
  <c r="V194" i="5"/>
  <c r="W194" i="5" s="1"/>
  <c r="V195" i="5"/>
  <c r="W195" i="5" s="1"/>
  <c r="V196" i="5"/>
  <c r="W196" i="5" s="1"/>
  <c r="V197" i="5"/>
  <c r="W197" i="5" s="1"/>
  <c r="V198" i="5"/>
  <c r="W198" i="5" s="1"/>
  <c r="V199" i="5"/>
  <c r="W199" i="5" s="1"/>
  <c r="V200" i="5"/>
  <c r="W200" i="5" s="1"/>
  <c r="V201" i="5"/>
  <c r="W201" i="5" s="1"/>
  <c r="V202" i="5"/>
  <c r="W202" i="5" s="1"/>
  <c r="V203" i="5"/>
  <c r="W203" i="5" s="1"/>
  <c r="V204" i="5"/>
  <c r="W204" i="5" s="1"/>
  <c r="V205" i="5"/>
  <c r="W205" i="5" s="1"/>
  <c r="V206" i="5"/>
  <c r="W206" i="5" s="1"/>
  <c r="V207" i="5"/>
  <c r="W207" i="5" s="1"/>
  <c r="V208" i="5"/>
  <c r="W208" i="5" s="1"/>
  <c r="V209" i="5"/>
  <c r="W209" i="5" s="1"/>
  <c r="V210" i="5"/>
  <c r="W210" i="5" s="1"/>
  <c r="V211" i="5"/>
  <c r="W211" i="5" s="1"/>
  <c r="V212" i="5"/>
  <c r="W212" i="5" s="1"/>
  <c r="V213" i="5"/>
  <c r="W213" i="5" s="1"/>
  <c r="V214" i="5"/>
  <c r="W214" i="5" s="1"/>
  <c r="V215" i="5"/>
  <c r="W215" i="5" s="1"/>
  <c r="V216" i="5"/>
  <c r="W216" i="5" s="1"/>
  <c r="V217" i="5"/>
  <c r="W217" i="5" s="1"/>
  <c r="V218" i="5"/>
  <c r="W218" i="5" s="1"/>
  <c r="V219" i="5"/>
  <c r="W219" i="5" s="1"/>
  <c r="V220" i="5"/>
  <c r="W220" i="5" s="1"/>
  <c r="V221" i="5"/>
  <c r="W221" i="5" s="1"/>
  <c r="V222" i="5"/>
  <c r="W222" i="5" s="1"/>
  <c r="V223" i="5"/>
  <c r="W223" i="5" s="1"/>
  <c r="V224" i="5"/>
  <c r="W224" i="5" s="1"/>
  <c r="V225" i="5"/>
  <c r="W225" i="5" s="1"/>
  <c r="V226" i="5"/>
  <c r="W226" i="5" s="1"/>
  <c r="V227" i="5"/>
  <c r="W227" i="5" s="1"/>
  <c r="V228" i="5"/>
  <c r="W228" i="5" s="1"/>
  <c r="V229" i="5"/>
  <c r="W229" i="5" s="1"/>
  <c r="V230" i="5"/>
  <c r="W230" i="5" s="1"/>
  <c r="V231" i="5"/>
  <c r="W231" i="5" s="1"/>
  <c r="V232" i="5"/>
  <c r="W232" i="5" s="1"/>
  <c r="V233" i="5"/>
  <c r="W233" i="5" s="1"/>
  <c r="V234" i="5"/>
  <c r="W234" i="5" s="1"/>
  <c r="V235" i="5"/>
  <c r="W235" i="5" s="1"/>
  <c r="V236" i="5"/>
  <c r="W236" i="5" s="1"/>
  <c r="V237" i="5"/>
  <c r="W237" i="5" s="1"/>
  <c r="V238" i="5"/>
  <c r="W238" i="5" s="1"/>
  <c r="V239" i="5"/>
  <c r="W239" i="5" s="1"/>
  <c r="V240" i="5"/>
  <c r="W240" i="5" s="1"/>
  <c r="V241" i="5"/>
  <c r="W241" i="5" s="1"/>
  <c r="V242" i="5"/>
  <c r="W242" i="5" s="1"/>
  <c r="V243" i="5"/>
  <c r="W243" i="5" s="1"/>
  <c r="V244" i="5"/>
  <c r="W244" i="5" s="1"/>
  <c r="V245" i="5"/>
  <c r="W245" i="5" s="1"/>
  <c r="V246" i="5"/>
  <c r="W246" i="5" s="1"/>
  <c r="V247" i="5"/>
  <c r="W247" i="5" s="1"/>
  <c r="V248" i="5"/>
  <c r="W248" i="5" s="1"/>
  <c r="V249" i="5"/>
  <c r="W249" i="5" s="1"/>
  <c r="V250" i="5"/>
  <c r="W250" i="5" s="1"/>
  <c r="V251" i="5"/>
  <c r="W251" i="5" s="1"/>
  <c r="V252" i="5"/>
  <c r="W252" i="5" s="1"/>
  <c r="V253" i="5"/>
  <c r="W253" i="5" s="1"/>
  <c r="V254" i="5"/>
  <c r="W254" i="5" s="1"/>
  <c r="V255" i="5"/>
  <c r="W255" i="5" s="1"/>
  <c r="V3" i="5"/>
  <c r="W3" i="5" s="1"/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4" i="4"/>
  <c r="O4" i="4" l="1"/>
  <c r="D77" i="4"/>
  <c r="D246" i="4"/>
  <c r="D255" i="4"/>
  <c r="C255" i="4"/>
  <c r="B255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7" i="4"/>
  <c r="D248" i="4"/>
  <c r="D249" i="4"/>
  <c r="D250" i="4"/>
  <c r="D251" i="4"/>
  <c r="D252" i="4"/>
  <c r="D253" i="4"/>
  <c r="D25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4" i="4"/>
  <c r="D4" i="4"/>
  <c r="B5" i="4"/>
  <c r="G3" i="11" s="1"/>
  <c r="B6" i="4"/>
  <c r="G4" i="11" s="1"/>
  <c r="B7" i="4"/>
  <c r="G5" i="11" s="1"/>
  <c r="B8" i="4"/>
  <c r="G6" i="11" s="1"/>
  <c r="B9" i="4"/>
  <c r="G7" i="11" s="1"/>
  <c r="B10" i="4"/>
  <c r="G8" i="11" s="1"/>
  <c r="B11" i="4"/>
  <c r="G9" i="11" s="1"/>
  <c r="B12" i="4"/>
  <c r="G10" i="11" s="1"/>
  <c r="B13" i="4"/>
  <c r="G11" i="11" s="1"/>
  <c r="B14" i="4"/>
  <c r="G12" i="11" s="1"/>
  <c r="B15" i="4"/>
  <c r="B16" i="4"/>
  <c r="G13" i="11" s="1"/>
  <c r="B17" i="4"/>
  <c r="G14" i="11" s="1"/>
  <c r="B18" i="4"/>
  <c r="G15" i="11" s="1"/>
  <c r="B19" i="4"/>
  <c r="G16" i="11" s="1"/>
  <c r="B20" i="4"/>
  <c r="G17" i="11" s="1"/>
  <c r="B21" i="4"/>
  <c r="G18" i="11" s="1"/>
  <c r="B22" i="4"/>
  <c r="G19" i="11" s="1"/>
  <c r="B23" i="4"/>
  <c r="G20" i="11" s="1"/>
  <c r="B24" i="4"/>
  <c r="G21" i="11" s="1"/>
  <c r="B25" i="4"/>
  <c r="G22" i="11" s="1"/>
  <c r="B26" i="4"/>
  <c r="G23" i="11" s="1"/>
  <c r="B27" i="4"/>
  <c r="G24" i="11" s="1"/>
  <c r="B28" i="4"/>
  <c r="G25" i="11" s="1"/>
  <c r="B29" i="4"/>
  <c r="G26" i="11" s="1"/>
  <c r="B30" i="4"/>
  <c r="G27" i="11" s="1"/>
  <c r="B31" i="4"/>
  <c r="G28" i="11" s="1"/>
  <c r="B32" i="4"/>
  <c r="G29" i="11" s="1"/>
  <c r="B33" i="4"/>
  <c r="G30" i="11" s="1"/>
  <c r="B34" i="4"/>
  <c r="G31" i="11" s="1"/>
  <c r="B35" i="4"/>
  <c r="G32" i="11" s="1"/>
  <c r="B36" i="4"/>
  <c r="G33" i="11" s="1"/>
  <c r="B37" i="4"/>
  <c r="G34" i="11" s="1"/>
  <c r="B38" i="4"/>
  <c r="G35" i="11" s="1"/>
  <c r="B39" i="4"/>
  <c r="G36" i="11" s="1"/>
  <c r="B40" i="4"/>
  <c r="G37" i="11" s="1"/>
  <c r="B41" i="4"/>
  <c r="G38" i="11" s="1"/>
  <c r="B42" i="4"/>
  <c r="G39" i="11" s="1"/>
  <c r="B43" i="4"/>
  <c r="G40" i="11" s="1"/>
  <c r="B44" i="4"/>
  <c r="G41" i="11" s="1"/>
  <c r="B45" i="4"/>
  <c r="G42" i="11" s="1"/>
  <c r="B46" i="4"/>
  <c r="B47" i="4"/>
  <c r="G43" i="11" s="1"/>
  <c r="B48" i="4"/>
  <c r="G44" i="11" s="1"/>
  <c r="B49" i="4"/>
  <c r="G45" i="11" s="1"/>
  <c r="B50" i="4"/>
  <c r="G46" i="11" s="1"/>
  <c r="B51" i="4"/>
  <c r="G47" i="11" s="1"/>
  <c r="B52" i="4"/>
  <c r="G48" i="11" s="1"/>
  <c r="B53" i="4"/>
  <c r="G49" i="11" s="1"/>
  <c r="B54" i="4"/>
  <c r="B55" i="4"/>
  <c r="G50" i="11" s="1"/>
  <c r="B56" i="4"/>
  <c r="B57" i="4"/>
  <c r="G51" i="11" s="1"/>
  <c r="B58" i="4"/>
  <c r="G52" i="11" s="1"/>
  <c r="B59" i="4"/>
  <c r="B60" i="4"/>
  <c r="G53" i="11" s="1"/>
  <c r="B61" i="4"/>
  <c r="G54" i="11" s="1"/>
  <c r="B62" i="4"/>
  <c r="G55" i="11" s="1"/>
  <c r="B63" i="4"/>
  <c r="G56" i="11" s="1"/>
  <c r="B64" i="4"/>
  <c r="G57" i="11" s="1"/>
  <c r="B65" i="4"/>
  <c r="G58" i="11" s="1"/>
  <c r="B66" i="4"/>
  <c r="G59" i="11" s="1"/>
  <c r="B67" i="4"/>
  <c r="G60" i="11" s="1"/>
  <c r="B68" i="4"/>
  <c r="G61" i="11" s="1"/>
  <c r="B69" i="4"/>
  <c r="G62" i="11" s="1"/>
  <c r="B70" i="4"/>
  <c r="G63" i="11" s="1"/>
  <c r="B71" i="4"/>
  <c r="G64" i="11" s="1"/>
  <c r="B72" i="4"/>
  <c r="G65" i="11" s="1"/>
  <c r="B73" i="4"/>
  <c r="G66" i="11" s="1"/>
  <c r="B74" i="4"/>
  <c r="G67" i="11" s="1"/>
  <c r="B75" i="4"/>
  <c r="G68" i="11" s="1"/>
  <c r="B76" i="4"/>
  <c r="G69" i="11" s="1"/>
  <c r="B77" i="4"/>
  <c r="G70" i="11" s="1"/>
  <c r="B78" i="4"/>
  <c r="G71" i="11" s="1"/>
  <c r="B79" i="4"/>
  <c r="B80" i="4"/>
  <c r="G73" i="11" s="1"/>
  <c r="B81" i="4"/>
  <c r="G74" i="11" s="1"/>
  <c r="B82" i="4"/>
  <c r="G75" i="11" s="1"/>
  <c r="B83" i="4"/>
  <c r="B84" i="4"/>
  <c r="G77" i="11" s="1"/>
  <c r="B85" i="4"/>
  <c r="G78" i="11" s="1"/>
  <c r="B86" i="4"/>
  <c r="G79" i="11" s="1"/>
  <c r="B87" i="4"/>
  <c r="B88" i="4"/>
  <c r="G81" i="11" s="1"/>
  <c r="B89" i="4"/>
  <c r="G82" i="11" s="1"/>
  <c r="B90" i="4"/>
  <c r="G83" i="11" s="1"/>
  <c r="B91" i="4"/>
  <c r="B92" i="4"/>
  <c r="G85" i="11" s="1"/>
  <c r="B93" i="4"/>
  <c r="G86" i="11" s="1"/>
  <c r="B94" i="4"/>
  <c r="G87" i="11" s="1"/>
  <c r="B95" i="4"/>
  <c r="B96" i="4"/>
  <c r="G89" i="11" s="1"/>
  <c r="B97" i="4"/>
  <c r="G90" i="11" s="1"/>
  <c r="B98" i="4"/>
  <c r="G91" i="11" s="1"/>
  <c r="B99" i="4"/>
  <c r="B100" i="4"/>
  <c r="G93" i="11" s="1"/>
  <c r="B101" i="4"/>
  <c r="G94" i="11" s="1"/>
  <c r="B102" i="4"/>
  <c r="G95" i="11" s="1"/>
  <c r="B103" i="4"/>
  <c r="B104" i="4"/>
  <c r="G97" i="11" s="1"/>
  <c r="B105" i="4"/>
  <c r="G98" i="11" s="1"/>
  <c r="B106" i="4"/>
  <c r="G99" i="11" s="1"/>
  <c r="B107" i="4"/>
  <c r="B108" i="4"/>
  <c r="G101" i="11" s="1"/>
  <c r="B109" i="4"/>
  <c r="G102" i="11" s="1"/>
  <c r="B110" i="4"/>
  <c r="G103" i="11" s="1"/>
  <c r="B111" i="4"/>
  <c r="B112" i="4"/>
  <c r="G105" i="11" s="1"/>
  <c r="B113" i="4"/>
  <c r="G106" i="11" s="1"/>
  <c r="B114" i="4"/>
  <c r="G107" i="11" s="1"/>
  <c r="B115" i="4"/>
  <c r="B116" i="4"/>
  <c r="G109" i="11" s="1"/>
  <c r="B117" i="4"/>
  <c r="G110" i="11" s="1"/>
  <c r="B118" i="4"/>
  <c r="G111" i="11" s="1"/>
  <c r="B119" i="4"/>
  <c r="B120" i="4"/>
  <c r="G113" i="11" s="1"/>
  <c r="B121" i="4"/>
  <c r="G114" i="11" s="1"/>
  <c r="B122" i="4"/>
  <c r="G115" i="11" s="1"/>
  <c r="B123" i="4"/>
  <c r="B124" i="4"/>
  <c r="G117" i="11" s="1"/>
  <c r="B125" i="4"/>
  <c r="G118" i="11" s="1"/>
  <c r="B126" i="4"/>
  <c r="G119" i="11" s="1"/>
  <c r="B127" i="4"/>
  <c r="B128" i="4"/>
  <c r="G121" i="11" s="1"/>
  <c r="B129" i="4"/>
  <c r="G122" i="11" s="1"/>
  <c r="B130" i="4"/>
  <c r="G123" i="11" s="1"/>
  <c r="B131" i="4"/>
  <c r="B132" i="4"/>
  <c r="G125" i="11" s="1"/>
  <c r="B133" i="4"/>
  <c r="G126" i="11" s="1"/>
  <c r="B134" i="4"/>
  <c r="G127" i="11" s="1"/>
  <c r="B135" i="4"/>
  <c r="B136" i="4"/>
  <c r="G129" i="11" s="1"/>
  <c r="B137" i="4"/>
  <c r="G130" i="11" s="1"/>
  <c r="B138" i="4"/>
  <c r="G131" i="11" s="1"/>
  <c r="B139" i="4"/>
  <c r="B140" i="4"/>
  <c r="G133" i="11" s="1"/>
  <c r="B141" i="4"/>
  <c r="G134" i="11" s="1"/>
  <c r="B142" i="4"/>
  <c r="G135" i="11" s="1"/>
  <c r="B143" i="4"/>
  <c r="B144" i="4"/>
  <c r="G137" i="11" s="1"/>
  <c r="B145" i="4"/>
  <c r="G138" i="11" s="1"/>
  <c r="B146" i="4"/>
  <c r="G139" i="11" s="1"/>
  <c r="B147" i="4"/>
  <c r="B148" i="4"/>
  <c r="G141" i="11" s="1"/>
  <c r="B149" i="4"/>
  <c r="G142" i="11" s="1"/>
  <c r="B150" i="4"/>
  <c r="G143" i="11" s="1"/>
  <c r="B151" i="4"/>
  <c r="B152" i="4"/>
  <c r="G145" i="11" s="1"/>
  <c r="B153" i="4"/>
  <c r="G146" i="11" s="1"/>
  <c r="B154" i="4"/>
  <c r="G147" i="11" s="1"/>
  <c r="B155" i="4"/>
  <c r="B156" i="4"/>
  <c r="G149" i="11" s="1"/>
  <c r="B157" i="4"/>
  <c r="G150" i="11" s="1"/>
  <c r="B158" i="4"/>
  <c r="G151" i="11" s="1"/>
  <c r="B159" i="4"/>
  <c r="B160" i="4"/>
  <c r="G153" i="11" s="1"/>
  <c r="B161" i="4"/>
  <c r="G154" i="11" s="1"/>
  <c r="B162" i="4"/>
  <c r="G155" i="11" s="1"/>
  <c r="B163" i="4"/>
  <c r="B164" i="4"/>
  <c r="G157" i="11" s="1"/>
  <c r="B165" i="4"/>
  <c r="G158" i="11" s="1"/>
  <c r="B166" i="4"/>
  <c r="G159" i="11" s="1"/>
  <c r="B167" i="4"/>
  <c r="B168" i="4"/>
  <c r="G161" i="11" s="1"/>
  <c r="B169" i="4"/>
  <c r="G162" i="11" s="1"/>
  <c r="B170" i="4"/>
  <c r="G163" i="11" s="1"/>
  <c r="B171" i="4"/>
  <c r="B172" i="4"/>
  <c r="G165" i="11" s="1"/>
  <c r="B173" i="4"/>
  <c r="G166" i="11" s="1"/>
  <c r="B174" i="4"/>
  <c r="G167" i="11" s="1"/>
  <c r="B175" i="4"/>
  <c r="B176" i="4"/>
  <c r="G169" i="11" s="1"/>
  <c r="B177" i="4"/>
  <c r="G170" i="11" s="1"/>
  <c r="B178" i="4"/>
  <c r="G171" i="11" s="1"/>
  <c r="B179" i="4"/>
  <c r="B180" i="4"/>
  <c r="G173" i="11" s="1"/>
  <c r="B181" i="4"/>
  <c r="G174" i="11" s="1"/>
  <c r="B182" i="4"/>
  <c r="G175" i="11" s="1"/>
  <c r="B183" i="4"/>
  <c r="B184" i="4"/>
  <c r="G177" i="11" s="1"/>
  <c r="B185" i="4"/>
  <c r="G178" i="11" s="1"/>
  <c r="B186" i="4"/>
  <c r="G179" i="11" s="1"/>
  <c r="B187" i="4"/>
  <c r="B188" i="4"/>
  <c r="G181" i="11" s="1"/>
  <c r="B189" i="4"/>
  <c r="G182" i="11" s="1"/>
  <c r="B190" i="4"/>
  <c r="G183" i="11" s="1"/>
  <c r="B191" i="4"/>
  <c r="B192" i="4"/>
  <c r="G185" i="11" s="1"/>
  <c r="B193" i="4"/>
  <c r="G186" i="11" s="1"/>
  <c r="B194" i="4"/>
  <c r="G187" i="11" s="1"/>
  <c r="B195" i="4"/>
  <c r="B196" i="4"/>
  <c r="G189" i="11" s="1"/>
  <c r="B197" i="4"/>
  <c r="G190" i="11" s="1"/>
  <c r="B198" i="4"/>
  <c r="G191" i="11" s="1"/>
  <c r="B199" i="4"/>
  <c r="B200" i="4"/>
  <c r="G193" i="11" s="1"/>
  <c r="B201" i="4"/>
  <c r="G194" i="11" s="1"/>
  <c r="B202" i="4"/>
  <c r="G195" i="11" s="1"/>
  <c r="B203" i="4"/>
  <c r="B204" i="4"/>
  <c r="G197" i="11" s="1"/>
  <c r="B205" i="4"/>
  <c r="G198" i="11" s="1"/>
  <c r="B206" i="4"/>
  <c r="G199" i="11" s="1"/>
  <c r="B207" i="4"/>
  <c r="B208" i="4"/>
  <c r="G201" i="11" s="1"/>
  <c r="B209" i="4"/>
  <c r="G202" i="11" s="1"/>
  <c r="B210" i="4"/>
  <c r="G203" i="11" s="1"/>
  <c r="B211" i="4"/>
  <c r="B212" i="4"/>
  <c r="G205" i="11" s="1"/>
  <c r="B213" i="4"/>
  <c r="G206" i="11" s="1"/>
  <c r="B214" i="4"/>
  <c r="G207" i="11" s="1"/>
  <c r="B215" i="4"/>
  <c r="B216" i="4"/>
  <c r="G209" i="11" s="1"/>
  <c r="B217" i="4"/>
  <c r="G210" i="11" s="1"/>
  <c r="B218" i="4"/>
  <c r="G211" i="11" s="1"/>
  <c r="B219" i="4"/>
  <c r="B220" i="4"/>
  <c r="G213" i="11" s="1"/>
  <c r="B221" i="4"/>
  <c r="G214" i="11" s="1"/>
  <c r="B222" i="4"/>
  <c r="G215" i="11" s="1"/>
  <c r="B223" i="4"/>
  <c r="B224" i="4"/>
  <c r="G217" i="11" s="1"/>
  <c r="B225" i="4"/>
  <c r="G218" i="11" s="1"/>
  <c r="B226" i="4"/>
  <c r="G219" i="11" s="1"/>
  <c r="B227" i="4"/>
  <c r="B228" i="4"/>
  <c r="G221" i="11" s="1"/>
  <c r="B229" i="4"/>
  <c r="G222" i="11" s="1"/>
  <c r="B230" i="4"/>
  <c r="G223" i="11" s="1"/>
  <c r="B231" i="4"/>
  <c r="B232" i="4"/>
  <c r="G225" i="11" s="1"/>
  <c r="B233" i="4"/>
  <c r="G226" i="11" s="1"/>
  <c r="B234" i="4"/>
  <c r="G227" i="11" s="1"/>
  <c r="B235" i="4"/>
  <c r="B236" i="4"/>
  <c r="G229" i="11" s="1"/>
  <c r="B237" i="4"/>
  <c r="G230" i="11" s="1"/>
  <c r="B238" i="4"/>
  <c r="G231" i="11" s="1"/>
  <c r="B239" i="4"/>
  <c r="B240" i="4"/>
  <c r="G233" i="11" s="1"/>
  <c r="B241" i="4"/>
  <c r="G234" i="11" s="1"/>
  <c r="B242" i="4"/>
  <c r="G235" i="11" s="1"/>
  <c r="B243" i="4"/>
  <c r="B244" i="4"/>
  <c r="G237" i="11" s="1"/>
  <c r="B245" i="4"/>
  <c r="G238" i="11" s="1"/>
  <c r="B246" i="4"/>
  <c r="G239" i="11" s="1"/>
  <c r="B247" i="4"/>
  <c r="B248" i="4"/>
  <c r="B249" i="4"/>
  <c r="G242" i="11" s="1"/>
  <c r="B250" i="4"/>
  <c r="G243" i="11" s="1"/>
  <c r="B251" i="4"/>
  <c r="B252" i="4"/>
  <c r="B253" i="4"/>
  <c r="B254" i="4"/>
  <c r="B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4" i="4"/>
  <c r="G2" i="11" l="1"/>
  <c r="G241" i="11"/>
  <c r="G240" i="11"/>
  <c r="G236" i="11"/>
  <c r="G232" i="11"/>
  <c r="G228" i="11"/>
  <c r="G224" i="11"/>
  <c r="G220" i="11"/>
  <c r="G216" i="11"/>
  <c r="G212" i="11"/>
  <c r="G208" i="11"/>
  <c r="G204" i="11"/>
  <c r="G200" i="11"/>
  <c r="G196" i="11"/>
  <c r="G192" i="11"/>
  <c r="G188" i="11"/>
  <c r="G184" i="11"/>
  <c r="G180" i="11"/>
  <c r="G176" i="11"/>
  <c r="G172" i="11"/>
  <c r="G168" i="11"/>
  <c r="G164" i="11"/>
  <c r="G160" i="11"/>
  <c r="G156" i="11"/>
  <c r="G152" i="11"/>
  <c r="G148" i="11"/>
  <c r="G144" i="11"/>
  <c r="G140" i="11"/>
  <c r="G136" i="11"/>
  <c r="G132" i="11"/>
  <c r="G128" i="11"/>
  <c r="G124" i="11"/>
  <c r="G120" i="11"/>
  <c r="G116" i="11"/>
  <c r="G112" i="11"/>
  <c r="G108" i="11"/>
  <c r="G104" i="11"/>
  <c r="G100" i="11"/>
  <c r="G96" i="11"/>
  <c r="G92" i="11"/>
  <c r="G88" i="11"/>
  <c r="G84" i="11"/>
  <c r="G80" i="11"/>
  <c r="G76" i="11"/>
  <c r="G72" i="11"/>
  <c r="M5" i="4"/>
  <c r="M6" i="4"/>
  <c r="M16" i="4"/>
  <c r="M11" i="4"/>
  <c r="M15" i="4"/>
  <c r="M9" i="4"/>
  <c r="M14" i="4"/>
  <c r="M4" i="4"/>
  <c r="M10" i="4"/>
  <c r="C11" i="10" l="1"/>
</calcChain>
</file>

<file path=xl/sharedStrings.xml><?xml version="1.0" encoding="utf-8"?>
<sst xmlns="http://schemas.openxmlformats.org/spreadsheetml/2006/main" count="153" uniqueCount="94">
  <si>
    <t>Date</t>
  </si>
  <si>
    <t>RENDIMIENTOS LOGARITMICOS</t>
  </si>
  <si>
    <t>Rendimiento Promedio</t>
  </si>
  <si>
    <t>Desviación estándar</t>
  </si>
  <si>
    <t>Coeficiente de correlación entre:</t>
  </si>
  <si>
    <t>LABB</t>
  </si>
  <si>
    <t>GCC</t>
  </si>
  <si>
    <t>GRUMAB</t>
  </si>
  <si>
    <t>GRUMAB Y LABB</t>
  </si>
  <si>
    <t>GRUMAB Y GCC</t>
  </si>
  <si>
    <t>GCC Y LABB</t>
  </si>
  <si>
    <t>RENDIMIENTO DEL IPC</t>
  </si>
  <si>
    <t>Precios al cierre</t>
  </si>
  <si>
    <t>Fecha</t>
  </si>
  <si>
    <t>IPC</t>
  </si>
  <si>
    <t>P/U</t>
  </si>
  <si>
    <t>EBITDA*</t>
  </si>
  <si>
    <t>FECHA / TENOR</t>
  </si>
  <si>
    <t>Pendiente</t>
  </si>
  <si>
    <t>Días restantes</t>
  </si>
  <si>
    <t>PRECIO</t>
  </si>
  <si>
    <t>Interpolación tasas del CETE 210520</t>
  </si>
  <si>
    <t>CETE</t>
  </si>
  <si>
    <t>Proporcion del capital</t>
  </si>
  <si>
    <t>Capital inicial</t>
  </si>
  <si>
    <t>Núm de titulos</t>
  </si>
  <si>
    <t>Precio al 29/05/2020</t>
  </si>
  <si>
    <t>Resultados del 2019</t>
  </si>
  <si>
    <t xml:space="preserve">*Miles de pesos </t>
  </si>
  <si>
    <t>Utilidad Neta*</t>
  </si>
  <si>
    <t>Ventas netas</t>
  </si>
  <si>
    <t>Rentabilidad (ROI)</t>
  </si>
  <si>
    <t>Precios de cierre</t>
  </si>
  <si>
    <t>Rendimientos logarítmicos</t>
  </si>
  <si>
    <t>Pesos del portafolio</t>
  </si>
  <si>
    <t>TASAS CETES 1Y</t>
  </si>
  <si>
    <t>Anual</t>
  </si>
  <si>
    <t>Mensual</t>
  </si>
  <si>
    <t>Varianza</t>
  </si>
  <si>
    <t>Rendimientos</t>
  </si>
  <si>
    <t>Portafolio</t>
  </si>
  <si>
    <t>Covarianzas</t>
  </si>
  <si>
    <t>SML</t>
  </si>
  <si>
    <t>GCC - IPC</t>
  </si>
  <si>
    <t>GRUMAB - IPC</t>
  </si>
  <si>
    <t>LABB - IPC</t>
  </si>
  <si>
    <t>Betas</t>
  </si>
  <si>
    <t>1pb</t>
  </si>
  <si>
    <t>RENDIMIENTO DEL IPC+200pb</t>
  </si>
  <si>
    <t>200 pb</t>
  </si>
  <si>
    <t>TASA CETES 1Y</t>
  </si>
  <si>
    <r>
      <t xml:space="preserve">Proporción que se tendra que invertir en la tasa libre de riesgo </t>
    </r>
    <r>
      <rPr>
        <sz val="11"/>
        <color theme="0"/>
        <rFont val="Calibri"/>
        <family val="2"/>
      </rPr>
      <t>α</t>
    </r>
  </si>
  <si>
    <r>
      <t>Proporción que se tendra que invertir en el IPC (1-</t>
    </r>
    <r>
      <rPr>
        <sz val="11"/>
        <color theme="0"/>
        <rFont val="Calibri"/>
        <family val="2"/>
      </rPr>
      <t>α)</t>
    </r>
  </si>
  <si>
    <t xml:space="preserve">PESOS </t>
  </si>
  <si>
    <t>P&amp;L</t>
  </si>
  <si>
    <t>GRUMABB</t>
  </si>
  <si>
    <t>Horizonte temporal</t>
  </si>
  <si>
    <t>1D</t>
  </si>
  <si>
    <t>Nivel de confianza</t>
  </si>
  <si>
    <t xml:space="preserve">Signficancia </t>
  </si>
  <si>
    <t xml:space="preserve">Total </t>
  </si>
  <si>
    <t>Ventana</t>
  </si>
  <si>
    <t>252 Días</t>
  </si>
  <si>
    <t>Estimadores para los parámetros de la distribución Logística</t>
  </si>
  <si>
    <t>Localización</t>
  </si>
  <si>
    <t>Escala</t>
  </si>
  <si>
    <t>CAPITAL INICIAL</t>
  </si>
  <si>
    <t>CAPITAL EN ACCIONES</t>
  </si>
  <si>
    <t>Fecha de Valuación</t>
  </si>
  <si>
    <t>Curva de CETES</t>
  </si>
  <si>
    <t>BI CETES 210520</t>
  </si>
  <si>
    <t>INTERPOLACIÓN LINEAL MXN</t>
  </si>
  <si>
    <t>Moneda</t>
  </si>
  <si>
    <t>MXN</t>
  </si>
  <si>
    <t>Cetes 1Y</t>
  </si>
  <si>
    <t>Fecha Valuación</t>
  </si>
  <si>
    <t>Plazo</t>
  </si>
  <si>
    <t>Conveción</t>
  </si>
  <si>
    <t>ACT/360</t>
  </si>
  <si>
    <t>Fecha Vencimiento</t>
  </si>
  <si>
    <t>Interpolación</t>
  </si>
  <si>
    <t>Lineal</t>
  </si>
  <si>
    <t>Numero Títulos</t>
  </si>
  <si>
    <t>Tasa Interpolada</t>
  </si>
  <si>
    <t>Tenor</t>
  </si>
  <si>
    <t>Nivel</t>
  </si>
  <si>
    <t>Valor Nominal</t>
  </si>
  <si>
    <t>Precio</t>
  </si>
  <si>
    <t>Tada Estresada 1pb</t>
  </si>
  <si>
    <t>Precio Estresado</t>
  </si>
  <si>
    <t>DV01</t>
  </si>
  <si>
    <t>Ganancia/Perdida</t>
  </si>
  <si>
    <t>Precio Forward</t>
  </si>
  <si>
    <t>Rendimientos del portafolio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</si>
</sst>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0"/>
    <numFmt numFmtId="165" formatCode="0.0000000000"/>
    <numFmt numFmtId="166" formatCode="0.0000000000000000"/>
    <numFmt numFmtId="167" formatCode="0.00000000000000000"/>
    <numFmt numFmtId="168" formatCode="0.0000000%"/>
    <numFmt numFmtId="169" formatCode="_-&quot;$&quot;* #,##0_-;\-&quot;$&quot;* #,##0_-;_-&quot;$&quot;* &quot;-&quot;??_-;_-@_-"/>
    <numFmt numFmtId="170" formatCode="0.000%"/>
    <numFmt numFmtId="171" formatCode="0.00000%"/>
    <numFmt numFmtId="172" formatCode="0.0000"/>
    <numFmt numFmtId="173" formatCode="_-* #,##0.000000_-;\-* #,##0.000000_-;_-* &quot;-&quot;??_-;_-@_-"/>
    <numFmt numFmtId="174" formatCode="0.00000000"/>
    <numFmt numFmtId="175" formatCode="0.0000%"/>
    <numFmt numFmtId="176" formatCode="#,##0.000000"/>
    <numFmt numFmtId="177" formatCode="0.000000%"/>
    <numFmt numFmtId="178" formatCode="0.0000000000000000%"/>
    <numFmt numFmtId="179" formatCode="0.00000"/>
    <numFmt numFmtId="180" formatCode="_-* #,##0_-;\-* #,##0_-;_-* &quot;-&quot;??_-;_-@_-"/>
    <numFmt numFmtId="181" formatCode="_-* #,##0.000_-;\-* #,##0.000_-;_-* &quot;-&quot;??_-;_-@_-"/>
    <numFmt numFmtId="182" formatCode="_-&quot;$&quot;* #,##0.000000_-;\-&quot;$&quot;* #,##0.000000_-;_-&quot;$&quot;* &quot;-&quot;??_-;_-@_-"/>
    <numFmt numFmtId="183" formatCode="_-&quot;$&quot;* #,##0.000_-;\-&quot;$&quot;* #,##0.000_-;_-&quot;$&quot;* &quot;-&quot;??_-;_-@_-"/>
    <numFmt numFmtId="184" formatCode="0.0000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theme="1"/>
      <name val="Gadugi"/>
      <family val="2"/>
    </font>
    <font>
      <sz val="10"/>
      <color rgb="FF40404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2" borderId="1" applyNumberFormat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7">
    <xf numFmtId="0" fontId="0" fillId="0" borderId="0" xfId="0"/>
    <xf numFmtId="0" fontId="0" fillId="0" borderId="0" xfId="0" applyAlignment="1"/>
    <xf numFmtId="0" fontId="2" fillId="0" borderId="0" xfId="0" applyFont="1" applyAlignment="1">
      <alignment vertical="center"/>
    </xf>
    <xf numFmtId="0" fontId="3" fillId="2" borderId="1" xfId="1" applyAlignment="1">
      <alignment horizontal="center"/>
    </xf>
    <xf numFmtId="0" fontId="3" fillId="2" borderId="1" xfId="1"/>
    <xf numFmtId="164" fontId="0" fillId="0" borderId="0" xfId="0" applyNumberFormat="1"/>
    <xf numFmtId="0" fontId="5" fillId="0" borderId="0" xfId="0" applyFont="1"/>
    <xf numFmtId="0" fontId="5" fillId="4" borderId="0" xfId="0" applyFont="1" applyFill="1"/>
    <xf numFmtId="164" fontId="3" fillId="5" borderId="1" xfId="1" applyNumberFormat="1" applyFill="1" applyAlignment="1">
      <alignment horizontal="center"/>
    </xf>
    <xf numFmtId="0" fontId="3" fillId="5" borderId="1" xfId="1" applyFill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14" fontId="0" fillId="0" borderId="0" xfId="0" applyNumberFormat="1" applyBorder="1"/>
    <xf numFmtId="0" fontId="0" fillId="0" borderId="4" xfId="0" applyBorder="1"/>
    <xf numFmtId="14" fontId="6" fillId="0" borderId="0" xfId="0" applyNumberFormat="1" applyFont="1" applyBorder="1"/>
    <xf numFmtId="0" fontId="0" fillId="0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0" xfId="0" applyAlignment="1">
      <alignment vertical="center"/>
    </xf>
    <xf numFmtId="0" fontId="7" fillId="0" borderId="0" xfId="0" applyFont="1"/>
    <xf numFmtId="0" fontId="0" fillId="11" borderId="6" xfId="0" applyFill="1" applyBorder="1" applyAlignment="1">
      <alignment vertical="center"/>
    </xf>
    <xf numFmtId="0" fontId="8" fillId="0" borderId="0" xfId="0" applyFont="1"/>
    <xf numFmtId="14" fontId="0" fillId="0" borderId="0" xfId="0" applyNumberFormat="1"/>
    <xf numFmtId="0" fontId="0" fillId="12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3" fillId="5" borderId="1" xfId="1" applyNumberFormat="1" applyFill="1"/>
    <xf numFmtId="167" fontId="3" fillId="5" borderId="1" xfId="1" applyNumberFormat="1" applyFill="1"/>
    <xf numFmtId="168" fontId="0" fillId="0" borderId="0" xfId="2" applyNumberFormat="1" applyFont="1"/>
    <xf numFmtId="168" fontId="0" fillId="0" borderId="0" xfId="0" applyNumberFormat="1"/>
    <xf numFmtId="0" fontId="0" fillId="12" borderId="0" xfId="0" applyFill="1" applyAlignment="1">
      <alignment horizontal="center" vertical="center"/>
    </xf>
    <xf numFmtId="0" fontId="0" fillId="7" borderId="23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8" xfId="0" applyBorder="1"/>
    <xf numFmtId="0" fontId="0" fillId="6" borderId="17" xfId="0" applyFill="1" applyBorder="1"/>
    <xf numFmtId="0" fontId="0" fillId="11" borderId="18" xfId="0" applyFill="1" applyBorder="1" applyAlignment="1">
      <alignment vertical="center"/>
    </xf>
    <xf numFmtId="0" fontId="0" fillId="11" borderId="20" xfId="0" applyFill="1" applyBorder="1" applyAlignment="1">
      <alignment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7" fillId="0" borderId="24" xfId="0" applyFont="1" applyBorder="1"/>
    <xf numFmtId="0" fontId="7" fillId="0" borderId="25" xfId="0" applyFont="1" applyBorder="1"/>
    <xf numFmtId="0" fontId="7" fillId="0" borderId="26" xfId="0" applyFont="1" applyBorder="1"/>
    <xf numFmtId="169" fontId="0" fillId="0" borderId="27" xfId="3" applyNumberFormat="1" applyFont="1" applyBorder="1"/>
    <xf numFmtId="169" fontId="0" fillId="0" borderId="3" xfId="3" applyNumberFormat="1" applyFont="1" applyBorder="1"/>
    <xf numFmtId="169" fontId="0" fillId="0" borderId="14" xfId="3" applyNumberFormat="1" applyFont="1" applyBorder="1" applyAlignment="1">
      <alignment vertical="center"/>
    </xf>
    <xf numFmtId="44" fontId="0" fillId="0" borderId="14" xfId="3" applyNumberFormat="1" applyFont="1" applyBorder="1" applyAlignment="1">
      <alignment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44" fontId="10" fillId="0" borderId="9" xfId="3" applyFont="1" applyBorder="1" applyAlignment="1">
      <alignment horizontal="center"/>
    </xf>
    <xf numFmtId="44" fontId="10" fillId="0" borderId="10" xfId="3" applyFont="1" applyBorder="1" applyAlignment="1">
      <alignment horizontal="center"/>
    </xf>
    <xf numFmtId="0" fontId="0" fillId="0" borderId="0" xfId="0" applyFill="1" applyBorder="1"/>
    <xf numFmtId="44" fontId="9" fillId="0" borderId="11" xfId="3" applyFont="1" applyBorder="1" applyAlignment="1">
      <alignment horizontal="center"/>
    </xf>
    <xf numFmtId="169" fontId="0" fillId="0" borderId="0" xfId="0" applyNumberFormat="1" applyAlignment="1"/>
    <xf numFmtId="169" fontId="0" fillId="0" borderId="0" xfId="0" applyNumberFormat="1"/>
    <xf numFmtId="170" fontId="0" fillId="0" borderId="0" xfId="2" applyNumberFormat="1" applyFont="1" applyAlignment="1"/>
    <xf numFmtId="171" fontId="0" fillId="0" borderId="3" xfId="2" applyNumberFormat="1" applyFont="1" applyBorder="1"/>
    <xf numFmtId="171" fontId="0" fillId="0" borderId="14" xfId="2" applyNumberFormat="1" applyFont="1" applyBorder="1"/>
    <xf numFmtId="44" fontId="0" fillId="0" borderId="27" xfId="0" applyNumberFormat="1" applyBorder="1"/>
    <xf numFmtId="44" fontId="0" fillId="0" borderId="3" xfId="0" applyNumberFormat="1" applyBorder="1"/>
    <xf numFmtId="44" fontId="0" fillId="0" borderId="28" xfId="3" applyNumberFormat="1" applyFont="1" applyBorder="1"/>
    <xf numFmtId="44" fontId="0" fillId="0" borderId="15" xfId="3" applyNumberFormat="1" applyFont="1" applyBorder="1"/>
    <xf numFmtId="44" fontId="0" fillId="0" borderId="16" xfId="3" applyNumberFormat="1" applyFont="1" applyBorder="1" applyAlignment="1">
      <alignment vertical="center"/>
    </xf>
    <xf numFmtId="170" fontId="0" fillId="0" borderId="27" xfId="2" applyNumberFormat="1" applyFont="1" applyBorder="1"/>
    <xf numFmtId="170" fontId="10" fillId="0" borderId="18" xfId="2" applyNumberFormat="1" applyFont="1" applyBorder="1" applyAlignment="1">
      <alignment horizontal="center"/>
    </xf>
    <xf numFmtId="170" fontId="10" fillId="0" borderId="0" xfId="2" applyNumberFormat="1" applyFont="1" applyBorder="1" applyAlignment="1">
      <alignment horizontal="center"/>
    </xf>
    <xf numFmtId="170" fontId="10" fillId="0" borderId="19" xfId="2" applyNumberFormat="1" applyFont="1" applyBorder="1" applyAlignment="1">
      <alignment horizontal="center"/>
    </xf>
    <xf numFmtId="170" fontId="0" fillId="0" borderId="0" xfId="0" applyNumberFormat="1"/>
    <xf numFmtId="0" fontId="0" fillId="13" borderId="3" xfId="0" applyFill="1" applyBorder="1" applyAlignment="1">
      <alignment horizontal="center" vertical="center"/>
    </xf>
    <xf numFmtId="14" fontId="0" fillId="0" borderId="32" xfId="0" applyNumberFormat="1" applyBorder="1"/>
    <xf numFmtId="172" fontId="0" fillId="0" borderId="32" xfId="0" applyNumberFormat="1" applyBorder="1"/>
    <xf numFmtId="173" fontId="0" fillId="0" borderId="32" xfId="4" applyNumberFormat="1" applyFont="1" applyBorder="1"/>
    <xf numFmtId="0" fontId="0" fillId="15" borderId="32" xfId="0" applyFill="1" applyBorder="1" applyAlignment="1">
      <alignment horizontal="center"/>
    </xf>
    <xf numFmtId="0" fontId="0" fillId="0" borderId="32" xfId="0" applyBorder="1"/>
    <xf numFmtId="10" fontId="11" fillId="0" borderId="32" xfId="0" applyNumberFormat="1" applyFont="1" applyBorder="1"/>
    <xf numFmtId="14" fontId="0" fillId="0" borderId="33" xfId="0" applyNumberFormat="1" applyBorder="1"/>
    <xf numFmtId="172" fontId="0" fillId="0" borderId="33" xfId="0" applyNumberFormat="1" applyBorder="1"/>
    <xf numFmtId="173" fontId="0" fillId="0" borderId="33" xfId="4" applyNumberFormat="1" applyFont="1" applyBorder="1"/>
    <xf numFmtId="0" fontId="0" fillId="15" borderId="33" xfId="0" applyFill="1" applyBorder="1" applyAlignment="1">
      <alignment horizontal="center"/>
    </xf>
    <xf numFmtId="0" fontId="0" fillId="0" borderId="33" xfId="0" applyBorder="1"/>
    <xf numFmtId="0" fontId="0" fillId="15" borderId="34" xfId="0" applyFill="1" applyBorder="1" applyAlignment="1">
      <alignment horizontal="center"/>
    </xf>
    <xf numFmtId="0" fontId="0" fillId="0" borderId="34" xfId="0" applyBorder="1"/>
    <xf numFmtId="0" fontId="0" fillId="15" borderId="3" xfId="0" applyFill="1" applyBorder="1" applyAlignment="1">
      <alignment horizontal="center"/>
    </xf>
    <xf numFmtId="174" fontId="0" fillId="0" borderId="3" xfId="0" applyNumberFormat="1" applyBorder="1"/>
    <xf numFmtId="0" fontId="0" fillId="16" borderId="32" xfId="0" applyFill="1" applyBorder="1" applyAlignment="1">
      <alignment horizontal="center"/>
    </xf>
    <xf numFmtId="173" fontId="0" fillId="0" borderId="32" xfId="0" applyNumberFormat="1" applyBorder="1"/>
    <xf numFmtId="173" fontId="0" fillId="0" borderId="0" xfId="4" applyNumberFormat="1" applyFont="1"/>
    <xf numFmtId="0" fontId="0" fillId="16" borderId="33" xfId="0" applyFill="1" applyBorder="1" applyAlignment="1">
      <alignment horizontal="center"/>
    </xf>
    <xf numFmtId="173" fontId="0" fillId="0" borderId="33" xfId="0" applyNumberFormat="1" applyBorder="1"/>
    <xf numFmtId="0" fontId="0" fillId="16" borderId="34" xfId="0" applyFill="1" applyBorder="1" applyAlignment="1">
      <alignment horizontal="center"/>
    </xf>
    <xf numFmtId="173" fontId="0" fillId="0" borderId="34" xfId="4" applyNumberFormat="1" applyFont="1" applyBorder="1"/>
    <xf numFmtId="0" fontId="0" fillId="0" borderId="0" xfId="0" applyAlignment="1">
      <alignment horizontal="center"/>
    </xf>
    <xf numFmtId="174" fontId="0" fillId="0" borderId="32" xfId="0" applyNumberFormat="1" applyBorder="1"/>
    <xf numFmtId="174" fontId="0" fillId="0" borderId="33" xfId="0" applyNumberFormat="1" applyBorder="1"/>
    <xf numFmtId="174" fontId="0" fillId="0" borderId="34" xfId="0" applyNumberFormat="1" applyBorder="1"/>
    <xf numFmtId="14" fontId="0" fillId="0" borderId="34" xfId="0" applyNumberFormat="1" applyBorder="1"/>
    <xf numFmtId="172" fontId="0" fillId="0" borderId="34" xfId="0" applyNumberFormat="1" applyBorder="1"/>
    <xf numFmtId="10" fontId="0" fillId="0" borderId="0" xfId="2" applyNumberFormat="1" applyFont="1"/>
    <xf numFmtId="175" fontId="0" fillId="0" borderId="34" xfId="2" applyNumberFormat="1" applyFont="1" applyBorder="1"/>
    <xf numFmtId="9" fontId="0" fillId="0" borderId="0" xfId="2" applyNumberFormat="1" applyFont="1"/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/>
    </xf>
    <xf numFmtId="3" fontId="0" fillId="0" borderId="0" xfId="0" applyNumberFormat="1"/>
    <xf numFmtId="176" fontId="0" fillId="0" borderId="0" xfId="0" applyNumberFormat="1"/>
    <xf numFmtId="176" fontId="0" fillId="0" borderId="0" xfId="0" applyNumberFormat="1" applyAlignment="1">
      <alignment horizontal="right"/>
    </xf>
    <xf numFmtId="177" fontId="0" fillId="0" borderId="0" xfId="2" applyNumberFormat="1" applyFont="1"/>
    <xf numFmtId="178" fontId="0" fillId="0" borderId="0" xfId="0" applyNumberFormat="1"/>
    <xf numFmtId="179" fontId="0" fillId="0" borderId="3" xfId="2" applyNumberFormat="1" applyFont="1" applyBorder="1" applyAlignment="1">
      <alignment horizontal="center"/>
    </xf>
    <xf numFmtId="174" fontId="0" fillId="0" borderId="3" xfId="2" applyNumberFormat="1" applyFont="1" applyBorder="1" applyAlignment="1">
      <alignment horizontal="center"/>
    </xf>
    <xf numFmtId="10" fontId="0" fillId="0" borderId="11" xfId="2" applyNumberFormat="1" applyFont="1" applyBorder="1"/>
    <xf numFmtId="9" fontId="0" fillId="0" borderId="22" xfId="2" applyNumberFormat="1" applyFont="1" applyBorder="1"/>
    <xf numFmtId="0" fontId="4" fillId="3" borderId="2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10" fontId="0" fillId="0" borderId="0" xfId="2" applyNumberFormat="1" applyFont="1" applyBorder="1"/>
    <xf numFmtId="9" fontId="0" fillId="0" borderId="0" xfId="2" applyNumberFormat="1" applyFont="1" applyBorder="1"/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3" xfId="0" applyFill="1" applyBorder="1"/>
    <xf numFmtId="174" fontId="2" fillId="19" borderId="3" xfId="0" applyNumberFormat="1" applyFont="1" applyFill="1" applyBorder="1" applyAlignment="1">
      <alignment vertical="center"/>
    </xf>
    <xf numFmtId="0" fontId="0" fillId="18" borderId="3" xfId="0" applyFill="1" applyBorder="1"/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10" fontId="0" fillId="18" borderId="3" xfId="0" applyNumberFormat="1" applyFill="1" applyBorder="1"/>
    <xf numFmtId="171" fontId="0" fillId="0" borderId="0" xfId="0" applyNumberFormat="1"/>
    <xf numFmtId="0" fontId="13" fillId="17" borderId="3" xfId="0" applyFont="1" applyFill="1" applyBorder="1" applyAlignment="1">
      <alignment vertical="center"/>
    </xf>
    <xf numFmtId="0" fontId="13" fillId="17" borderId="3" xfId="0" applyFont="1" applyFill="1" applyBorder="1"/>
    <xf numFmtId="0" fontId="13" fillId="19" borderId="3" xfId="0" applyFont="1" applyFill="1" applyBorder="1"/>
    <xf numFmtId="0" fontId="0" fillId="12" borderId="12" xfId="0" applyFill="1" applyBorder="1" applyAlignment="1">
      <alignment horizontal="center"/>
    </xf>
    <xf numFmtId="170" fontId="10" fillId="12" borderId="19" xfId="2" applyNumberFormat="1" applyFont="1" applyFill="1" applyBorder="1" applyAlignment="1">
      <alignment horizontal="center"/>
    </xf>
    <xf numFmtId="0" fontId="2" fillId="12" borderId="0" xfId="0" applyFont="1" applyFill="1" applyAlignment="1">
      <alignment vertical="center"/>
    </xf>
    <xf numFmtId="164" fontId="0" fillId="0" borderId="0" xfId="0" applyNumberFormat="1" applyBorder="1"/>
    <xf numFmtId="164" fontId="0" fillId="0" borderId="4" xfId="0" applyNumberFormat="1" applyBorder="1"/>
    <xf numFmtId="4" fontId="0" fillId="0" borderId="11" xfId="0" applyNumberFormat="1" applyBorder="1"/>
    <xf numFmtId="4" fontId="0" fillId="0" borderId="22" xfId="0" applyNumberFormat="1" applyBorder="1"/>
    <xf numFmtId="0" fontId="0" fillId="18" borderId="23" xfId="0" applyFill="1" applyBorder="1"/>
    <xf numFmtId="0" fontId="0" fillId="18" borderId="13" xfId="0" applyFill="1" applyBorder="1"/>
    <xf numFmtId="0" fontId="0" fillId="11" borderId="4" xfId="0" applyFill="1" applyBorder="1" applyAlignment="1">
      <alignment horizontal="center"/>
    </xf>
    <xf numFmtId="0" fontId="0" fillId="0" borderId="23" xfId="0" applyBorder="1"/>
    <xf numFmtId="0" fontId="0" fillId="0" borderId="11" xfId="0" applyBorder="1"/>
    <xf numFmtId="0" fontId="0" fillId="0" borderId="17" xfId="0" applyBorder="1"/>
    <xf numFmtId="170" fontId="0" fillId="0" borderId="8" xfId="0" applyNumberFormat="1" applyBorder="1"/>
    <xf numFmtId="0" fontId="0" fillId="0" borderId="18" xfId="0" applyBorder="1"/>
    <xf numFmtId="14" fontId="0" fillId="0" borderId="19" xfId="0" applyNumberFormat="1" applyBorder="1"/>
    <xf numFmtId="180" fontId="0" fillId="0" borderId="19" xfId="0" applyNumberFormat="1" applyBorder="1"/>
    <xf numFmtId="0" fontId="0" fillId="0" borderId="12" xfId="0" applyBorder="1"/>
    <xf numFmtId="0" fontId="0" fillId="0" borderId="19" xfId="0" applyBorder="1"/>
    <xf numFmtId="168" fontId="0" fillId="0" borderId="19" xfId="2" applyNumberFormat="1" applyFont="1" applyBorder="1"/>
    <xf numFmtId="180" fontId="0" fillId="0" borderId="19" xfId="4" applyNumberFormat="1" applyFont="1" applyBorder="1"/>
    <xf numFmtId="0" fontId="0" fillId="0" borderId="20" xfId="0" applyBorder="1"/>
    <xf numFmtId="170" fontId="0" fillId="0" borderId="22" xfId="2" applyNumberFormat="1" applyFont="1" applyBorder="1"/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6" xfId="0" applyBorder="1"/>
    <xf numFmtId="170" fontId="0" fillId="0" borderId="37" xfId="2" applyNumberFormat="1" applyFont="1" applyBorder="1"/>
    <xf numFmtId="0" fontId="0" fillId="20" borderId="38" xfId="0" applyFill="1" applyBorder="1"/>
    <xf numFmtId="0" fontId="0" fillId="20" borderId="8" xfId="0" applyFill="1" applyBorder="1"/>
    <xf numFmtId="0" fontId="0" fillId="0" borderId="27" xfId="0" applyBorder="1"/>
    <xf numFmtId="170" fontId="0" fillId="0" borderId="14" xfId="2" applyNumberFormat="1" applyFont="1" applyBorder="1"/>
    <xf numFmtId="16" fontId="0" fillId="0" borderId="0" xfId="0" applyNumberFormat="1"/>
    <xf numFmtId="0" fontId="0" fillId="4" borderId="36" xfId="0" applyFill="1" applyBorder="1"/>
    <xf numFmtId="170" fontId="0" fillId="4" borderId="37" xfId="2" applyNumberFormat="1" applyFont="1" applyFill="1" applyBorder="1"/>
    <xf numFmtId="10" fontId="0" fillId="0" borderId="19" xfId="0" applyNumberFormat="1" applyBorder="1"/>
    <xf numFmtId="0" fontId="0" fillId="4" borderId="28" xfId="0" applyFill="1" applyBorder="1"/>
    <xf numFmtId="170" fontId="0" fillId="4" borderId="16" xfId="2" applyNumberFormat="1" applyFont="1" applyFill="1" applyBorder="1"/>
    <xf numFmtId="181" fontId="0" fillId="0" borderId="19" xfId="0" applyNumberFormat="1" applyBorder="1"/>
    <xf numFmtId="10" fontId="0" fillId="0" borderId="19" xfId="2" applyNumberFormat="1" applyFont="1" applyBorder="1"/>
    <xf numFmtId="0" fontId="0" fillId="0" borderId="9" xfId="0" applyBorder="1"/>
    <xf numFmtId="182" fontId="0" fillId="0" borderId="11" xfId="3" applyNumberFormat="1" applyFont="1" applyBorder="1"/>
    <xf numFmtId="183" fontId="0" fillId="0" borderId="22" xfId="3" applyNumberFormat="1" applyFont="1" applyBorder="1"/>
    <xf numFmtId="0" fontId="0" fillId="21" borderId="27" xfId="0" applyFill="1" applyBorder="1"/>
    <xf numFmtId="170" fontId="0" fillId="21" borderId="14" xfId="2" applyNumberFormat="1" applyFont="1" applyFill="1" applyBorder="1"/>
    <xf numFmtId="0" fontId="0" fillId="0" borderId="28" xfId="0" applyBorder="1"/>
    <xf numFmtId="170" fontId="0" fillId="0" borderId="16" xfId="2" applyNumberFormat="1" applyFont="1" applyBorder="1"/>
    <xf numFmtId="0" fontId="0" fillId="0" borderId="3" xfId="0" applyBorder="1"/>
    <xf numFmtId="0" fontId="0" fillId="4" borderId="27" xfId="0" applyFill="1" applyBorder="1"/>
    <xf numFmtId="170" fontId="0" fillId="4" borderId="14" xfId="2" applyNumberFormat="1" applyFont="1" applyFill="1" applyBorder="1"/>
    <xf numFmtId="165" fontId="0" fillId="0" borderId="0" xfId="0" applyNumberFormat="1" applyBorder="1"/>
    <xf numFmtId="170" fontId="0" fillId="0" borderId="0" xfId="2" applyNumberFormat="1" applyFont="1"/>
    <xf numFmtId="165" fontId="0" fillId="23" borderId="0" xfId="0" applyNumberFormat="1" applyFill="1" applyBorder="1"/>
    <xf numFmtId="184" fontId="0" fillId="0" borderId="4" xfId="0" applyNumberFormat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14" borderId="29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/>
    </xf>
    <xf numFmtId="0" fontId="0" fillId="14" borderId="31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78" fontId="4" fillId="3" borderId="23" xfId="0" applyNumberFormat="1" applyFont="1" applyFill="1" applyBorder="1" applyAlignment="1">
      <alignment horizontal="center" vertical="center" wrapText="1"/>
    </xf>
    <xf numFmtId="178" fontId="4" fillId="3" borderId="12" xfId="0" applyNumberFormat="1" applyFont="1" applyFill="1" applyBorder="1" applyAlignment="1">
      <alignment horizontal="center" vertical="center" wrapText="1"/>
    </xf>
    <xf numFmtId="178" fontId="4" fillId="3" borderId="13" xfId="0" applyNumberFormat="1" applyFont="1" applyFill="1" applyBorder="1" applyAlignment="1">
      <alignment horizontal="center" vertical="center" wrapText="1"/>
    </xf>
    <xf numFmtId="175" fontId="0" fillId="0" borderId="23" xfId="2" applyNumberFormat="1" applyFont="1" applyBorder="1" applyAlignment="1">
      <alignment horizontal="center" vertical="center" wrapText="1"/>
    </xf>
    <xf numFmtId="175" fontId="0" fillId="0" borderId="12" xfId="2" applyNumberFormat="1" applyFont="1" applyBorder="1" applyAlignment="1">
      <alignment horizontal="center" vertical="center" wrapText="1"/>
    </xf>
    <xf numFmtId="175" fontId="0" fillId="0" borderId="35" xfId="2" applyNumberFormat="1" applyFont="1" applyBorder="1" applyAlignment="1">
      <alignment horizontal="center" vertical="center" wrapText="1"/>
    </xf>
    <xf numFmtId="175" fontId="0" fillId="0" borderId="19" xfId="2" applyNumberFormat="1" applyFont="1" applyBorder="1" applyAlignment="1">
      <alignment horizontal="center" vertical="center"/>
    </xf>
    <xf numFmtId="175" fontId="0" fillId="0" borderId="22" xfId="2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14" borderId="6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22" borderId="29" xfId="0" applyFill="1" applyBorder="1" applyAlignment="1">
      <alignment horizontal="center"/>
    </xf>
    <xf numFmtId="0" fontId="0" fillId="22" borderId="30" xfId="0" applyFill="1" applyBorder="1" applyAlignment="1">
      <alignment horizontal="center"/>
    </xf>
    <xf numFmtId="0" fontId="0" fillId="22" borderId="31" xfId="0" applyFill="1" applyBorder="1" applyAlignment="1">
      <alignment horizontal="center"/>
    </xf>
  </cellXfs>
  <cellStyles count="6">
    <cellStyle name="Millares" xfId="4" builtinId="3"/>
    <cellStyle name="Millares 2" xfId="5" xr:uid="{2CF00E60-997D-4F03-9548-314CC8AB0C54}"/>
    <cellStyle name="Moneda" xfId="3" builtinId="4"/>
    <cellStyle name="Normal" xfId="0" builtinId="0"/>
    <cellStyle name="Porcentaje" xfId="2" builtinId="5"/>
    <cellStyle name="Salida" xfId="1" builtinId="21"/>
  </cellStyles>
  <dxfs count="0"/>
  <tableStyles count="0" defaultTableStyle="TableStyleMedium2" defaultPivotStyle="PivotStyleLight16"/>
  <colors>
    <mruColors>
      <color rgb="FFFE54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GRUMAB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cat>
            <c:numRef>
              <c:f>'Precios al cierre'!$A$3:$A$255</c:f>
              <c:numCache>
                <c:formatCode>m/d/yyyy</c:formatCode>
                <c:ptCount val="253"/>
                <c:pt idx="0">
                  <c:v>43980</c:v>
                </c:pt>
                <c:pt idx="1">
                  <c:v>43979</c:v>
                </c:pt>
                <c:pt idx="2">
                  <c:v>43978</c:v>
                </c:pt>
                <c:pt idx="3">
                  <c:v>43977</c:v>
                </c:pt>
                <c:pt idx="4">
                  <c:v>43976</c:v>
                </c:pt>
                <c:pt idx="5">
                  <c:v>43973</c:v>
                </c:pt>
                <c:pt idx="6">
                  <c:v>43972</c:v>
                </c:pt>
                <c:pt idx="7">
                  <c:v>43971</c:v>
                </c:pt>
                <c:pt idx="8">
                  <c:v>43970</c:v>
                </c:pt>
                <c:pt idx="9">
                  <c:v>43969</c:v>
                </c:pt>
                <c:pt idx="10">
                  <c:v>43966</c:v>
                </c:pt>
                <c:pt idx="11">
                  <c:v>43965</c:v>
                </c:pt>
                <c:pt idx="12">
                  <c:v>43964</c:v>
                </c:pt>
                <c:pt idx="13">
                  <c:v>43963</c:v>
                </c:pt>
                <c:pt idx="14">
                  <c:v>43962</c:v>
                </c:pt>
                <c:pt idx="15">
                  <c:v>43959</c:v>
                </c:pt>
                <c:pt idx="16">
                  <c:v>43958</c:v>
                </c:pt>
                <c:pt idx="17">
                  <c:v>43957</c:v>
                </c:pt>
                <c:pt idx="18">
                  <c:v>43956</c:v>
                </c:pt>
                <c:pt idx="19">
                  <c:v>43955</c:v>
                </c:pt>
                <c:pt idx="20">
                  <c:v>43951</c:v>
                </c:pt>
                <c:pt idx="21">
                  <c:v>43950</c:v>
                </c:pt>
                <c:pt idx="22">
                  <c:v>43949</c:v>
                </c:pt>
                <c:pt idx="23">
                  <c:v>43948</c:v>
                </c:pt>
                <c:pt idx="24">
                  <c:v>43945</c:v>
                </c:pt>
                <c:pt idx="25">
                  <c:v>43944</c:v>
                </c:pt>
                <c:pt idx="26">
                  <c:v>43943</c:v>
                </c:pt>
                <c:pt idx="27">
                  <c:v>43942</c:v>
                </c:pt>
                <c:pt idx="28">
                  <c:v>43941</c:v>
                </c:pt>
                <c:pt idx="29">
                  <c:v>43938</c:v>
                </c:pt>
                <c:pt idx="30">
                  <c:v>43937</c:v>
                </c:pt>
                <c:pt idx="31">
                  <c:v>43936</c:v>
                </c:pt>
                <c:pt idx="32">
                  <c:v>43935</c:v>
                </c:pt>
                <c:pt idx="33">
                  <c:v>43934</c:v>
                </c:pt>
                <c:pt idx="34">
                  <c:v>43929</c:v>
                </c:pt>
                <c:pt idx="35">
                  <c:v>43928</c:v>
                </c:pt>
                <c:pt idx="36">
                  <c:v>43927</c:v>
                </c:pt>
                <c:pt idx="37">
                  <c:v>43924</c:v>
                </c:pt>
                <c:pt idx="38">
                  <c:v>43923</c:v>
                </c:pt>
                <c:pt idx="39">
                  <c:v>43922</c:v>
                </c:pt>
                <c:pt idx="40">
                  <c:v>43921</c:v>
                </c:pt>
                <c:pt idx="41">
                  <c:v>43920</c:v>
                </c:pt>
                <c:pt idx="42">
                  <c:v>43917</c:v>
                </c:pt>
                <c:pt idx="43">
                  <c:v>43916</c:v>
                </c:pt>
                <c:pt idx="44">
                  <c:v>43915</c:v>
                </c:pt>
                <c:pt idx="45">
                  <c:v>43914</c:v>
                </c:pt>
                <c:pt idx="46">
                  <c:v>43913</c:v>
                </c:pt>
                <c:pt idx="47">
                  <c:v>43910</c:v>
                </c:pt>
                <c:pt idx="48">
                  <c:v>43909</c:v>
                </c:pt>
                <c:pt idx="49">
                  <c:v>43908</c:v>
                </c:pt>
                <c:pt idx="50">
                  <c:v>43907</c:v>
                </c:pt>
                <c:pt idx="51">
                  <c:v>43903</c:v>
                </c:pt>
                <c:pt idx="52">
                  <c:v>43902</c:v>
                </c:pt>
                <c:pt idx="53">
                  <c:v>43901</c:v>
                </c:pt>
                <c:pt idx="54">
                  <c:v>43900</c:v>
                </c:pt>
                <c:pt idx="55">
                  <c:v>43899</c:v>
                </c:pt>
                <c:pt idx="56">
                  <c:v>43896</c:v>
                </c:pt>
                <c:pt idx="57">
                  <c:v>43895</c:v>
                </c:pt>
                <c:pt idx="58">
                  <c:v>43894</c:v>
                </c:pt>
                <c:pt idx="59">
                  <c:v>43893</c:v>
                </c:pt>
                <c:pt idx="60">
                  <c:v>43892</c:v>
                </c:pt>
                <c:pt idx="61">
                  <c:v>43889</c:v>
                </c:pt>
                <c:pt idx="62">
                  <c:v>43888</c:v>
                </c:pt>
                <c:pt idx="63">
                  <c:v>43887</c:v>
                </c:pt>
                <c:pt idx="64">
                  <c:v>43886</c:v>
                </c:pt>
                <c:pt idx="65">
                  <c:v>43885</c:v>
                </c:pt>
                <c:pt idx="66">
                  <c:v>43882</c:v>
                </c:pt>
                <c:pt idx="67">
                  <c:v>43881</c:v>
                </c:pt>
                <c:pt idx="68">
                  <c:v>43880</c:v>
                </c:pt>
                <c:pt idx="69">
                  <c:v>43879</c:v>
                </c:pt>
                <c:pt idx="70">
                  <c:v>43878</c:v>
                </c:pt>
                <c:pt idx="71">
                  <c:v>43875</c:v>
                </c:pt>
                <c:pt idx="72">
                  <c:v>43874</c:v>
                </c:pt>
                <c:pt idx="73">
                  <c:v>43873</c:v>
                </c:pt>
                <c:pt idx="74">
                  <c:v>43872</c:v>
                </c:pt>
                <c:pt idx="75">
                  <c:v>43871</c:v>
                </c:pt>
                <c:pt idx="76">
                  <c:v>43868</c:v>
                </c:pt>
                <c:pt idx="77">
                  <c:v>43867</c:v>
                </c:pt>
                <c:pt idx="78">
                  <c:v>43866</c:v>
                </c:pt>
                <c:pt idx="79">
                  <c:v>43865</c:v>
                </c:pt>
                <c:pt idx="80">
                  <c:v>43861</c:v>
                </c:pt>
                <c:pt idx="81">
                  <c:v>43860</c:v>
                </c:pt>
                <c:pt idx="82">
                  <c:v>43859</c:v>
                </c:pt>
                <c:pt idx="83">
                  <c:v>43858</c:v>
                </c:pt>
                <c:pt idx="84">
                  <c:v>43857</c:v>
                </c:pt>
                <c:pt idx="85">
                  <c:v>43854</c:v>
                </c:pt>
                <c:pt idx="86">
                  <c:v>43853</c:v>
                </c:pt>
                <c:pt idx="87">
                  <c:v>43852</c:v>
                </c:pt>
                <c:pt idx="88">
                  <c:v>43851</c:v>
                </c:pt>
                <c:pt idx="89">
                  <c:v>43850</c:v>
                </c:pt>
                <c:pt idx="90">
                  <c:v>43847</c:v>
                </c:pt>
                <c:pt idx="91">
                  <c:v>43846</c:v>
                </c:pt>
                <c:pt idx="92">
                  <c:v>43845</c:v>
                </c:pt>
                <c:pt idx="93">
                  <c:v>43844</c:v>
                </c:pt>
                <c:pt idx="94">
                  <c:v>43843</c:v>
                </c:pt>
                <c:pt idx="95">
                  <c:v>43840</c:v>
                </c:pt>
                <c:pt idx="96">
                  <c:v>43839</c:v>
                </c:pt>
                <c:pt idx="97">
                  <c:v>43838</c:v>
                </c:pt>
                <c:pt idx="98">
                  <c:v>43837</c:v>
                </c:pt>
                <c:pt idx="99">
                  <c:v>43836</c:v>
                </c:pt>
                <c:pt idx="100">
                  <c:v>43833</c:v>
                </c:pt>
                <c:pt idx="101">
                  <c:v>43832</c:v>
                </c:pt>
                <c:pt idx="102">
                  <c:v>43830</c:v>
                </c:pt>
                <c:pt idx="103">
                  <c:v>43829</c:v>
                </c:pt>
                <c:pt idx="104">
                  <c:v>43826</c:v>
                </c:pt>
                <c:pt idx="105">
                  <c:v>43825</c:v>
                </c:pt>
                <c:pt idx="106">
                  <c:v>43823</c:v>
                </c:pt>
                <c:pt idx="107">
                  <c:v>43822</c:v>
                </c:pt>
                <c:pt idx="108">
                  <c:v>43819</c:v>
                </c:pt>
                <c:pt idx="109">
                  <c:v>43818</c:v>
                </c:pt>
                <c:pt idx="110">
                  <c:v>43817</c:v>
                </c:pt>
                <c:pt idx="111">
                  <c:v>43816</c:v>
                </c:pt>
                <c:pt idx="112">
                  <c:v>43815</c:v>
                </c:pt>
                <c:pt idx="113">
                  <c:v>43812</c:v>
                </c:pt>
                <c:pt idx="114">
                  <c:v>43810</c:v>
                </c:pt>
                <c:pt idx="115">
                  <c:v>43809</c:v>
                </c:pt>
                <c:pt idx="116">
                  <c:v>43808</c:v>
                </c:pt>
                <c:pt idx="117">
                  <c:v>43805</c:v>
                </c:pt>
                <c:pt idx="118">
                  <c:v>43804</c:v>
                </c:pt>
                <c:pt idx="119">
                  <c:v>43803</c:v>
                </c:pt>
                <c:pt idx="120">
                  <c:v>43802</c:v>
                </c:pt>
                <c:pt idx="121">
                  <c:v>43801</c:v>
                </c:pt>
                <c:pt idx="122">
                  <c:v>43798</c:v>
                </c:pt>
                <c:pt idx="123">
                  <c:v>43797</c:v>
                </c:pt>
                <c:pt idx="124">
                  <c:v>43796</c:v>
                </c:pt>
                <c:pt idx="125">
                  <c:v>43795</c:v>
                </c:pt>
                <c:pt idx="126">
                  <c:v>43794</c:v>
                </c:pt>
                <c:pt idx="127">
                  <c:v>43791</c:v>
                </c:pt>
                <c:pt idx="128">
                  <c:v>43790</c:v>
                </c:pt>
                <c:pt idx="129">
                  <c:v>43789</c:v>
                </c:pt>
                <c:pt idx="130">
                  <c:v>43788</c:v>
                </c:pt>
                <c:pt idx="131">
                  <c:v>43784</c:v>
                </c:pt>
                <c:pt idx="132">
                  <c:v>43783</c:v>
                </c:pt>
                <c:pt idx="133">
                  <c:v>43782</c:v>
                </c:pt>
                <c:pt idx="134">
                  <c:v>43781</c:v>
                </c:pt>
                <c:pt idx="135">
                  <c:v>43780</c:v>
                </c:pt>
                <c:pt idx="136">
                  <c:v>43777</c:v>
                </c:pt>
                <c:pt idx="137">
                  <c:v>43776</c:v>
                </c:pt>
                <c:pt idx="138">
                  <c:v>43775</c:v>
                </c:pt>
                <c:pt idx="139">
                  <c:v>43774</c:v>
                </c:pt>
                <c:pt idx="140">
                  <c:v>43773</c:v>
                </c:pt>
                <c:pt idx="141">
                  <c:v>43770</c:v>
                </c:pt>
                <c:pt idx="142">
                  <c:v>43769</c:v>
                </c:pt>
                <c:pt idx="143">
                  <c:v>43768</c:v>
                </c:pt>
                <c:pt idx="144">
                  <c:v>43767</c:v>
                </c:pt>
                <c:pt idx="145">
                  <c:v>43766</c:v>
                </c:pt>
                <c:pt idx="146">
                  <c:v>43763</c:v>
                </c:pt>
                <c:pt idx="147">
                  <c:v>43762</c:v>
                </c:pt>
                <c:pt idx="148">
                  <c:v>43761</c:v>
                </c:pt>
                <c:pt idx="149">
                  <c:v>43760</c:v>
                </c:pt>
                <c:pt idx="150">
                  <c:v>43759</c:v>
                </c:pt>
                <c:pt idx="151">
                  <c:v>43756</c:v>
                </c:pt>
                <c:pt idx="152">
                  <c:v>43755</c:v>
                </c:pt>
                <c:pt idx="153">
                  <c:v>43754</c:v>
                </c:pt>
                <c:pt idx="154">
                  <c:v>43753</c:v>
                </c:pt>
                <c:pt idx="155">
                  <c:v>43752</c:v>
                </c:pt>
                <c:pt idx="156">
                  <c:v>43749</c:v>
                </c:pt>
                <c:pt idx="157">
                  <c:v>43748</c:v>
                </c:pt>
                <c:pt idx="158">
                  <c:v>43747</c:v>
                </c:pt>
                <c:pt idx="159">
                  <c:v>43746</c:v>
                </c:pt>
                <c:pt idx="160">
                  <c:v>43745</c:v>
                </c:pt>
                <c:pt idx="161">
                  <c:v>43742</c:v>
                </c:pt>
                <c:pt idx="162">
                  <c:v>43741</c:v>
                </c:pt>
                <c:pt idx="163">
                  <c:v>43740</c:v>
                </c:pt>
                <c:pt idx="164">
                  <c:v>43739</c:v>
                </c:pt>
                <c:pt idx="165">
                  <c:v>43738</c:v>
                </c:pt>
                <c:pt idx="166">
                  <c:v>43735</c:v>
                </c:pt>
                <c:pt idx="167">
                  <c:v>43734</c:v>
                </c:pt>
                <c:pt idx="168">
                  <c:v>43733</c:v>
                </c:pt>
                <c:pt idx="169">
                  <c:v>43732</c:v>
                </c:pt>
                <c:pt idx="170">
                  <c:v>43731</c:v>
                </c:pt>
                <c:pt idx="171">
                  <c:v>43728</c:v>
                </c:pt>
                <c:pt idx="172">
                  <c:v>43727</c:v>
                </c:pt>
                <c:pt idx="173">
                  <c:v>43726</c:v>
                </c:pt>
                <c:pt idx="174">
                  <c:v>43725</c:v>
                </c:pt>
                <c:pt idx="175">
                  <c:v>43721</c:v>
                </c:pt>
                <c:pt idx="176">
                  <c:v>43720</c:v>
                </c:pt>
                <c:pt idx="177">
                  <c:v>43719</c:v>
                </c:pt>
                <c:pt idx="178">
                  <c:v>43718</c:v>
                </c:pt>
                <c:pt idx="179">
                  <c:v>43717</c:v>
                </c:pt>
                <c:pt idx="180">
                  <c:v>43714</c:v>
                </c:pt>
                <c:pt idx="181">
                  <c:v>43713</c:v>
                </c:pt>
                <c:pt idx="182">
                  <c:v>43712</c:v>
                </c:pt>
                <c:pt idx="183">
                  <c:v>43711</c:v>
                </c:pt>
                <c:pt idx="184">
                  <c:v>43710</c:v>
                </c:pt>
                <c:pt idx="185">
                  <c:v>43707</c:v>
                </c:pt>
                <c:pt idx="186">
                  <c:v>43706</c:v>
                </c:pt>
                <c:pt idx="187">
                  <c:v>43705</c:v>
                </c:pt>
                <c:pt idx="188">
                  <c:v>43704</c:v>
                </c:pt>
                <c:pt idx="189">
                  <c:v>43703</c:v>
                </c:pt>
                <c:pt idx="190">
                  <c:v>43700</c:v>
                </c:pt>
                <c:pt idx="191">
                  <c:v>43699</c:v>
                </c:pt>
                <c:pt idx="192">
                  <c:v>43698</c:v>
                </c:pt>
                <c:pt idx="193">
                  <c:v>43697</c:v>
                </c:pt>
                <c:pt idx="194">
                  <c:v>43696</c:v>
                </c:pt>
                <c:pt idx="195">
                  <c:v>43693</c:v>
                </c:pt>
                <c:pt idx="196">
                  <c:v>43692</c:v>
                </c:pt>
                <c:pt idx="197">
                  <c:v>43691</c:v>
                </c:pt>
                <c:pt idx="198">
                  <c:v>43690</c:v>
                </c:pt>
                <c:pt idx="199">
                  <c:v>43689</c:v>
                </c:pt>
                <c:pt idx="200">
                  <c:v>43686</c:v>
                </c:pt>
                <c:pt idx="201">
                  <c:v>43685</c:v>
                </c:pt>
                <c:pt idx="202">
                  <c:v>43684</c:v>
                </c:pt>
                <c:pt idx="203">
                  <c:v>43683</c:v>
                </c:pt>
                <c:pt idx="204">
                  <c:v>43682</c:v>
                </c:pt>
                <c:pt idx="205">
                  <c:v>43679</c:v>
                </c:pt>
                <c:pt idx="206">
                  <c:v>43678</c:v>
                </c:pt>
                <c:pt idx="207">
                  <c:v>43677</c:v>
                </c:pt>
                <c:pt idx="208">
                  <c:v>43676</c:v>
                </c:pt>
                <c:pt idx="209">
                  <c:v>43675</c:v>
                </c:pt>
                <c:pt idx="210">
                  <c:v>43672</c:v>
                </c:pt>
                <c:pt idx="211">
                  <c:v>43671</c:v>
                </c:pt>
                <c:pt idx="212">
                  <c:v>43670</c:v>
                </c:pt>
                <c:pt idx="213">
                  <c:v>43669</c:v>
                </c:pt>
                <c:pt idx="214">
                  <c:v>43668</c:v>
                </c:pt>
                <c:pt idx="215">
                  <c:v>43665</c:v>
                </c:pt>
                <c:pt idx="216">
                  <c:v>43664</c:v>
                </c:pt>
                <c:pt idx="217">
                  <c:v>43663</c:v>
                </c:pt>
                <c:pt idx="218">
                  <c:v>43662</c:v>
                </c:pt>
                <c:pt idx="219">
                  <c:v>43661</c:v>
                </c:pt>
                <c:pt idx="220">
                  <c:v>43658</c:v>
                </c:pt>
                <c:pt idx="221">
                  <c:v>43657</c:v>
                </c:pt>
                <c:pt idx="222">
                  <c:v>43656</c:v>
                </c:pt>
                <c:pt idx="223">
                  <c:v>43655</c:v>
                </c:pt>
                <c:pt idx="224">
                  <c:v>43654</c:v>
                </c:pt>
                <c:pt idx="225">
                  <c:v>43651</c:v>
                </c:pt>
                <c:pt idx="226">
                  <c:v>43650</c:v>
                </c:pt>
                <c:pt idx="227">
                  <c:v>43649</c:v>
                </c:pt>
                <c:pt idx="228">
                  <c:v>43648</c:v>
                </c:pt>
                <c:pt idx="229">
                  <c:v>43647</c:v>
                </c:pt>
                <c:pt idx="230">
                  <c:v>43644</c:v>
                </c:pt>
                <c:pt idx="231">
                  <c:v>43643</c:v>
                </c:pt>
                <c:pt idx="232">
                  <c:v>43642</c:v>
                </c:pt>
                <c:pt idx="233">
                  <c:v>43641</c:v>
                </c:pt>
                <c:pt idx="234">
                  <c:v>43640</c:v>
                </c:pt>
                <c:pt idx="235">
                  <c:v>43637</c:v>
                </c:pt>
                <c:pt idx="236">
                  <c:v>43636</c:v>
                </c:pt>
                <c:pt idx="237">
                  <c:v>43635</c:v>
                </c:pt>
                <c:pt idx="238">
                  <c:v>43634</c:v>
                </c:pt>
                <c:pt idx="239">
                  <c:v>43633</c:v>
                </c:pt>
                <c:pt idx="240">
                  <c:v>43630</c:v>
                </c:pt>
                <c:pt idx="241">
                  <c:v>43629</c:v>
                </c:pt>
                <c:pt idx="242">
                  <c:v>43628</c:v>
                </c:pt>
                <c:pt idx="243">
                  <c:v>43627</c:v>
                </c:pt>
                <c:pt idx="244">
                  <c:v>43626</c:v>
                </c:pt>
                <c:pt idx="245">
                  <c:v>43623</c:v>
                </c:pt>
                <c:pt idx="246">
                  <c:v>43622</c:v>
                </c:pt>
                <c:pt idx="247">
                  <c:v>43621</c:v>
                </c:pt>
                <c:pt idx="248">
                  <c:v>43620</c:v>
                </c:pt>
                <c:pt idx="249">
                  <c:v>43619</c:v>
                </c:pt>
                <c:pt idx="250">
                  <c:v>43616</c:v>
                </c:pt>
                <c:pt idx="251">
                  <c:v>43615</c:v>
                </c:pt>
                <c:pt idx="252">
                  <c:v>43614</c:v>
                </c:pt>
              </c:numCache>
            </c:numRef>
          </c:cat>
          <c:val>
            <c:numRef>
              <c:f>'Precios al cierre'!$B$3:$B$255</c:f>
              <c:numCache>
                <c:formatCode>General</c:formatCode>
                <c:ptCount val="253"/>
                <c:pt idx="0">
                  <c:v>220.08000200000001</c:v>
                </c:pt>
                <c:pt idx="1">
                  <c:v>223.71000699999999</c:v>
                </c:pt>
                <c:pt idx="2">
                  <c:v>227.770004</c:v>
                </c:pt>
                <c:pt idx="3">
                  <c:v>226.550003</c:v>
                </c:pt>
                <c:pt idx="4">
                  <c:v>237.41999799999999</c:v>
                </c:pt>
                <c:pt idx="5">
                  <c:v>227.05999800000001</c:v>
                </c:pt>
                <c:pt idx="6">
                  <c:v>229.41000399999999</c:v>
                </c:pt>
                <c:pt idx="7">
                  <c:v>238.83000200000001</c:v>
                </c:pt>
                <c:pt idx="8">
                  <c:v>238.070007</c:v>
                </c:pt>
                <c:pt idx="9">
                  <c:v>236.39999399999999</c:v>
                </c:pt>
                <c:pt idx="10">
                  <c:v>233.91999799999999</c:v>
                </c:pt>
                <c:pt idx="11">
                  <c:v>237.88999899999999</c:v>
                </c:pt>
                <c:pt idx="12">
                  <c:v>246.16000399999999</c:v>
                </c:pt>
                <c:pt idx="13">
                  <c:v>243.759995</c:v>
                </c:pt>
                <c:pt idx="14">
                  <c:v>243.71000699999999</c:v>
                </c:pt>
                <c:pt idx="15">
                  <c:v>246.990005</c:v>
                </c:pt>
                <c:pt idx="16">
                  <c:v>240.21000699999999</c:v>
                </c:pt>
                <c:pt idx="17">
                  <c:v>238.259995</c:v>
                </c:pt>
                <c:pt idx="18">
                  <c:v>227.38999899999999</c:v>
                </c:pt>
                <c:pt idx="19">
                  <c:v>226.279999</c:v>
                </c:pt>
                <c:pt idx="20">
                  <c:v>228.78999300000001</c:v>
                </c:pt>
                <c:pt idx="21">
                  <c:v>226.970001</c:v>
                </c:pt>
                <c:pt idx="22">
                  <c:v>223.94000199999999</c:v>
                </c:pt>
                <c:pt idx="23">
                  <c:v>226.63000500000001</c:v>
                </c:pt>
                <c:pt idx="24">
                  <c:v>229.779999</c:v>
                </c:pt>
                <c:pt idx="25">
                  <c:v>215.229996</c:v>
                </c:pt>
                <c:pt idx="26">
                  <c:v>206.05999800000001</c:v>
                </c:pt>
                <c:pt idx="27">
                  <c:v>204.21000699999999</c:v>
                </c:pt>
                <c:pt idx="28">
                  <c:v>203.820007</c:v>
                </c:pt>
                <c:pt idx="29">
                  <c:v>207.53999300000001</c:v>
                </c:pt>
                <c:pt idx="30">
                  <c:v>204</c:v>
                </c:pt>
                <c:pt idx="31">
                  <c:v>203.71000699999999</c:v>
                </c:pt>
                <c:pt idx="32">
                  <c:v>201.270004</c:v>
                </c:pt>
                <c:pt idx="33">
                  <c:v>193.41999799999999</c:v>
                </c:pt>
                <c:pt idx="34">
                  <c:v>192.13000500000001</c:v>
                </c:pt>
                <c:pt idx="35">
                  <c:v>188.50749200000001</c:v>
                </c:pt>
                <c:pt idx="36">
                  <c:v>192.192261</c:v>
                </c:pt>
                <c:pt idx="37">
                  <c:v>190.443634</c:v>
                </c:pt>
                <c:pt idx="38">
                  <c:v>190.384354</c:v>
                </c:pt>
                <c:pt idx="39">
                  <c:v>186.49191300000001</c:v>
                </c:pt>
                <c:pt idx="40">
                  <c:v>179.477585</c:v>
                </c:pt>
                <c:pt idx="41">
                  <c:v>172.20640599999999</c:v>
                </c:pt>
                <c:pt idx="42">
                  <c:v>172.453384</c:v>
                </c:pt>
                <c:pt idx="43">
                  <c:v>183.08354199999999</c:v>
                </c:pt>
                <c:pt idx="44">
                  <c:v>183.96279899999999</c:v>
                </c:pt>
                <c:pt idx="45">
                  <c:v>184.43699599999999</c:v>
                </c:pt>
                <c:pt idx="46">
                  <c:v>168.73876999999999</c:v>
                </c:pt>
                <c:pt idx="47">
                  <c:v>182.500641</c:v>
                </c:pt>
                <c:pt idx="48">
                  <c:v>182.53028900000001</c:v>
                </c:pt>
                <c:pt idx="49">
                  <c:v>179.359039</c:v>
                </c:pt>
                <c:pt idx="50">
                  <c:v>172.27557400000001</c:v>
                </c:pt>
                <c:pt idx="51">
                  <c:v>170.27993799999999</c:v>
                </c:pt>
                <c:pt idx="52">
                  <c:v>173.46109000000001</c:v>
                </c:pt>
                <c:pt idx="53">
                  <c:v>182.411743</c:v>
                </c:pt>
                <c:pt idx="54">
                  <c:v>179.96168499999999</c:v>
                </c:pt>
                <c:pt idx="55">
                  <c:v>178.08459500000001</c:v>
                </c:pt>
                <c:pt idx="56">
                  <c:v>183.547867</c:v>
                </c:pt>
                <c:pt idx="57">
                  <c:v>188.201019</c:v>
                </c:pt>
                <c:pt idx="58">
                  <c:v>188.42823799999999</c:v>
                </c:pt>
                <c:pt idx="59">
                  <c:v>184.62470999999999</c:v>
                </c:pt>
                <c:pt idx="60">
                  <c:v>189.090149</c:v>
                </c:pt>
                <c:pt idx="61">
                  <c:v>186.77839700000001</c:v>
                </c:pt>
                <c:pt idx="62">
                  <c:v>193.96066300000001</c:v>
                </c:pt>
                <c:pt idx="63">
                  <c:v>198.33720400000001</c:v>
                </c:pt>
                <c:pt idx="64">
                  <c:v>200.500778</c:v>
                </c:pt>
                <c:pt idx="65">
                  <c:v>202.23954800000001</c:v>
                </c:pt>
                <c:pt idx="66">
                  <c:v>199.641266</c:v>
                </c:pt>
                <c:pt idx="67">
                  <c:v>200.154999</c:v>
                </c:pt>
                <c:pt idx="68">
                  <c:v>201.94314600000001</c:v>
                </c:pt>
                <c:pt idx="69">
                  <c:v>202.06170700000001</c:v>
                </c:pt>
                <c:pt idx="70">
                  <c:v>200.58969099999999</c:v>
                </c:pt>
                <c:pt idx="71">
                  <c:v>202.308685</c:v>
                </c:pt>
                <c:pt idx="72">
                  <c:v>200.974976</c:v>
                </c:pt>
                <c:pt idx="73">
                  <c:v>203.91902200000001</c:v>
                </c:pt>
                <c:pt idx="74">
                  <c:v>201.142944</c:v>
                </c:pt>
                <c:pt idx="75">
                  <c:v>200.94039900000001</c:v>
                </c:pt>
                <c:pt idx="76">
                  <c:v>201.53810100000001</c:v>
                </c:pt>
                <c:pt idx="77">
                  <c:v>200.55017100000001</c:v>
                </c:pt>
                <c:pt idx="78">
                  <c:v>200.915695</c:v>
                </c:pt>
                <c:pt idx="79">
                  <c:v>201.75050400000001</c:v>
                </c:pt>
                <c:pt idx="80">
                  <c:v>198.37178</c:v>
                </c:pt>
                <c:pt idx="81">
                  <c:v>202.44700599999999</c:v>
                </c:pt>
                <c:pt idx="82">
                  <c:v>205.58862300000001</c:v>
                </c:pt>
                <c:pt idx="83">
                  <c:v>206.34931900000001</c:v>
                </c:pt>
                <c:pt idx="84">
                  <c:v>203.93876599999999</c:v>
                </c:pt>
                <c:pt idx="85">
                  <c:v>205.153931</c:v>
                </c:pt>
                <c:pt idx="86">
                  <c:v>205.50958299999999</c:v>
                </c:pt>
                <c:pt idx="87">
                  <c:v>208.53265400000001</c:v>
                </c:pt>
                <c:pt idx="88">
                  <c:v>203.968414</c:v>
                </c:pt>
                <c:pt idx="89">
                  <c:v>202.47663900000001</c:v>
                </c:pt>
                <c:pt idx="90">
                  <c:v>205.025497</c:v>
                </c:pt>
                <c:pt idx="91">
                  <c:v>201.72581500000001</c:v>
                </c:pt>
                <c:pt idx="92">
                  <c:v>200.145126</c:v>
                </c:pt>
                <c:pt idx="93">
                  <c:v>200.085846</c:v>
                </c:pt>
                <c:pt idx="94">
                  <c:v>200.59957900000001</c:v>
                </c:pt>
                <c:pt idx="95">
                  <c:v>199.08802800000001</c:v>
                </c:pt>
                <c:pt idx="96">
                  <c:v>197.161575</c:v>
                </c:pt>
                <c:pt idx="97">
                  <c:v>194.25704999999999</c:v>
                </c:pt>
                <c:pt idx="98">
                  <c:v>190.095383</c:v>
                </c:pt>
                <c:pt idx="99">
                  <c:v>192.22631799999999</c:v>
                </c:pt>
                <c:pt idx="100">
                  <c:v>194.632217</c:v>
                </c:pt>
                <c:pt idx="101">
                  <c:v>192.78607199999999</c:v>
                </c:pt>
                <c:pt idx="102">
                  <c:v>191.71568300000001</c:v>
                </c:pt>
                <c:pt idx="103">
                  <c:v>191.71568300000001</c:v>
                </c:pt>
                <c:pt idx="104">
                  <c:v>194.93663000000001</c:v>
                </c:pt>
                <c:pt idx="105">
                  <c:v>191.88261399999999</c:v>
                </c:pt>
                <c:pt idx="106">
                  <c:v>192.992279</c:v>
                </c:pt>
                <c:pt idx="107">
                  <c:v>194.22958399999999</c:v>
                </c:pt>
                <c:pt idx="108">
                  <c:v>196.606033</c:v>
                </c:pt>
                <c:pt idx="109">
                  <c:v>194.52418499999999</c:v>
                </c:pt>
                <c:pt idx="110">
                  <c:v>193.483261</c:v>
                </c:pt>
                <c:pt idx="111">
                  <c:v>191.66656499999999</c:v>
                </c:pt>
                <c:pt idx="112">
                  <c:v>191.63711499999999</c:v>
                </c:pt>
                <c:pt idx="113">
                  <c:v>192.38343800000001</c:v>
                </c:pt>
                <c:pt idx="114">
                  <c:v>187.15919500000001</c:v>
                </c:pt>
                <c:pt idx="115">
                  <c:v>182.858047</c:v>
                </c:pt>
                <c:pt idx="116">
                  <c:v>179.35230999999999</c:v>
                </c:pt>
                <c:pt idx="117">
                  <c:v>178.95950300000001</c:v>
                </c:pt>
                <c:pt idx="118">
                  <c:v>183.91861</c:v>
                </c:pt>
                <c:pt idx="119">
                  <c:v>189.35887099999999</c:v>
                </c:pt>
                <c:pt idx="120">
                  <c:v>191.450546</c:v>
                </c:pt>
                <c:pt idx="121">
                  <c:v>194.40635700000001</c:v>
                </c:pt>
                <c:pt idx="122">
                  <c:v>193.453812</c:v>
                </c:pt>
                <c:pt idx="123">
                  <c:v>195.28031899999999</c:v>
                </c:pt>
                <c:pt idx="124">
                  <c:v>195.38836699999999</c:v>
                </c:pt>
                <c:pt idx="125">
                  <c:v>194.101944</c:v>
                </c:pt>
                <c:pt idx="126">
                  <c:v>197.97100800000001</c:v>
                </c:pt>
                <c:pt idx="127">
                  <c:v>199.73860199999999</c:v>
                </c:pt>
                <c:pt idx="128">
                  <c:v>199.28688</c:v>
                </c:pt>
                <c:pt idx="129">
                  <c:v>199.11994899999999</c:v>
                </c:pt>
                <c:pt idx="130">
                  <c:v>199.974289</c:v>
                </c:pt>
                <c:pt idx="131">
                  <c:v>198.68786600000001</c:v>
                </c:pt>
                <c:pt idx="132">
                  <c:v>198.23616000000001</c:v>
                </c:pt>
                <c:pt idx="133">
                  <c:v>198.47183200000001</c:v>
                </c:pt>
                <c:pt idx="134">
                  <c:v>198.38346899999999</c:v>
                </c:pt>
                <c:pt idx="135">
                  <c:v>200.013565</c:v>
                </c:pt>
                <c:pt idx="136">
                  <c:v>199.591309</c:v>
                </c:pt>
                <c:pt idx="137">
                  <c:v>201.28035</c:v>
                </c:pt>
                <c:pt idx="138">
                  <c:v>199.86627200000001</c:v>
                </c:pt>
                <c:pt idx="139">
                  <c:v>198.88426200000001</c:v>
                </c:pt>
                <c:pt idx="140">
                  <c:v>204.32453899999999</c:v>
                </c:pt>
                <c:pt idx="141">
                  <c:v>203.008667</c:v>
                </c:pt>
                <c:pt idx="142">
                  <c:v>198.216522</c:v>
                </c:pt>
                <c:pt idx="143">
                  <c:v>203.15597500000001</c:v>
                </c:pt>
                <c:pt idx="144">
                  <c:v>201.525848</c:v>
                </c:pt>
                <c:pt idx="145">
                  <c:v>202.40965299999999</c:v>
                </c:pt>
                <c:pt idx="146">
                  <c:v>195.96774300000001</c:v>
                </c:pt>
                <c:pt idx="147">
                  <c:v>195.38836699999999</c:v>
                </c:pt>
                <c:pt idx="148">
                  <c:v>187.345764</c:v>
                </c:pt>
                <c:pt idx="149">
                  <c:v>191.01844800000001</c:v>
                </c:pt>
                <c:pt idx="150">
                  <c:v>191.03808599999999</c:v>
                </c:pt>
                <c:pt idx="151">
                  <c:v>189.378525</c:v>
                </c:pt>
                <c:pt idx="152">
                  <c:v>192.47181699999999</c:v>
                </c:pt>
                <c:pt idx="153">
                  <c:v>190.07574500000001</c:v>
                </c:pt>
                <c:pt idx="154">
                  <c:v>189.790955</c:v>
                </c:pt>
                <c:pt idx="155">
                  <c:v>194.465271</c:v>
                </c:pt>
                <c:pt idx="156">
                  <c:v>196.056107</c:v>
                </c:pt>
                <c:pt idx="157">
                  <c:v>196.056107</c:v>
                </c:pt>
                <c:pt idx="158">
                  <c:v>195.427628</c:v>
                </c:pt>
                <c:pt idx="159">
                  <c:v>196.11257900000001</c:v>
                </c:pt>
                <c:pt idx="160">
                  <c:v>196.28831500000001</c:v>
                </c:pt>
                <c:pt idx="161">
                  <c:v>196.68862899999999</c:v>
                </c:pt>
                <c:pt idx="162">
                  <c:v>196.278549</c:v>
                </c:pt>
                <c:pt idx="163">
                  <c:v>196.024719</c:v>
                </c:pt>
                <c:pt idx="164">
                  <c:v>196.74717699999999</c:v>
                </c:pt>
                <c:pt idx="165">
                  <c:v>197.157242</c:v>
                </c:pt>
                <c:pt idx="166">
                  <c:v>198.74864199999999</c:v>
                </c:pt>
                <c:pt idx="167">
                  <c:v>199.30512999999999</c:v>
                </c:pt>
                <c:pt idx="168">
                  <c:v>199.33441199999999</c:v>
                </c:pt>
                <c:pt idx="169">
                  <c:v>199.822586</c:v>
                </c:pt>
                <c:pt idx="170">
                  <c:v>202.49769599999999</c:v>
                </c:pt>
                <c:pt idx="171">
                  <c:v>205.75857500000001</c:v>
                </c:pt>
                <c:pt idx="172">
                  <c:v>203.01513700000001</c:v>
                </c:pt>
                <c:pt idx="173">
                  <c:v>200.82820100000001</c:v>
                </c:pt>
                <c:pt idx="174">
                  <c:v>202.94679300000001</c:v>
                </c:pt>
                <c:pt idx="175">
                  <c:v>199.66635099999999</c:v>
                </c:pt>
                <c:pt idx="176">
                  <c:v>195.019104</c:v>
                </c:pt>
                <c:pt idx="177">
                  <c:v>188.89759799999999</c:v>
                </c:pt>
                <c:pt idx="178">
                  <c:v>184.29916399999999</c:v>
                </c:pt>
                <c:pt idx="179">
                  <c:v>183.32283000000001</c:v>
                </c:pt>
                <c:pt idx="180">
                  <c:v>184.54324299999999</c:v>
                </c:pt>
                <c:pt idx="181">
                  <c:v>183.254501</c:v>
                </c:pt>
                <c:pt idx="182">
                  <c:v>182.03410299999999</c:v>
                </c:pt>
                <c:pt idx="183">
                  <c:v>182.38557399999999</c:v>
                </c:pt>
                <c:pt idx="184">
                  <c:v>181.16516100000001</c:v>
                </c:pt>
                <c:pt idx="185">
                  <c:v>182.239136</c:v>
                </c:pt>
                <c:pt idx="186">
                  <c:v>179.339493</c:v>
                </c:pt>
                <c:pt idx="187">
                  <c:v>176.62531999999999</c:v>
                </c:pt>
                <c:pt idx="188">
                  <c:v>175.74662799999999</c:v>
                </c:pt>
                <c:pt idx="189">
                  <c:v>172.192825</c:v>
                </c:pt>
                <c:pt idx="190">
                  <c:v>172.85673499999999</c:v>
                </c:pt>
                <c:pt idx="191">
                  <c:v>175.67828399999999</c:v>
                </c:pt>
                <c:pt idx="192">
                  <c:v>173.88188199999999</c:v>
                </c:pt>
                <c:pt idx="193">
                  <c:v>176.01997399999999</c:v>
                </c:pt>
                <c:pt idx="194">
                  <c:v>174.125946</c:v>
                </c:pt>
                <c:pt idx="195">
                  <c:v>173.13009600000001</c:v>
                </c:pt>
                <c:pt idx="196">
                  <c:v>170.29878199999999</c:v>
                </c:pt>
                <c:pt idx="197">
                  <c:v>171.060318</c:v>
                </c:pt>
                <c:pt idx="198">
                  <c:v>175.531845</c:v>
                </c:pt>
                <c:pt idx="199">
                  <c:v>174.701965</c:v>
                </c:pt>
                <c:pt idx="200">
                  <c:v>175.287766</c:v>
                </c:pt>
                <c:pt idx="201">
                  <c:v>173.24726899999999</c:v>
                </c:pt>
                <c:pt idx="202">
                  <c:v>173.81352200000001</c:v>
                </c:pt>
                <c:pt idx="203">
                  <c:v>171.109116</c:v>
                </c:pt>
                <c:pt idx="204">
                  <c:v>170.25973500000001</c:v>
                </c:pt>
                <c:pt idx="205">
                  <c:v>169.15649400000001</c:v>
                </c:pt>
                <c:pt idx="206">
                  <c:v>170.10351600000001</c:v>
                </c:pt>
                <c:pt idx="207">
                  <c:v>171.470383</c:v>
                </c:pt>
                <c:pt idx="208">
                  <c:v>172.31976299999999</c:v>
                </c:pt>
                <c:pt idx="209">
                  <c:v>170.904099</c:v>
                </c:pt>
                <c:pt idx="210">
                  <c:v>170.46476699999999</c:v>
                </c:pt>
                <c:pt idx="211">
                  <c:v>170.85526999999999</c:v>
                </c:pt>
                <c:pt idx="212">
                  <c:v>169.41033899999999</c:v>
                </c:pt>
                <c:pt idx="213">
                  <c:v>162.13677999999999</c:v>
                </c:pt>
                <c:pt idx="214">
                  <c:v>167.028122</c:v>
                </c:pt>
                <c:pt idx="215">
                  <c:v>169.64463799999999</c:v>
                </c:pt>
                <c:pt idx="216">
                  <c:v>171.73396299999999</c:v>
                </c:pt>
                <c:pt idx="217">
                  <c:v>174.44811999999999</c:v>
                </c:pt>
                <c:pt idx="218">
                  <c:v>174.955826</c:v>
                </c:pt>
                <c:pt idx="219">
                  <c:v>176.391006</c:v>
                </c:pt>
                <c:pt idx="220">
                  <c:v>177.28919999999999</c:v>
                </c:pt>
                <c:pt idx="221">
                  <c:v>175.72711200000001</c:v>
                </c:pt>
                <c:pt idx="222">
                  <c:v>175.10226399999999</c:v>
                </c:pt>
                <c:pt idx="223">
                  <c:v>173.576752</c:v>
                </c:pt>
                <c:pt idx="224">
                  <c:v>175.74949599999999</c:v>
                </c:pt>
                <c:pt idx="225">
                  <c:v>176.166595</c:v>
                </c:pt>
                <c:pt idx="226">
                  <c:v>176.496399</c:v>
                </c:pt>
                <c:pt idx="227">
                  <c:v>176.15690599999999</c:v>
                </c:pt>
                <c:pt idx="228">
                  <c:v>176.496399</c:v>
                </c:pt>
                <c:pt idx="229">
                  <c:v>176.25389100000001</c:v>
                </c:pt>
                <c:pt idx="230">
                  <c:v>174.731033</c:v>
                </c:pt>
                <c:pt idx="231">
                  <c:v>175.29362499999999</c:v>
                </c:pt>
                <c:pt idx="232">
                  <c:v>175.720383</c:v>
                </c:pt>
                <c:pt idx="233">
                  <c:v>175.77860999999999</c:v>
                </c:pt>
                <c:pt idx="234">
                  <c:v>176.33148199999999</c:v>
                </c:pt>
                <c:pt idx="235">
                  <c:v>174.69224500000001</c:v>
                </c:pt>
                <c:pt idx="236">
                  <c:v>174.90562399999999</c:v>
                </c:pt>
                <c:pt idx="237">
                  <c:v>174.93473800000001</c:v>
                </c:pt>
                <c:pt idx="238">
                  <c:v>174.50791899999999</c:v>
                </c:pt>
                <c:pt idx="239">
                  <c:v>174.43034399999999</c:v>
                </c:pt>
                <c:pt idx="240">
                  <c:v>174.711624</c:v>
                </c:pt>
                <c:pt idx="241">
                  <c:v>172.51950099999999</c:v>
                </c:pt>
                <c:pt idx="242">
                  <c:v>179.289917</c:v>
                </c:pt>
                <c:pt idx="243">
                  <c:v>181.22984299999999</c:v>
                </c:pt>
                <c:pt idx="244">
                  <c:v>180.997086</c:v>
                </c:pt>
                <c:pt idx="245">
                  <c:v>182.37445099999999</c:v>
                </c:pt>
                <c:pt idx="246">
                  <c:v>183.10189800000001</c:v>
                </c:pt>
                <c:pt idx="247">
                  <c:v>182.51992799999999</c:v>
                </c:pt>
                <c:pt idx="248">
                  <c:v>184.02337600000001</c:v>
                </c:pt>
                <c:pt idx="249">
                  <c:v>183.56748999999999</c:v>
                </c:pt>
                <c:pt idx="250">
                  <c:v>181.29776000000001</c:v>
                </c:pt>
                <c:pt idx="251">
                  <c:v>181.23954800000001</c:v>
                </c:pt>
                <c:pt idx="252">
                  <c:v>176.53518700000001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C-4A28-A52F-1B6067CB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214991"/>
        <c:axId val="819218399"/>
      </c:areaChart>
      <c:dateAx>
        <c:axId val="8332149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9218399"/>
        <c:crosses val="autoZero"/>
        <c:auto val="1"/>
        <c:lblOffset val="100"/>
        <c:baseTimeUnit val="days"/>
      </c:dateAx>
      <c:valAx>
        <c:axId val="8192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321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LABB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cat>
            <c:numRef>
              <c:f>'Precios al cierre'!$A$3:$A$255</c:f>
              <c:numCache>
                <c:formatCode>m/d/yyyy</c:formatCode>
                <c:ptCount val="253"/>
                <c:pt idx="0">
                  <c:v>43980</c:v>
                </c:pt>
                <c:pt idx="1">
                  <c:v>43979</c:v>
                </c:pt>
                <c:pt idx="2">
                  <c:v>43978</c:v>
                </c:pt>
                <c:pt idx="3">
                  <c:v>43977</c:v>
                </c:pt>
                <c:pt idx="4">
                  <c:v>43976</c:v>
                </c:pt>
                <c:pt idx="5">
                  <c:v>43973</c:v>
                </c:pt>
                <c:pt idx="6">
                  <c:v>43972</c:v>
                </c:pt>
                <c:pt idx="7">
                  <c:v>43971</c:v>
                </c:pt>
                <c:pt idx="8">
                  <c:v>43970</c:v>
                </c:pt>
                <c:pt idx="9">
                  <c:v>43969</c:v>
                </c:pt>
                <c:pt idx="10">
                  <c:v>43966</c:v>
                </c:pt>
                <c:pt idx="11">
                  <c:v>43965</c:v>
                </c:pt>
                <c:pt idx="12">
                  <c:v>43964</c:v>
                </c:pt>
                <c:pt idx="13">
                  <c:v>43963</c:v>
                </c:pt>
                <c:pt idx="14">
                  <c:v>43962</c:v>
                </c:pt>
                <c:pt idx="15">
                  <c:v>43959</c:v>
                </c:pt>
                <c:pt idx="16">
                  <c:v>43958</c:v>
                </c:pt>
                <c:pt idx="17">
                  <c:v>43957</c:v>
                </c:pt>
                <c:pt idx="18">
                  <c:v>43956</c:v>
                </c:pt>
                <c:pt idx="19">
                  <c:v>43955</c:v>
                </c:pt>
                <c:pt idx="20">
                  <c:v>43951</c:v>
                </c:pt>
                <c:pt idx="21">
                  <c:v>43950</c:v>
                </c:pt>
                <c:pt idx="22">
                  <c:v>43949</c:v>
                </c:pt>
                <c:pt idx="23">
                  <c:v>43948</c:v>
                </c:pt>
                <c:pt idx="24">
                  <c:v>43945</c:v>
                </c:pt>
                <c:pt idx="25">
                  <c:v>43944</c:v>
                </c:pt>
                <c:pt idx="26">
                  <c:v>43943</c:v>
                </c:pt>
                <c:pt idx="27">
                  <c:v>43942</c:v>
                </c:pt>
                <c:pt idx="28">
                  <c:v>43941</c:v>
                </c:pt>
                <c:pt idx="29">
                  <c:v>43938</c:v>
                </c:pt>
                <c:pt idx="30">
                  <c:v>43937</c:v>
                </c:pt>
                <c:pt idx="31">
                  <c:v>43936</c:v>
                </c:pt>
                <c:pt idx="32">
                  <c:v>43935</c:v>
                </c:pt>
                <c:pt idx="33">
                  <c:v>43934</c:v>
                </c:pt>
                <c:pt idx="34">
                  <c:v>43929</c:v>
                </c:pt>
                <c:pt idx="35">
                  <c:v>43928</c:v>
                </c:pt>
                <c:pt idx="36">
                  <c:v>43927</c:v>
                </c:pt>
                <c:pt idx="37">
                  <c:v>43924</c:v>
                </c:pt>
                <c:pt idx="38">
                  <c:v>43923</c:v>
                </c:pt>
                <c:pt idx="39">
                  <c:v>43922</c:v>
                </c:pt>
                <c:pt idx="40">
                  <c:v>43921</c:v>
                </c:pt>
                <c:pt idx="41">
                  <c:v>43920</c:v>
                </c:pt>
                <c:pt idx="42">
                  <c:v>43917</c:v>
                </c:pt>
                <c:pt idx="43">
                  <c:v>43916</c:v>
                </c:pt>
                <c:pt idx="44">
                  <c:v>43915</c:v>
                </c:pt>
                <c:pt idx="45">
                  <c:v>43914</c:v>
                </c:pt>
                <c:pt idx="46">
                  <c:v>43913</c:v>
                </c:pt>
                <c:pt idx="47">
                  <c:v>43910</c:v>
                </c:pt>
                <c:pt idx="48">
                  <c:v>43909</c:v>
                </c:pt>
                <c:pt idx="49">
                  <c:v>43908</c:v>
                </c:pt>
                <c:pt idx="50">
                  <c:v>43907</c:v>
                </c:pt>
                <c:pt idx="51">
                  <c:v>43903</c:v>
                </c:pt>
                <c:pt idx="52">
                  <c:v>43902</c:v>
                </c:pt>
                <c:pt idx="53">
                  <c:v>43901</c:v>
                </c:pt>
                <c:pt idx="54">
                  <c:v>43900</c:v>
                </c:pt>
                <c:pt idx="55">
                  <c:v>43899</c:v>
                </c:pt>
                <c:pt idx="56">
                  <c:v>43896</c:v>
                </c:pt>
                <c:pt idx="57">
                  <c:v>43895</c:v>
                </c:pt>
                <c:pt idx="58">
                  <c:v>43894</c:v>
                </c:pt>
                <c:pt idx="59">
                  <c:v>43893</c:v>
                </c:pt>
                <c:pt idx="60">
                  <c:v>43892</c:v>
                </c:pt>
                <c:pt idx="61">
                  <c:v>43889</c:v>
                </c:pt>
                <c:pt idx="62">
                  <c:v>43888</c:v>
                </c:pt>
                <c:pt idx="63">
                  <c:v>43887</c:v>
                </c:pt>
                <c:pt idx="64">
                  <c:v>43886</c:v>
                </c:pt>
                <c:pt idx="65">
                  <c:v>43885</c:v>
                </c:pt>
                <c:pt idx="66">
                  <c:v>43882</c:v>
                </c:pt>
                <c:pt idx="67">
                  <c:v>43881</c:v>
                </c:pt>
                <c:pt idx="68">
                  <c:v>43880</c:v>
                </c:pt>
                <c:pt idx="69">
                  <c:v>43879</c:v>
                </c:pt>
                <c:pt idx="70">
                  <c:v>43878</c:v>
                </c:pt>
                <c:pt idx="71">
                  <c:v>43875</c:v>
                </c:pt>
                <c:pt idx="72">
                  <c:v>43874</c:v>
                </c:pt>
                <c:pt idx="73">
                  <c:v>43873</c:v>
                </c:pt>
                <c:pt idx="74">
                  <c:v>43872</c:v>
                </c:pt>
                <c:pt idx="75">
                  <c:v>43871</c:v>
                </c:pt>
                <c:pt idx="76">
                  <c:v>43868</c:v>
                </c:pt>
                <c:pt idx="77">
                  <c:v>43867</c:v>
                </c:pt>
                <c:pt idx="78">
                  <c:v>43866</c:v>
                </c:pt>
                <c:pt idx="79">
                  <c:v>43865</c:v>
                </c:pt>
                <c:pt idx="80">
                  <c:v>43861</c:v>
                </c:pt>
                <c:pt idx="81">
                  <c:v>43860</c:v>
                </c:pt>
                <c:pt idx="82">
                  <c:v>43859</c:v>
                </c:pt>
                <c:pt idx="83">
                  <c:v>43858</c:v>
                </c:pt>
                <c:pt idx="84">
                  <c:v>43857</c:v>
                </c:pt>
                <c:pt idx="85">
                  <c:v>43854</c:v>
                </c:pt>
                <c:pt idx="86">
                  <c:v>43853</c:v>
                </c:pt>
                <c:pt idx="87">
                  <c:v>43852</c:v>
                </c:pt>
                <c:pt idx="88">
                  <c:v>43851</c:v>
                </c:pt>
                <c:pt idx="89">
                  <c:v>43850</c:v>
                </c:pt>
                <c:pt idx="90">
                  <c:v>43847</c:v>
                </c:pt>
                <c:pt idx="91">
                  <c:v>43846</c:v>
                </c:pt>
                <c:pt idx="92">
                  <c:v>43845</c:v>
                </c:pt>
                <c:pt idx="93">
                  <c:v>43844</c:v>
                </c:pt>
                <c:pt idx="94">
                  <c:v>43843</c:v>
                </c:pt>
                <c:pt idx="95">
                  <c:v>43840</c:v>
                </c:pt>
                <c:pt idx="96">
                  <c:v>43839</c:v>
                </c:pt>
                <c:pt idx="97">
                  <c:v>43838</c:v>
                </c:pt>
                <c:pt idx="98">
                  <c:v>43837</c:v>
                </c:pt>
                <c:pt idx="99">
                  <c:v>43836</c:v>
                </c:pt>
                <c:pt idx="100">
                  <c:v>43833</c:v>
                </c:pt>
                <c:pt idx="101">
                  <c:v>43832</c:v>
                </c:pt>
                <c:pt idx="102">
                  <c:v>43830</c:v>
                </c:pt>
                <c:pt idx="103">
                  <c:v>43829</c:v>
                </c:pt>
                <c:pt idx="104">
                  <c:v>43826</c:v>
                </c:pt>
                <c:pt idx="105">
                  <c:v>43825</c:v>
                </c:pt>
                <c:pt idx="106">
                  <c:v>43823</c:v>
                </c:pt>
                <c:pt idx="107">
                  <c:v>43822</c:v>
                </c:pt>
                <c:pt idx="108">
                  <c:v>43819</c:v>
                </c:pt>
                <c:pt idx="109">
                  <c:v>43818</c:v>
                </c:pt>
                <c:pt idx="110">
                  <c:v>43817</c:v>
                </c:pt>
                <c:pt idx="111">
                  <c:v>43816</c:v>
                </c:pt>
                <c:pt idx="112">
                  <c:v>43815</c:v>
                </c:pt>
                <c:pt idx="113">
                  <c:v>43812</c:v>
                </c:pt>
                <c:pt idx="114">
                  <c:v>43810</c:v>
                </c:pt>
                <c:pt idx="115">
                  <c:v>43809</c:v>
                </c:pt>
                <c:pt idx="116">
                  <c:v>43808</c:v>
                </c:pt>
                <c:pt idx="117">
                  <c:v>43805</c:v>
                </c:pt>
                <c:pt idx="118">
                  <c:v>43804</c:v>
                </c:pt>
                <c:pt idx="119">
                  <c:v>43803</c:v>
                </c:pt>
                <c:pt idx="120">
                  <c:v>43802</c:v>
                </c:pt>
                <c:pt idx="121">
                  <c:v>43801</c:v>
                </c:pt>
                <c:pt idx="122">
                  <c:v>43798</c:v>
                </c:pt>
                <c:pt idx="123">
                  <c:v>43797</c:v>
                </c:pt>
                <c:pt idx="124">
                  <c:v>43796</c:v>
                </c:pt>
                <c:pt idx="125">
                  <c:v>43795</c:v>
                </c:pt>
                <c:pt idx="126">
                  <c:v>43794</c:v>
                </c:pt>
                <c:pt idx="127">
                  <c:v>43791</c:v>
                </c:pt>
                <c:pt idx="128">
                  <c:v>43790</c:v>
                </c:pt>
                <c:pt idx="129">
                  <c:v>43789</c:v>
                </c:pt>
                <c:pt idx="130">
                  <c:v>43788</c:v>
                </c:pt>
                <c:pt idx="131">
                  <c:v>43784</c:v>
                </c:pt>
                <c:pt idx="132">
                  <c:v>43783</c:v>
                </c:pt>
                <c:pt idx="133">
                  <c:v>43782</c:v>
                </c:pt>
                <c:pt idx="134">
                  <c:v>43781</c:v>
                </c:pt>
                <c:pt idx="135">
                  <c:v>43780</c:v>
                </c:pt>
                <c:pt idx="136">
                  <c:v>43777</c:v>
                </c:pt>
                <c:pt idx="137">
                  <c:v>43776</c:v>
                </c:pt>
                <c:pt idx="138">
                  <c:v>43775</c:v>
                </c:pt>
                <c:pt idx="139">
                  <c:v>43774</c:v>
                </c:pt>
                <c:pt idx="140">
                  <c:v>43773</c:v>
                </c:pt>
                <c:pt idx="141">
                  <c:v>43770</c:v>
                </c:pt>
                <c:pt idx="142">
                  <c:v>43769</c:v>
                </c:pt>
                <c:pt idx="143">
                  <c:v>43768</c:v>
                </c:pt>
                <c:pt idx="144">
                  <c:v>43767</c:v>
                </c:pt>
                <c:pt idx="145">
                  <c:v>43766</c:v>
                </c:pt>
                <c:pt idx="146">
                  <c:v>43763</c:v>
                </c:pt>
                <c:pt idx="147">
                  <c:v>43762</c:v>
                </c:pt>
                <c:pt idx="148">
                  <c:v>43761</c:v>
                </c:pt>
                <c:pt idx="149">
                  <c:v>43760</c:v>
                </c:pt>
                <c:pt idx="150">
                  <c:v>43759</c:v>
                </c:pt>
                <c:pt idx="151">
                  <c:v>43756</c:v>
                </c:pt>
                <c:pt idx="152">
                  <c:v>43755</c:v>
                </c:pt>
                <c:pt idx="153">
                  <c:v>43754</c:v>
                </c:pt>
                <c:pt idx="154">
                  <c:v>43753</c:v>
                </c:pt>
                <c:pt idx="155">
                  <c:v>43752</c:v>
                </c:pt>
                <c:pt idx="156">
                  <c:v>43749</c:v>
                </c:pt>
                <c:pt idx="157">
                  <c:v>43748</c:v>
                </c:pt>
                <c:pt idx="158">
                  <c:v>43747</c:v>
                </c:pt>
                <c:pt idx="159">
                  <c:v>43746</c:v>
                </c:pt>
                <c:pt idx="160">
                  <c:v>43745</c:v>
                </c:pt>
                <c:pt idx="161">
                  <c:v>43742</c:v>
                </c:pt>
                <c:pt idx="162">
                  <c:v>43741</c:v>
                </c:pt>
                <c:pt idx="163">
                  <c:v>43740</c:v>
                </c:pt>
                <c:pt idx="164">
                  <c:v>43739</c:v>
                </c:pt>
                <c:pt idx="165">
                  <c:v>43738</c:v>
                </c:pt>
                <c:pt idx="166">
                  <c:v>43735</c:v>
                </c:pt>
                <c:pt idx="167">
                  <c:v>43734</c:v>
                </c:pt>
                <c:pt idx="168">
                  <c:v>43733</c:v>
                </c:pt>
                <c:pt idx="169">
                  <c:v>43732</c:v>
                </c:pt>
                <c:pt idx="170">
                  <c:v>43731</c:v>
                </c:pt>
                <c:pt idx="171">
                  <c:v>43728</c:v>
                </c:pt>
                <c:pt idx="172">
                  <c:v>43727</c:v>
                </c:pt>
                <c:pt idx="173">
                  <c:v>43726</c:v>
                </c:pt>
                <c:pt idx="174">
                  <c:v>43725</c:v>
                </c:pt>
                <c:pt idx="175">
                  <c:v>43721</c:v>
                </c:pt>
                <c:pt idx="176">
                  <c:v>43720</c:v>
                </c:pt>
                <c:pt idx="177">
                  <c:v>43719</c:v>
                </c:pt>
                <c:pt idx="178">
                  <c:v>43718</c:v>
                </c:pt>
                <c:pt idx="179">
                  <c:v>43717</c:v>
                </c:pt>
                <c:pt idx="180">
                  <c:v>43714</c:v>
                </c:pt>
                <c:pt idx="181">
                  <c:v>43713</c:v>
                </c:pt>
                <c:pt idx="182">
                  <c:v>43712</c:v>
                </c:pt>
                <c:pt idx="183">
                  <c:v>43711</c:v>
                </c:pt>
                <c:pt idx="184">
                  <c:v>43710</c:v>
                </c:pt>
                <c:pt idx="185">
                  <c:v>43707</c:v>
                </c:pt>
                <c:pt idx="186">
                  <c:v>43706</c:v>
                </c:pt>
                <c:pt idx="187">
                  <c:v>43705</c:v>
                </c:pt>
                <c:pt idx="188">
                  <c:v>43704</c:v>
                </c:pt>
                <c:pt idx="189">
                  <c:v>43703</c:v>
                </c:pt>
                <c:pt idx="190">
                  <c:v>43700</c:v>
                </c:pt>
                <c:pt idx="191">
                  <c:v>43699</c:v>
                </c:pt>
                <c:pt idx="192">
                  <c:v>43698</c:v>
                </c:pt>
                <c:pt idx="193">
                  <c:v>43697</c:v>
                </c:pt>
                <c:pt idx="194">
                  <c:v>43696</c:v>
                </c:pt>
                <c:pt idx="195">
                  <c:v>43693</c:v>
                </c:pt>
                <c:pt idx="196">
                  <c:v>43692</c:v>
                </c:pt>
                <c:pt idx="197">
                  <c:v>43691</c:v>
                </c:pt>
                <c:pt idx="198">
                  <c:v>43690</c:v>
                </c:pt>
                <c:pt idx="199">
                  <c:v>43689</c:v>
                </c:pt>
                <c:pt idx="200">
                  <c:v>43686</c:v>
                </c:pt>
                <c:pt idx="201">
                  <c:v>43685</c:v>
                </c:pt>
                <c:pt idx="202">
                  <c:v>43684</c:v>
                </c:pt>
                <c:pt idx="203">
                  <c:v>43683</c:v>
                </c:pt>
                <c:pt idx="204">
                  <c:v>43682</c:v>
                </c:pt>
                <c:pt idx="205">
                  <c:v>43679</c:v>
                </c:pt>
                <c:pt idx="206">
                  <c:v>43678</c:v>
                </c:pt>
                <c:pt idx="207">
                  <c:v>43677</c:v>
                </c:pt>
                <c:pt idx="208">
                  <c:v>43676</c:v>
                </c:pt>
                <c:pt idx="209">
                  <c:v>43675</c:v>
                </c:pt>
                <c:pt idx="210">
                  <c:v>43672</c:v>
                </c:pt>
                <c:pt idx="211">
                  <c:v>43671</c:v>
                </c:pt>
                <c:pt idx="212">
                  <c:v>43670</c:v>
                </c:pt>
                <c:pt idx="213">
                  <c:v>43669</c:v>
                </c:pt>
                <c:pt idx="214">
                  <c:v>43668</c:v>
                </c:pt>
                <c:pt idx="215">
                  <c:v>43665</c:v>
                </c:pt>
                <c:pt idx="216">
                  <c:v>43664</c:v>
                </c:pt>
                <c:pt idx="217">
                  <c:v>43663</c:v>
                </c:pt>
                <c:pt idx="218">
                  <c:v>43662</c:v>
                </c:pt>
                <c:pt idx="219">
                  <c:v>43661</c:v>
                </c:pt>
                <c:pt idx="220">
                  <c:v>43658</c:v>
                </c:pt>
                <c:pt idx="221">
                  <c:v>43657</c:v>
                </c:pt>
                <c:pt idx="222">
                  <c:v>43656</c:v>
                </c:pt>
                <c:pt idx="223">
                  <c:v>43655</c:v>
                </c:pt>
                <c:pt idx="224">
                  <c:v>43654</c:v>
                </c:pt>
                <c:pt idx="225">
                  <c:v>43651</c:v>
                </c:pt>
                <c:pt idx="226">
                  <c:v>43650</c:v>
                </c:pt>
                <c:pt idx="227">
                  <c:v>43649</c:v>
                </c:pt>
                <c:pt idx="228">
                  <c:v>43648</c:v>
                </c:pt>
                <c:pt idx="229">
                  <c:v>43647</c:v>
                </c:pt>
                <c:pt idx="230">
                  <c:v>43644</c:v>
                </c:pt>
                <c:pt idx="231">
                  <c:v>43643</c:v>
                </c:pt>
                <c:pt idx="232">
                  <c:v>43642</c:v>
                </c:pt>
                <c:pt idx="233">
                  <c:v>43641</c:v>
                </c:pt>
                <c:pt idx="234">
                  <c:v>43640</c:v>
                </c:pt>
                <c:pt idx="235">
                  <c:v>43637</c:v>
                </c:pt>
                <c:pt idx="236">
                  <c:v>43636</c:v>
                </c:pt>
                <c:pt idx="237">
                  <c:v>43635</c:v>
                </c:pt>
                <c:pt idx="238">
                  <c:v>43634</c:v>
                </c:pt>
                <c:pt idx="239">
                  <c:v>43633</c:v>
                </c:pt>
                <c:pt idx="240">
                  <c:v>43630</c:v>
                </c:pt>
                <c:pt idx="241">
                  <c:v>43629</c:v>
                </c:pt>
                <c:pt idx="242">
                  <c:v>43628</c:v>
                </c:pt>
                <c:pt idx="243">
                  <c:v>43627</c:v>
                </c:pt>
                <c:pt idx="244">
                  <c:v>43626</c:v>
                </c:pt>
                <c:pt idx="245">
                  <c:v>43623</c:v>
                </c:pt>
                <c:pt idx="246">
                  <c:v>43622</c:v>
                </c:pt>
                <c:pt idx="247">
                  <c:v>43621</c:v>
                </c:pt>
                <c:pt idx="248">
                  <c:v>43620</c:v>
                </c:pt>
                <c:pt idx="249">
                  <c:v>43619</c:v>
                </c:pt>
                <c:pt idx="250">
                  <c:v>43616</c:v>
                </c:pt>
                <c:pt idx="251">
                  <c:v>43615</c:v>
                </c:pt>
                <c:pt idx="252">
                  <c:v>43614</c:v>
                </c:pt>
              </c:numCache>
            </c:numRef>
          </c:cat>
          <c:val>
            <c:numRef>
              <c:f>'Precios al cierre'!$C$3:$C$255</c:f>
              <c:numCache>
                <c:formatCode>General</c:formatCode>
                <c:ptCount val="253"/>
                <c:pt idx="0">
                  <c:v>20.209999</c:v>
                </c:pt>
                <c:pt idx="1">
                  <c:v>20.18</c:v>
                </c:pt>
                <c:pt idx="2">
                  <c:v>20.41</c:v>
                </c:pt>
                <c:pt idx="3">
                  <c:v>20.23</c:v>
                </c:pt>
                <c:pt idx="4">
                  <c:v>20</c:v>
                </c:pt>
                <c:pt idx="5">
                  <c:v>19.389999</c:v>
                </c:pt>
                <c:pt idx="6">
                  <c:v>19.290001</c:v>
                </c:pt>
                <c:pt idx="7">
                  <c:v>20.079999999999998</c:v>
                </c:pt>
                <c:pt idx="8">
                  <c:v>20.239999999999998</c:v>
                </c:pt>
                <c:pt idx="9">
                  <c:v>20.41</c:v>
                </c:pt>
                <c:pt idx="10">
                  <c:v>19.93</c:v>
                </c:pt>
                <c:pt idx="11">
                  <c:v>19.709999</c:v>
                </c:pt>
                <c:pt idx="12">
                  <c:v>20.049999</c:v>
                </c:pt>
                <c:pt idx="13">
                  <c:v>20.18</c:v>
                </c:pt>
                <c:pt idx="14">
                  <c:v>19.75</c:v>
                </c:pt>
                <c:pt idx="15">
                  <c:v>20.379999000000002</c:v>
                </c:pt>
                <c:pt idx="16">
                  <c:v>20.07</c:v>
                </c:pt>
                <c:pt idx="17">
                  <c:v>19.579999999999998</c:v>
                </c:pt>
                <c:pt idx="18">
                  <c:v>19.620000999999998</c:v>
                </c:pt>
                <c:pt idx="19">
                  <c:v>18.989999999999998</c:v>
                </c:pt>
                <c:pt idx="20">
                  <c:v>19.41</c:v>
                </c:pt>
                <c:pt idx="21">
                  <c:v>19.389999</c:v>
                </c:pt>
                <c:pt idx="22">
                  <c:v>18</c:v>
                </c:pt>
                <c:pt idx="23">
                  <c:v>17.82</c:v>
                </c:pt>
                <c:pt idx="24">
                  <c:v>18.120000999999998</c:v>
                </c:pt>
                <c:pt idx="25">
                  <c:v>18.82</c:v>
                </c:pt>
                <c:pt idx="26">
                  <c:v>17.799999</c:v>
                </c:pt>
                <c:pt idx="27">
                  <c:v>17.940000999999999</c:v>
                </c:pt>
                <c:pt idx="28">
                  <c:v>18</c:v>
                </c:pt>
                <c:pt idx="29">
                  <c:v>17.93</c:v>
                </c:pt>
                <c:pt idx="30">
                  <c:v>17.32</c:v>
                </c:pt>
                <c:pt idx="31">
                  <c:v>16.530000999999999</c:v>
                </c:pt>
                <c:pt idx="32">
                  <c:v>16.469999000000001</c:v>
                </c:pt>
                <c:pt idx="33">
                  <c:v>16.66</c:v>
                </c:pt>
                <c:pt idx="34">
                  <c:v>17.209999</c:v>
                </c:pt>
                <c:pt idx="35">
                  <c:v>16.989999999999998</c:v>
                </c:pt>
                <c:pt idx="36">
                  <c:v>17.420000000000002</c:v>
                </c:pt>
                <c:pt idx="37">
                  <c:v>18.299999</c:v>
                </c:pt>
                <c:pt idx="38">
                  <c:v>18</c:v>
                </c:pt>
                <c:pt idx="39">
                  <c:v>19.16</c:v>
                </c:pt>
                <c:pt idx="40">
                  <c:v>18.870000999999998</c:v>
                </c:pt>
                <c:pt idx="41">
                  <c:v>17.73</c:v>
                </c:pt>
                <c:pt idx="42">
                  <c:v>17.84</c:v>
                </c:pt>
                <c:pt idx="43">
                  <c:v>20.440000999999999</c:v>
                </c:pt>
                <c:pt idx="44">
                  <c:v>18.809999000000001</c:v>
                </c:pt>
                <c:pt idx="45">
                  <c:v>17.600000000000001</c:v>
                </c:pt>
                <c:pt idx="46">
                  <c:v>17.450001</c:v>
                </c:pt>
                <c:pt idx="47">
                  <c:v>20.170000000000002</c:v>
                </c:pt>
                <c:pt idx="48">
                  <c:v>18.18</c:v>
                </c:pt>
                <c:pt idx="49">
                  <c:v>16.540001</c:v>
                </c:pt>
                <c:pt idx="50">
                  <c:v>16.540001</c:v>
                </c:pt>
                <c:pt idx="51">
                  <c:v>17.540001</c:v>
                </c:pt>
                <c:pt idx="52">
                  <c:v>16.969999000000001</c:v>
                </c:pt>
                <c:pt idx="53">
                  <c:v>17.110001</c:v>
                </c:pt>
                <c:pt idx="54">
                  <c:v>18.219999000000001</c:v>
                </c:pt>
                <c:pt idx="55">
                  <c:v>17.82</c:v>
                </c:pt>
                <c:pt idx="56">
                  <c:v>18.920000000000002</c:v>
                </c:pt>
                <c:pt idx="57">
                  <c:v>19.200001</c:v>
                </c:pt>
                <c:pt idx="58">
                  <c:v>20.059999000000001</c:v>
                </c:pt>
                <c:pt idx="59">
                  <c:v>19.799999</c:v>
                </c:pt>
                <c:pt idx="60">
                  <c:v>20.149999999999999</c:v>
                </c:pt>
                <c:pt idx="61">
                  <c:v>19.920000000000002</c:v>
                </c:pt>
                <c:pt idx="62">
                  <c:v>20.68</c:v>
                </c:pt>
                <c:pt idx="63">
                  <c:v>20.329999999999998</c:v>
                </c:pt>
                <c:pt idx="64">
                  <c:v>20.239999999999998</c:v>
                </c:pt>
                <c:pt idx="65">
                  <c:v>20.709999</c:v>
                </c:pt>
                <c:pt idx="66">
                  <c:v>22.01</c:v>
                </c:pt>
                <c:pt idx="67">
                  <c:v>21.940000999999999</c:v>
                </c:pt>
                <c:pt idx="68">
                  <c:v>21.959999</c:v>
                </c:pt>
                <c:pt idx="69">
                  <c:v>22.1</c:v>
                </c:pt>
                <c:pt idx="70">
                  <c:v>21.620000999999998</c:v>
                </c:pt>
                <c:pt idx="71">
                  <c:v>21.74</c:v>
                </c:pt>
                <c:pt idx="72">
                  <c:v>21.77</c:v>
                </c:pt>
                <c:pt idx="73">
                  <c:v>21.290001</c:v>
                </c:pt>
                <c:pt idx="74">
                  <c:v>20.799999</c:v>
                </c:pt>
                <c:pt idx="75">
                  <c:v>20.85</c:v>
                </c:pt>
                <c:pt idx="76">
                  <c:v>20.959999</c:v>
                </c:pt>
                <c:pt idx="77">
                  <c:v>21.9</c:v>
                </c:pt>
                <c:pt idx="78">
                  <c:v>22.110001</c:v>
                </c:pt>
                <c:pt idx="79">
                  <c:v>22.450001</c:v>
                </c:pt>
                <c:pt idx="80">
                  <c:v>22.35</c:v>
                </c:pt>
                <c:pt idx="81">
                  <c:v>21.93</c:v>
                </c:pt>
                <c:pt idx="82">
                  <c:v>21.639999</c:v>
                </c:pt>
                <c:pt idx="83">
                  <c:v>21.51</c:v>
                </c:pt>
                <c:pt idx="84">
                  <c:v>20.790001</c:v>
                </c:pt>
                <c:pt idx="85">
                  <c:v>21.190000999999999</c:v>
                </c:pt>
                <c:pt idx="86">
                  <c:v>21.110001</c:v>
                </c:pt>
                <c:pt idx="87">
                  <c:v>21.07</c:v>
                </c:pt>
                <c:pt idx="88">
                  <c:v>21.01</c:v>
                </c:pt>
                <c:pt idx="89">
                  <c:v>20.32</c:v>
                </c:pt>
                <c:pt idx="90">
                  <c:v>20.299999</c:v>
                </c:pt>
                <c:pt idx="91">
                  <c:v>20.120000999999998</c:v>
                </c:pt>
                <c:pt idx="92">
                  <c:v>19.030000999999999</c:v>
                </c:pt>
                <c:pt idx="93">
                  <c:v>18.329999999999998</c:v>
                </c:pt>
                <c:pt idx="94">
                  <c:v>18.48</c:v>
                </c:pt>
                <c:pt idx="95">
                  <c:v>18.739999999999998</c:v>
                </c:pt>
                <c:pt idx="96">
                  <c:v>18.760000000000002</c:v>
                </c:pt>
                <c:pt idx="97">
                  <c:v>18.709999</c:v>
                </c:pt>
                <c:pt idx="98">
                  <c:v>18.899999999999999</c:v>
                </c:pt>
                <c:pt idx="99">
                  <c:v>18.82</c:v>
                </c:pt>
                <c:pt idx="100">
                  <c:v>18.790001</c:v>
                </c:pt>
                <c:pt idx="101">
                  <c:v>18.780000999999999</c:v>
                </c:pt>
                <c:pt idx="102">
                  <c:v>18.579999999999998</c:v>
                </c:pt>
                <c:pt idx="103">
                  <c:v>18.579999999999998</c:v>
                </c:pt>
                <c:pt idx="104">
                  <c:v>19.200001</c:v>
                </c:pt>
                <c:pt idx="105">
                  <c:v>19.43</c:v>
                </c:pt>
                <c:pt idx="106">
                  <c:v>19.379999000000002</c:v>
                </c:pt>
                <c:pt idx="107">
                  <c:v>19.600000000000001</c:v>
                </c:pt>
                <c:pt idx="108">
                  <c:v>19.899999999999999</c:v>
                </c:pt>
                <c:pt idx="109">
                  <c:v>19.620000999999998</c:v>
                </c:pt>
                <c:pt idx="110">
                  <c:v>19.620000999999998</c:v>
                </c:pt>
                <c:pt idx="111">
                  <c:v>19.700001</c:v>
                </c:pt>
                <c:pt idx="112">
                  <c:v>19.209999</c:v>
                </c:pt>
                <c:pt idx="113">
                  <c:v>19.059999000000001</c:v>
                </c:pt>
                <c:pt idx="114">
                  <c:v>19.170000000000002</c:v>
                </c:pt>
                <c:pt idx="115">
                  <c:v>18.870000999999998</c:v>
                </c:pt>
                <c:pt idx="116">
                  <c:v>18.559999000000001</c:v>
                </c:pt>
                <c:pt idx="117">
                  <c:v>18.34</c:v>
                </c:pt>
                <c:pt idx="118">
                  <c:v>18.709999</c:v>
                </c:pt>
                <c:pt idx="119">
                  <c:v>18.420000000000002</c:v>
                </c:pt>
                <c:pt idx="120">
                  <c:v>18.5</c:v>
                </c:pt>
                <c:pt idx="121">
                  <c:v>17.829999999999998</c:v>
                </c:pt>
                <c:pt idx="122">
                  <c:v>18.23</c:v>
                </c:pt>
                <c:pt idx="123">
                  <c:v>18.100000000000001</c:v>
                </c:pt>
                <c:pt idx="124">
                  <c:v>18.41</c:v>
                </c:pt>
                <c:pt idx="125">
                  <c:v>18.07</c:v>
                </c:pt>
                <c:pt idx="126">
                  <c:v>18.620000999999998</c:v>
                </c:pt>
                <c:pt idx="127">
                  <c:v>18.799999</c:v>
                </c:pt>
                <c:pt idx="128">
                  <c:v>18.780000999999999</c:v>
                </c:pt>
                <c:pt idx="129">
                  <c:v>18.98</c:v>
                </c:pt>
                <c:pt idx="130">
                  <c:v>19.110001</c:v>
                </c:pt>
                <c:pt idx="131">
                  <c:v>19.25</c:v>
                </c:pt>
                <c:pt idx="132">
                  <c:v>19.149999999999999</c:v>
                </c:pt>
                <c:pt idx="133">
                  <c:v>19.309999000000001</c:v>
                </c:pt>
                <c:pt idx="134">
                  <c:v>19.700001</c:v>
                </c:pt>
                <c:pt idx="135">
                  <c:v>20.99</c:v>
                </c:pt>
                <c:pt idx="136">
                  <c:v>20.879999000000002</c:v>
                </c:pt>
                <c:pt idx="137">
                  <c:v>21.26</c:v>
                </c:pt>
                <c:pt idx="138">
                  <c:v>21.299999</c:v>
                </c:pt>
                <c:pt idx="139">
                  <c:v>20.66</c:v>
                </c:pt>
                <c:pt idx="140">
                  <c:v>20.799999</c:v>
                </c:pt>
                <c:pt idx="141">
                  <c:v>20.98</c:v>
                </c:pt>
                <c:pt idx="142">
                  <c:v>20.309999000000001</c:v>
                </c:pt>
                <c:pt idx="143">
                  <c:v>20.379999000000002</c:v>
                </c:pt>
                <c:pt idx="144">
                  <c:v>21.34</c:v>
                </c:pt>
                <c:pt idx="145">
                  <c:v>20.149999999999999</c:v>
                </c:pt>
                <c:pt idx="146">
                  <c:v>20.049999</c:v>
                </c:pt>
                <c:pt idx="147">
                  <c:v>19.66</c:v>
                </c:pt>
                <c:pt idx="148">
                  <c:v>19.809999000000001</c:v>
                </c:pt>
                <c:pt idx="149">
                  <c:v>19.389999</c:v>
                </c:pt>
                <c:pt idx="150">
                  <c:v>19.049999</c:v>
                </c:pt>
                <c:pt idx="151">
                  <c:v>18.489999999999998</c:v>
                </c:pt>
                <c:pt idx="152">
                  <c:v>18.52</c:v>
                </c:pt>
                <c:pt idx="153">
                  <c:v>19</c:v>
                </c:pt>
                <c:pt idx="154">
                  <c:v>19.190000999999999</c:v>
                </c:pt>
                <c:pt idx="155">
                  <c:v>19.129999000000002</c:v>
                </c:pt>
                <c:pt idx="156">
                  <c:v>18.870000999999998</c:v>
                </c:pt>
                <c:pt idx="157">
                  <c:v>18.549999</c:v>
                </c:pt>
                <c:pt idx="158">
                  <c:v>18.190000999999999</c:v>
                </c:pt>
                <c:pt idx="159">
                  <c:v>18.559999000000001</c:v>
                </c:pt>
                <c:pt idx="160">
                  <c:v>19.18</c:v>
                </c:pt>
                <c:pt idx="161">
                  <c:v>18.98</c:v>
                </c:pt>
                <c:pt idx="162">
                  <c:v>19.170000000000002</c:v>
                </c:pt>
                <c:pt idx="163">
                  <c:v>19.040001</c:v>
                </c:pt>
                <c:pt idx="164">
                  <c:v>18.969999000000001</c:v>
                </c:pt>
                <c:pt idx="165">
                  <c:v>18.920000000000002</c:v>
                </c:pt>
                <c:pt idx="166">
                  <c:v>18.399999999999999</c:v>
                </c:pt>
                <c:pt idx="167">
                  <c:v>18.110001</c:v>
                </c:pt>
                <c:pt idx="168">
                  <c:v>18.489999999999998</c:v>
                </c:pt>
                <c:pt idx="169">
                  <c:v>18.25</c:v>
                </c:pt>
                <c:pt idx="170">
                  <c:v>18.5</c:v>
                </c:pt>
                <c:pt idx="171">
                  <c:v>18.129999000000002</c:v>
                </c:pt>
                <c:pt idx="172">
                  <c:v>17.989999999999998</c:v>
                </c:pt>
                <c:pt idx="173">
                  <c:v>17.709999</c:v>
                </c:pt>
                <c:pt idx="174">
                  <c:v>17.850000000000001</c:v>
                </c:pt>
                <c:pt idx="175">
                  <c:v>18.18</c:v>
                </c:pt>
                <c:pt idx="176">
                  <c:v>17.73</c:v>
                </c:pt>
                <c:pt idx="177">
                  <c:v>17.739999999999998</c:v>
                </c:pt>
                <c:pt idx="178">
                  <c:v>17.530000999999999</c:v>
                </c:pt>
                <c:pt idx="179">
                  <c:v>17.07</c:v>
                </c:pt>
                <c:pt idx="180">
                  <c:v>17.489999999999998</c:v>
                </c:pt>
                <c:pt idx="181">
                  <c:v>17.879999000000002</c:v>
                </c:pt>
                <c:pt idx="182">
                  <c:v>17.82</c:v>
                </c:pt>
                <c:pt idx="183">
                  <c:v>18.010000000000002</c:v>
                </c:pt>
                <c:pt idx="184">
                  <c:v>17.260000000000002</c:v>
                </c:pt>
                <c:pt idx="185">
                  <c:v>16.790001</c:v>
                </c:pt>
                <c:pt idx="186">
                  <c:v>16.93</c:v>
                </c:pt>
                <c:pt idx="187">
                  <c:v>16.690000999999999</c:v>
                </c:pt>
                <c:pt idx="188">
                  <c:v>16.629999000000002</c:v>
                </c:pt>
                <c:pt idx="189">
                  <c:v>16.399999999999999</c:v>
                </c:pt>
                <c:pt idx="190">
                  <c:v>16.239999999999998</c:v>
                </c:pt>
                <c:pt idx="191">
                  <c:v>16.200001</c:v>
                </c:pt>
                <c:pt idx="192">
                  <c:v>16.139999</c:v>
                </c:pt>
                <c:pt idx="193">
                  <c:v>16.170000000000002</c:v>
                </c:pt>
                <c:pt idx="194">
                  <c:v>16.219999000000001</c:v>
                </c:pt>
                <c:pt idx="195">
                  <c:v>15.64</c:v>
                </c:pt>
                <c:pt idx="196">
                  <c:v>15.01</c:v>
                </c:pt>
                <c:pt idx="197">
                  <c:v>15.06</c:v>
                </c:pt>
                <c:pt idx="198">
                  <c:v>15.44</c:v>
                </c:pt>
                <c:pt idx="199">
                  <c:v>15.48</c:v>
                </c:pt>
                <c:pt idx="200">
                  <c:v>16.629999000000002</c:v>
                </c:pt>
                <c:pt idx="201">
                  <c:v>17.010000000000002</c:v>
                </c:pt>
                <c:pt idx="202">
                  <c:v>17.25</c:v>
                </c:pt>
                <c:pt idx="203">
                  <c:v>17.579999999999998</c:v>
                </c:pt>
                <c:pt idx="204">
                  <c:v>17.989999999999998</c:v>
                </c:pt>
                <c:pt idx="205">
                  <c:v>18.350000000000001</c:v>
                </c:pt>
                <c:pt idx="206">
                  <c:v>18.399999999999999</c:v>
                </c:pt>
                <c:pt idx="207">
                  <c:v>17.48</c:v>
                </c:pt>
                <c:pt idx="208">
                  <c:v>17.68</c:v>
                </c:pt>
                <c:pt idx="209">
                  <c:v>17.860001</c:v>
                </c:pt>
                <c:pt idx="210">
                  <c:v>17.459999</c:v>
                </c:pt>
                <c:pt idx="211">
                  <c:v>17.18</c:v>
                </c:pt>
                <c:pt idx="212">
                  <c:v>17.129999000000002</c:v>
                </c:pt>
                <c:pt idx="213">
                  <c:v>17.459999</c:v>
                </c:pt>
                <c:pt idx="214">
                  <c:v>17.260000000000002</c:v>
                </c:pt>
                <c:pt idx="215">
                  <c:v>17.290001</c:v>
                </c:pt>
                <c:pt idx="216">
                  <c:v>17.649999999999999</c:v>
                </c:pt>
                <c:pt idx="217">
                  <c:v>18.209999</c:v>
                </c:pt>
                <c:pt idx="218">
                  <c:v>18.059999000000001</c:v>
                </c:pt>
                <c:pt idx="219">
                  <c:v>17.77</c:v>
                </c:pt>
                <c:pt idx="220">
                  <c:v>17.040001</c:v>
                </c:pt>
                <c:pt idx="221">
                  <c:v>17.370000999999998</c:v>
                </c:pt>
                <c:pt idx="222">
                  <c:v>17.030000999999999</c:v>
                </c:pt>
                <c:pt idx="223">
                  <c:v>17.010000000000002</c:v>
                </c:pt>
                <c:pt idx="224">
                  <c:v>17.510000000000002</c:v>
                </c:pt>
                <c:pt idx="225">
                  <c:v>17.790001</c:v>
                </c:pt>
                <c:pt idx="226">
                  <c:v>18.010000000000002</c:v>
                </c:pt>
                <c:pt idx="227">
                  <c:v>17.600000000000001</c:v>
                </c:pt>
                <c:pt idx="228">
                  <c:v>17.43</c:v>
                </c:pt>
                <c:pt idx="229">
                  <c:v>17.450001</c:v>
                </c:pt>
                <c:pt idx="230">
                  <c:v>17.420000000000002</c:v>
                </c:pt>
                <c:pt idx="231">
                  <c:v>17.23</c:v>
                </c:pt>
                <c:pt idx="232">
                  <c:v>17.010000000000002</c:v>
                </c:pt>
                <c:pt idx="233">
                  <c:v>17.040001</c:v>
                </c:pt>
                <c:pt idx="234">
                  <c:v>16.889999</c:v>
                </c:pt>
                <c:pt idx="235">
                  <c:v>16.879999000000002</c:v>
                </c:pt>
                <c:pt idx="236">
                  <c:v>17.110001</c:v>
                </c:pt>
                <c:pt idx="237">
                  <c:v>16.829999999999998</c:v>
                </c:pt>
                <c:pt idx="238">
                  <c:v>16.700001</c:v>
                </c:pt>
                <c:pt idx="239">
                  <c:v>16.399999999999999</c:v>
                </c:pt>
                <c:pt idx="240">
                  <c:v>16.049999</c:v>
                </c:pt>
                <c:pt idx="241">
                  <c:v>15.89</c:v>
                </c:pt>
                <c:pt idx="242">
                  <c:v>16.079999999999998</c:v>
                </c:pt>
                <c:pt idx="243">
                  <c:v>16.389999</c:v>
                </c:pt>
                <c:pt idx="244">
                  <c:v>16</c:v>
                </c:pt>
                <c:pt idx="245">
                  <c:v>16.170000000000002</c:v>
                </c:pt>
                <c:pt idx="246">
                  <c:v>16.18</c:v>
                </c:pt>
                <c:pt idx="247">
                  <c:v>16.200001</c:v>
                </c:pt>
                <c:pt idx="248">
                  <c:v>16.209999</c:v>
                </c:pt>
                <c:pt idx="249">
                  <c:v>16.260000000000002</c:v>
                </c:pt>
                <c:pt idx="250">
                  <c:v>16.5</c:v>
                </c:pt>
                <c:pt idx="251">
                  <c:v>16.690000999999999</c:v>
                </c:pt>
                <c:pt idx="252">
                  <c:v>16.290001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B-4616-A0C7-32C140C8B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532639"/>
        <c:axId val="819210911"/>
      </c:areaChart>
      <c:dateAx>
        <c:axId val="823532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9210911"/>
        <c:crosses val="autoZero"/>
        <c:auto val="1"/>
        <c:lblOffset val="100"/>
        <c:baseTimeUnit val="days"/>
      </c:dateAx>
      <c:valAx>
        <c:axId val="8192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353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082993046836772"/>
          <c:y val="0.15538387759576744"/>
          <c:w val="0.83281826002009507"/>
          <c:h val="0.58780084058439364"/>
        </c:manualLayout>
      </c:layout>
      <c:areaChart>
        <c:grouping val="stack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cat>
            <c:numRef>
              <c:f>'Precios al cierre'!$A$3:$A$255</c:f>
              <c:numCache>
                <c:formatCode>m/d/yyyy</c:formatCode>
                <c:ptCount val="253"/>
                <c:pt idx="0">
                  <c:v>43980</c:v>
                </c:pt>
                <c:pt idx="1">
                  <c:v>43979</c:v>
                </c:pt>
                <c:pt idx="2">
                  <c:v>43978</c:v>
                </c:pt>
                <c:pt idx="3">
                  <c:v>43977</c:v>
                </c:pt>
                <c:pt idx="4">
                  <c:v>43976</c:v>
                </c:pt>
                <c:pt idx="5">
                  <c:v>43973</c:v>
                </c:pt>
                <c:pt idx="6">
                  <c:v>43972</c:v>
                </c:pt>
                <c:pt idx="7">
                  <c:v>43971</c:v>
                </c:pt>
                <c:pt idx="8">
                  <c:v>43970</c:v>
                </c:pt>
                <c:pt idx="9">
                  <c:v>43969</c:v>
                </c:pt>
                <c:pt idx="10">
                  <c:v>43966</c:v>
                </c:pt>
                <c:pt idx="11">
                  <c:v>43965</c:v>
                </c:pt>
                <c:pt idx="12">
                  <c:v>43964</c:v>
                </c:pt>
                <c:pt idx="13">
                  <c:v>43963</c:v>
                </c:pt>
                <c:pt idx="14">
                  <c:v>43962</c:v>
                </c:pt>
                <c:pt idx="15">
                  <c:v>43959</c:v>
                </c:pt>
                <c:pt idx="16">
                  <c:v>43958</c:v>
                </c:pt>
                <c:pt idx="17">
                  <c:v>43957</c:v>
                </c:pt>
                <c:pt idx="18">
                  <c:v>43956</c:v>
                </c:pt>
                <c:pt idx="19">
                  <c:v>43955</c:v>
                </c:pt>
                <c:pt idx="20">
                  <c:v>43951</c:v>
                </c:pt>
                <c:pt idx="21">
                  <c:v>43950</c:v>
                </c:pt>
                <c:pt idx="22">
                  <c:v>43949</c:v>
                </c:pt>
                <c:pt idx="23">
                  <c:v>43948</c:v>
                </c:pt>
                <c:pt idx="24">
                  <c:v>43945</c:v>
                </c:pt>
                <c:pt idx="25">
                  <c:v>43944</c:v>
                </c:pt>
                <c:pt idx="26">
                  <c:v>43943</c:v>
                </c:pt>
                <c:pt idx="27">
                  <c:v>43942</c:v>
                </c:pt>
                <c:pt idx="28">
                  <c:v>43941</c:v>
                </c:pt>
                <c:pt idx="29">
                  <c:v>43938</c:v>
                </c:pt>
                <c:pt idx="30">
                  <c:v>43937</c:v>
                </c:pt>
                <c:pt idx="31">
                  <c:v>43936</c:v>
                </c:pt>
                <c:pt idx="32">
                  <c:v>43935</c:v>
                </c:pt>
                <c:pt idx="33">
                  <c:v>43934</c:v>
                </c:pt>
                <c:pt idx="34">
                  <c:v>43929</c:v>
                </c:pt>
                <c:pt idx="35">
                  <c:v>43928</c:v>
                </c:pt>
                <c:pt idx="36">
                  <c:v>43927</c:v>
                </c:pt>
                <c:pt idx="37">
                  <c:v>43924</c:v>
                </c:pt>
                <c:pt idx="38">
                  <c:v>43923</c:v>
                </c:pt>
                <c:pt idx="39">
                  <c:v>43922</c:v>
                </c:pt>
                <c:pt idx="40">
                  <c:v>43921</c:v>
                </c:pt>
                <c:pt idx="41">
                  <c:v>43920</c:v>
                </c:pt>
                <c:pt idx="42">
                  <c:v>43917</c:v>
                </c:pt>
                <c:pt idx="43">
                  <c:v>43916</c:v>
                </c:pt>
                <c:pt idx="44">
                  <c:v>43915</c:v>
                </c:pt>
                <c:pt idx="45">
                  <c:v>43914</c:v>
                </c:pt>
                <c:pt idx="46">
                  <c:v>43913</c:v>
                </c:pt>
                <c:pt idx="47">
                  <c:v>43910</c:v>
                </c:pt>
                <c:pt idx="48">
                  <c:v>43909</c:v>
                </c:pt>
                <c:pt idx="49">
                  <c:v>43908</c:v>
                </c:pt>
                <c:pt idx="50">
                  <c:v>43907</c:v>
                </c:pt>
                <c:pt idx="51">
                  <c:v>43903</c:v>
                </c:pt>
                <c:pt idx="52">
                  <c:v>43902</c:v>
                </c:pt>
                <c:pt idx="53">
                  <c:v>43901</c:v>
                </c:pt>
                <c:pt idx="54">
                  <c:v>43900</c:v>
                </c:pt>
                <c:pt idx="55">
                  <c:v>43899</c:v>
                </c:pt>
                <c:pt idx="56">
                  <c:v>43896</c:v>
                </c:pt>
                <c:pt idx="57">
                  <c:v>43895</c:v>
                </c:pt>
                <c:pt idx="58">
                  <c:v>43894</c:v>
                </c:pt>
                <c:pt idx="59">
                  <c:v>43893</c:v>
                </c:pt>
                <c:pt idx="60">
                  <c:v>43892</c:v>
                </c:pt>
                <c:pt idx="61">
                  <c:v>43889</c:v>
                </c:pt>
                <c:pt idx="62">
                  <c:v>43888</c:v>
                </c:pt>
                <c:pt idx="63">
                  <c:v>43887</c:v>
                </c:pt>
                <c:pt idx="64">
                  <c:v>43886</c:v>
                </c:pt>
                <c:pt idx="65">
                  <c:v>43885</c:v>
                </c:pt>
                <c:pt idx="66">
                  <c:v>43882</c:v>
                </c:pt>
                <c:pt idx="67">
                  <c:v>43881</c:v>
                </c:pt>
                <c:pt idx="68">
                  <c:v>43880</c:v>
                </c:pt>
                <c:pt idx="69">
                  <c:v>43879</c:v>
                </c:pt>
                <c:pt idx="70">
                  <c:v>43878</c:v>
                </c:pt>
                <c:pt idx="71">
                  <c:v>43875</c:v>
                </c:pt>
                <c:pt idx="72">
                  <c:v>43874</c:v>
                </c:pt>
                <c:pt idx="73">
                  <c:v>43873</c:v>
                </c:pt>
                <c:pt idx="74">
                  <c:v>43872</c:v>
                </c:pt>
                <c:pt idx="75">
                  <c:v>43871</c:v>
                </c:pt>
                <c:pt idx="76">
                  <c:v>43868</c:v>
                </c:pt>
                <c:pt idx="77">
                  <c:v>43867</c:v>
                </c:pt>
                <c:pt idx="78">
                  <c:v>43866</c:v>
                </c:pt>
                <c:pt idx="79">
                  <c:v>43865</c:v>
                </c:pt>
                <c:pt idx="80">
                  <c:v>43861</c:v>
                </c:pt>
                <c:pt idx="81">
                  <c:v>43860</c:v>
                </c:pt>
                <c:pt idx="82">
                  <c:v>43859</c:v>
                </c:pt>
                <c:pt idx="83">
                  <c:v>43858</c:v>
                </c:pt>
                <c:pt idx="84">
                  <c:v>43857</c:v>
                </c:pt>
                <c:pt idx="85">
                  <c:v>43854</c:v>
                </c:pt>
                <c:pt idx="86">
                  <c:v>43853</c:v>
                </c:pt>
                <c:pt idx="87">
                  <c:v>43852</c:v>
                </c:pt>
                <c:pt idx="88">
                  <c:v>43851</c:v>
                </c:pt>
                <c:pt idx="89">
                  <c:v>43850</c:v>
                </c:pt>
                <c:pt idx="90">
                  <c:v>43847</c:v>
                </c:pt>
                <c:pt idx="91">
                  <c:v>43846</c:v>
                </c:pt>
                <c:pt idx="92">
                  <c:v>43845</c:v>
                </c:pt>
                <c:pt idx="93">
                  <c:v>43844</c:v>
                </c:pt>
                <c:pt idx="94">
                  <c:v>43843</c:v>
                </c:pt>
                <c:pt idx="95">
                  <c:v>43840</c:v>
                </c:pt>
                <c:pt idx="96">
                  <c:v>43839</c:v>
                </c:pt>
                <c:pt idx="97">
                  <c:v>43838</c:v>
                </c:pt>
                <c:pt idx="98">
                  <c:v>43837</c:v>
                </c:pt>
                <c:pt idx="99">
                  <c:v>43836</c:v>
                </c:pt>
                <c:pt idx="100">
                  <c:v>43833</c:v>
                </c:pt>
                <c:pt idx="101">
                  <c:v>43832</c:v>
                </c:pt>
                <c:pt idx="102">
                  <c:v>43830</c:v>
                </c:pt>
                <c:pt idx="103">
                  <c:v>43829</c:v>
                </c:pt>
                <c:pt idx="104">
                  <c:v>43826</c:v>
                </c:pt>
                <c:pt idx="105">
                  <c:v>43825</c:v>
                </c:pt>
                <c:pt idx="106">
                  <c:v>43823</c:v>
                </c:pt>
                <c:pt idx="107">
                  <c:v>43822</c:v>
                </c:pt>
                <c:pt idx="108">
                  <c:v>43819</c:v>
                </c:pt>
                <c:pt idx="109">
                  <c:v>43818</c:v>
                </c:pt>
                <c:pt idx="110">
                  <c:v>43817</c:v>
                </c:pt>
                <c:pt idx="111">
                  <c:v>43816</c:v>
                </c:pt>
                <c:pt idx="112">
                  <c:v>43815</c:v>
                </c:pt>
                <c:pt idx="113">
                  <c:v>43812</c:v>
                </c:pt>
                <c:pt idx="114">
                  <c:v>43810</c:v>
                </c:pt>
                <c:pt idx="115">
                  <c:v>43809</c:v>
                </c:pt>
                <c:pt idx="116">
                  <c:v>43808</c:v>
                </c:pt>
                <c:pt idx="117">
                  <c:v>43805</c:v>
                </c:pt>
                <c:pt idx="118">
                  <c:v>43804</c:v>
                </c:pt>
                <c:pt idx="119">
                  <c:v>43803</c:v>
                </c:pt>
                <c:pt idx="120">
                  <c:v>43802</c:v>
                </c:pt>
                <c:pt idx="121">
                  <c:v>43801</c:v>
                </c:pt>
                <c:pt idx="122">
                  <c:v>43798</c:v>
                </c:pt>
                <c:pt idx="123">
                  <c:v>43797</c:v>
                </c:pt>
                <c:pt idx="124">
                  <c:v>43796</c:v>
                </c:pt>
                <c:pt idx="125">
                  <c:v>43795</c:v>
                </c:pt>
                <c:pt idx="126">
                  <c:v>43794</c:v>
                </c:pt>
                <c:pt idx="127">
                  <c:v>43791</c:v>
                </c:pt>
                <c:pt idx="128">
                  <c:v>43790</c:v>
                </c:pt>
                <c:pt idx="129">
                  <c:v>43789</c:v>
                </c:pt>
                <c:pt idx="130">
                  <c:v>43788</c:v>
                </c:pt>
                <c:pt idx="131">
                  <c:v>43784</c:v>
                </c:pt>
                <c:pt idx="132">
                  <c:v>43783</c:v>
                </c:pt>
                <c:pt idx="133">
                  <c:v>43782</c:v>
                </c:pt>
                <c:pt idx="134">
                  <c:v>43781</c:v>
                </c:pt>
                <c:pt idx="135">
                  <c:v>43780</c:v>
                </c:pt>
                <c:pt idx="136">
                  <c:v>43777</c:v>
                </c:pt>
                <c:pt idx="137">
                  <c:v>43776</c:v>
                </c:pt>
                <c:pt idx="138">
                  <c:v>43775</c:v>
                </c:pt>
                <c:pt idx="139">
                  <c:v>43774</c:v>
                </c:pt>
                <c:pt idx="140">
                  <c:v>43773</c:v>
                </c:pt>
                <c:pt idx="141">
                  <c:v>43770</c:v>
                </c:pt>
                <c:pt idx="142">
                  <c:v>43769</c:v>
                </c:pt>
                <c:pt idx="143">
                  <c:v>43768</c:v>
                </c:pt>
                <c:pt idx="144">
                  <c:v>43767</c:v>
                </c:pt>
                <c:pt idx="145">
                  <c:v>43766</c:v>
                </c:pt>
                <c:pt idx="146">
                  <c:v>43763</c:v>
                </c:pt>
                <c:pt idx="147">
                  <c:v>43762</c:v>
                </c:pt>
                <c:pt idx="148">
                  <c:v>43761</c:v>
                </c:pt>
                <c:pt idx="149">
                  <c:v>43760</c:v>
                </c:pt>
                <c:pt idx="150">
                  <c:v>43759</c:v>
                </c:pt>
                <c:pt idx="151">
                  <c:v>43756</c:v>
                </c:pt>
                <c:pt idx="152">
                  <c:v>43755</c:v>
                </c:pt>
                <c:pt idx="153">
                  <c:v>43754</c:v>
                </c:pt>
                <c:pt idx="154">
                  <c:v>43753</c:v>
                </c:pt>
                <c:pt idx="155">
                  <c:v>43752</c:v>
                </c:pt>
                <c:pt idx="156">
                  <c:v>43749</c:v>
                </c:pt>
                <c:pt idx="157">
                  <c:v>43748</c:v>
                </c:pt>
                <c:pt idx="158">
                  <c:v>43747</c:v>
                </c:pt>
                <c:pt idx="159">
                  <c:v>43746</c:v>
                </c:pt>
                <c:pt idx="160">
                  <c:v>43745</c:v>
                </c:pt>
                <c:pt idx="161">
                  <c:v>43742</c:v>
                </c:pt>
                <c:pt idx="162">
                  <c:v>43741</c:v>
                </c:pt>
                <c:pt idx="163">
                  <c:v>43740</c:v>
                </c:pt>
                <c:pt idx="164">
                  <c:v>43739</c:v>
                </c:pt>
                <c:pt idx="165">
                  <c:v>43738</c:v>
                </c:pt>
                <c:pt idx="166">
                  <c:v>43735</c:v>
                </c:pt>
                <c:pt idx="167">
                  <c:v>43734</c:v>
                </c:pt>
                <c:pt idx="168">
                  <c:v>43733</c:v>
                </c:pt>
                <c:pt idx="169">
                  <c:v>43732</c:v>
                </c:pt>
                <c:pt idx="170">
                  <c:v>43731</c:v>
                </c:pt>
                <c:pt idx="171">
                  <c:v>43728</c:v>
                </c:pt>
                <c:pt idx="172">
                  <c:v>43727</c:v>
                </c:pt>
                <c:pt idx="173">
                  <c:v>43726</c:v>
                </c:pt>
                <c:pt idx="174">
                  <c:v>43725</c:v>
                </c:pt>
                <c:pt idx="175">
                  <c:v>43721</c:v>
                </c:pt>
                <c:pt idx="176">
                  <c:v>43720</c:v>
                </c:pt>
                <c:pt idx="177">
                  <c:v>43719</c:v>
                </c:pt>
                <c:pt idx="178">
                  <c:v>43718</c:v>
                </c:pt>
                <c:pt idx="179">
                  <c:v>43717</c:v>
                </c:pt>
                <c:pt idx="180">
                  <c:v>43714</c:v>
                </c:pt>
                <c:pt idx="181">
                  <c:v>43713</c:v>
                </c:pt>
                <c:pt idx="182">
                  <c:v>43712</c:v>
                </c:pt>
                <c:pt idx="183">
                  <c:v>43711</c:v>
                </c:pt>
                <c:pt idx="184">
                  <c:v>43710</c:v>
                </c:pt>
                <c:pt idx="185">
                  <c:v>43707</c:v>
                </c:pt>
                <c:pt idx="186">
                  <c:v>43706</c:v>
                </c:pt>
                <c:pt idx="187">
                  <c:v>43705</c:v>
                </c:pt>
                <c:pt idx="188">
                  <c:v>43704</c:v>
                </c:pt>
                <c:pt idx="189">
                  <c:v>43703</c:v>
                </c:pt>
                <c:pt idx="190">
                  <c:v>43700</c:v>
                </c:pt>
                <c:pt idx="191">
                  <c:v>43699</c:v>
                </c:pt>
                <c:pt idx="192">
                  <c:v>43698</c:v>
                </c:pt>
                <c:pt idx="193">
                  <c:v>43697</c:v>
                </c:pt>
                <c:pt idx="194">
                  <c:v>43696</c:v>
                </c:pt>
                <c:pt idx="195">
                  <c:v>43693</c:v>
                </c:pt>
                <c:pt idx="196">
                  <c:v>43692</c:v>
                </c:pt>
                <c:pt idx="197">
                  <c:v>43691</c:v>
                </c:pt>
                <c:pt idx="198">
                  <c:v>43690</c:v>
                </c:pt>
                <c:pt idx="199">
                  <c:v>43689</c:v>
                </c:pt>
                <c:pt idx="200">
                  <c:v>43686</c:v>
                </c:pt>
                <c:pt idx="201">
                  <c:v>43685</c:v>
                </c:pt>
                <c:pt idx="202">
                  <c:v>43684</c:v>
                </c:pt>
                <c:pt idx="203">
                  <c:v>43683</c:v>
                </c:pt>
                <c:pt idx="204">
                  <c:v>43682</c:v>
                </c:pt>
                <c:pt idx="205">
                  <c:v>43679</c:v>
                </c:pt>
                <c:pt idx="206">
                  <c:v>43678</c:v>
                </c:pt>
                <c:pt idx="207">
                  <c:v>43677</c:v>
                </c:pt>
                <c:pt idx="208">
                  <c:v>43676</c:v>
                </c:pt>
                <c:pt idx="209">
                  <c:v>43675</c:v>
                </c:pt>
                <c:pt idx="210">
                  <c:v>43672</c:v>
                </c:pt>
                <c:pt idx="211">
                  <c:v>43671</c:v>
                </c:pt>
                <c:pt idx="212">
                  <c:v>43670</c:v>
                </c:pt>
                <c:pt idx="213">
                  <c:v>43669</c:v>
                </c:pt>
                <c:pt idx="214">
                  <c:v>43668</c:v>
                </c:pt>
                <c:pt idx="215">
                  <c:v>43665</c:v>
                </c:pt>
                <c:pt idx="216">
                  <c:v>43664</c:v>
                </c:pt>
                <c:pt idx="217">
                  <c:v>43663</c:v>
                </c:pt>
                <c:pt idx="218">
                  <c:v>43662</c:v>
                </c:pt>
                <c:pt idx="219">
                  <c:v>43661</c:v>
                </c:pt>
                <c:pt idx="220">
                  <c:v>43658</c:v>
                </c:pt>
                <c:pt idx="221">
                  <c:v>43657</c:v>
                </c:pt>
                <c:pt idx="222">
                  <c:v>43656</c:v>
                </c:pt>
                <c:pt idx="223">
                  <c:v>43655</c:v>
                </c:pt>
                <c:pt idx="224">
                  <c:v>43654</c:v>
                </c:pt>
                <c:pt idx="225">
                  <c:v>43651</c:v>
                </c:pt>
                <c:pt idx="226">
                  <c:v>43650</c:v>
                </c:pt>
                <c:pt idx="227">
                  <c:v>43649</c:v>
                </c:pt>
                <c:pt idx="228">
                  <c:v>43648</c:v>
                </c:pt>
                <c:pt idx="229">
                  <c:v>43647</c:v>
                </c:pt>
                <c:pt idx="230">
                  <c:v>43644</c:v>
                </c:pt>
                <c:pt idx="231">
                  <c:v>43643</c:v>
                </c:pt>
                <c:pt idx="232">
                  <c:v>43642</c:v>
                </c:pt>
                <c:pt idx="233">
                  <c:v>43641</c:v>
                </c:pt>
                <c:pt idx="234">
                  <c:v>43640</c:v>
                </c:pt>
                <c:pt idx="235">
                  <c:v>43637</c:v>
                </c:pt>
                <c:pt idx="236">
                  <c:v>43636</c:v>
                </c:pt>
                <c:pt idx="237">
                  <c:v>43635</c:v>
                </c:pt>
                <c:pt idx="238">
                  <c:v>43634</c:v>
                </c:pt>
                <c:pt idx="239">
                  <c:v>43633</c:v>
                </c:pt>
                <c:pt idx="240">
                  <c:v>43630</c:v>
                </c:pt>
                <c:pt idx="241">
                  <c:v>43629</c:v>
                </c:pt>
                <c:pt idx="242">
                  <c:v>43628</c:v>
                </c:pt>
                <c:pt idx="243">
                  <c:v>43627</c:v>
                </c:pt>
                <c:pt idx="244">
                  <c:v>43626</c:v>
                </c:pt>
                <c:pt idx="245">
                  <c:v>43623</c:v>
                </c:pt>
                <c:pt idx="246">
                  <c:v>43622</c:v>
                </c:pt>
                <c:pt idx="247">
                  <c:v>43621</c:v>
                </c:pt>
                <c:pt idx="248">
                  <c:v>43620</c:v>
                </c:pt>
                <c:pt idx="249">
                  <c:v>43619</c:v>
                </c:pt>
                <c:pt idx="250">
                  <c:v>43616</c:v>
                </c:pt>
                <c:pt idx="251">
                  <c:v>43615</c:v>
                </c:pt>
                <c:pt idx="252">
                  <c:v>43614</c:v>
                </c:pt>
              </c:numCache>
            </c:numRef>
          </c:cat>
          <c:val>
            <c:numRef>
              <c:f>'Precios al cierre'!$D$3:$D$255</c:f>
              <c:numCache>
                <c:formatCode>General</c:formatCode>
                <c:ptCount val="253"/>
                <c:pt idx="0">
                  <c:v>81.410004000000001</c:v>
                </c:pt>
                <c:pt idx="1">
                  <c:v>79.739998</c:v>
                </c:pt>
                <c:pt idx="2">
                  <c:v>79.5</c:v>
                </c:pt>
                <c:pt idx="3">
                  <c:v>76.449996999999996</c:v>
                </c:pt>
                <c:pt idx="4">
                  <c:v>73.489998</c:v>
                </c:pt>
                <c:pt idx="5">
                  <c:v>71.319999999999993</c:v>
                </c:pt>
                <c:pt idx="6">
                  <c:v>71.900002000000001</c:v>
                </c:pt>
                <c:pt idx="7">
                  <c:v>70.919998000000007</c:v>
                </c:pt>
                <c:pt idx="8">
                  <c:v>68.199996999999996</c:v>
                </c:pt>
                <c:pt idx="9">
                  <c:v>70</c:v>
                </c:pt>
                <c:pt idx="10">
                  <c:v>69.339995999999999</c:v>
                </c:pt>
                <c:pt idx="11">
                  <c:v>69.800003000000004</c:v>
                </c:pt>
                <c:pt idx="12">
                  <c:v>71.669998000000007</c:v>
                </c:pt>
                <c:pt idx="13">
                  <c:v>73.459998999999996</c:v>
                </c:pt>
                <c:pt idx="14">
                  <c:v>75.699996999999996</c:v>
                </c:pt>
                <c:pt idx="15">
                  <c:v>72.660004000000001</c:v>
                </c:pt>
                <c:pt idx="16">
                  <c:v>71.110000999999997</c:v>
                </c:pt>
                <c:pt idx="17">
                  <c:v>69.199996999999996</c:v>
                </c:pt>
                <c:pt idx="18">
                  <c:v>70.169998000000007</c:v>
                </c:pt>
                <c:pt idx="19">
                  <c:v>70.360000999999997</c:v>
                </c:pt>
                <c:pt idx="20">
                  <c:v>69.959998999999996</c:v>
                </c:pt>
                <c:pt idx="21">
                  <c:v>69.949996999999996</c:v>
                </c:pt>
                <c:pt idx="22">
                  <c:v>67.419998000000007</c:v>
                </c:pt>
                <c:pt idx="23">
                  <c:v>65.760002</c:v>
                </c:pt>
                <c:pt idx="24">
                  <c:v>62.32</c:v>
                </c:pt>
                <c:pt idx="25">
                  <c:v>64.449996999999996</c:v>
                </c:pt>
                <c:pt idx="26">
                  <c:v>66.160004000000001</c:v>
                </c:pt>
                <c:pt idx="27">
                  <c:v>69.559997999999993</c:v>
                </c:pt>
                <c:pt idx="28">
                  <c:v>70.569999999999993</c:v>
                </c:pt>
                <c:pt idx="29">
                  <c:v>73.120002999999997</c:v>
                </c:pt>
                <c:pt idx="30">
                  <c:v>71.019997000000004</c:v>
                </c:pt>
                <c:pt idx="31">
                  <c:v>68.940002000000007</c:v>
                </c:pt>
                <c:pt idx="32">
                  <c:v>69.379997000000003</c:v>
                </c:pt>
                <c:pt idx="33">
                  <c:v>67.879997000000003</c:v>
                </c:pt>
                <c:pt idx="34">
                  <c:v>64.080001999999993</c:v>
                </c:pt>
                <c:pt idx="35">
                  <c:v>65.360000999999997</c:v>
                </c:pt>
                <c:pt idx="36">
                  <c:v>66.75</c:v>
                </c:pt>
                <c:pt idx="37">
                  <c:v>65.930000000000007</c:v>
                </c:pt>
                <c:pt idx="38">
                  <c:v>66.120002999999997</c:v>
                </c:pt>
                <c:pt idx="39">
                  <c:v>67.879997000000003</c:v>
                </c:pt>
                <c:pt idx="40">
                  <c:v>69.949996999999996</c:v>
                </c:pt>
                <c:pt idx="41">
                  <c:v>70.010002</c:v>
                </c:pt>
                <c:pt idx="42">
                  <c:v>67.330001999999993</c:v>
                </c:pt>
                <c:pt idx="43">
                  <c:v>69.379997000000003</c:v>
                </c:pt>
                <c:pt idx="44">
                  <c:v>71.790001000000004</c:v>
                </c:pt>
                <c:pt idx="45">
                  <c:v>74.019997000000004</c:v>
                </c:pt>
                <c:pt idx="46">
                  <c:v>74.650002000000001</c:v>
                </c:pt>
                <c:pt idx="47">
                  <c:v>70.150002000000001</c:v>
                </c:pt>
                <c:pt idx="48">
                  <c:v>76.300003000000004</c:v>
                </c:pt>
                <c:pt idx="49">
                  <c:v>75.970000999999996</c:v>
                </c:pt>
                <c:pt idx="50">
                  <c:v>79.010002</c:v>
                </c:pt>
                <c:pt idx="51">
                  <c:v>86.769997000000004</c:v>
                </c:pt>
                <c:pt idx="52">
                  <c:v>85.160004000000001</c:v>
                </c:pt>
                <c:pt idx="53">
                  <c:v>86.720000999999996</c:v>
                </c:pt>
                <c:pt idx="54">
                  <c:v>91.25</c:v>
                </c:pt>
                <c:pt idx="55">
                  <c:v>90.32</c:v>
                </c:pt>
                <c:pt idx="56">
                  <c:v>99.699996999999996</c:v>
                </c:pt>
                <c:pt idx="57">
                  <c:v>102.279999</c:v>
                </c:pt>
                <c:pt idx="58">
                  <c:v>101.519997</c:v>
                </c:pt>
                <c:pt idx="59">
                  <c:v>101.110001</c:v>
                </c:pt>
                <c:pt idx="60">
                  <c:v>100.019997</c:v>
                </c:pt>
                <c:pt idx="61">
                  <c:v>97.980002999999996</c:v>
                </c:pt>
                <c:pt idx="62">
                  <c:v>97.970000999999996</c:v>
                </c:pt>
                <c:pt idx="63">
                  <c:v>99.980002999999996</c:v>
                </c:pt>
                <c:pt idx="64">
                  <c:v>99.269997000000004</c:v>
                </c:pt>
                <c:pt idx="65">
                  <c:v>98.18</c:v>
                </c:pt>
                <c:pt idx="66">
                  <c:v>99.419998000000007</c:v>
                </c:pt>
                <c:pt idx="67">
                  <c:v>95.599997999999999</c:v>
                </c:pt>
                <c:pt idx="68">
                  <c:v>97.82</c:v>
                </c:pt>
                <c:pt idx="69">
                  <c:v>99.93</c:v>
                </c:pt>
                <c:pt idx="70">
                  <c:v>98.889999000000003</c:v>
                </c:pt>
                <c:pt idx="71">
                  <c:v>98.559997999999993</c:v>
                </c:pt>
                <c:pt idx="72">
                  <c:v>98.989998</c:v>
                </c:pt>
                <c:pt idx="73">
                  <c:v>99.5</c:v>
                </c:pt>
                <c:pt idx="74">
                  <c:v>99.5</c:v>
                </c:pt>
                <c:pt idx="75">
                  <c:v>96.995002999999997</c:v>
                </c:pt>
                <c:pt idx="76">
                  <c:v>96.5</c:v>
                </c:pt>
                <c:pt idx="77">
                  <c:v>93.599997999999999</c:v>
                </c:pt>
                <c:pt idx="78">
                  <c:v>97.589995999999999</c:v>
                </c:pt>
                <c:pt idx="79">
                  <c:v>98.745002999999997</c:v>
                </c:pt>
                <c:pt idx="80">
                  <c:v>97.980002999999996</c:v>
                </c:pt>
                <c:pt idx="81">
                  <c:v>98</c:v>
                </c:pt>
                <c:pt idx="82">
                  <c:v>98.870002999999997</c:v>
                </c:pt>
                <c:pt idx="83">
                  <c:v>98.160004000000001</c:v>
                </c:pt>
                <c:pt idx="84">
                  <c:v>97.114998</c:v>
                </c:pt>
                <c:pt idx="85">
                  <c:v>99.080001999999993</c:v>
                </c:pt>
                <c:pt idx="86">
                  <c:v>100.55999799999999</c:v>
                </c:pt>
                <c:pt idx="87">
                  <c:v>100.949997</c:v>
                </c:pt>
                <c:pt idx="88">
                  <c:v>100.779999</c:v>
                </c:pt>
                <c:pt idx="89">
                  <c:v>101.699997</c:v>
                </c:pt>
                <c:pt idx="90">
                  <c:v>100.19000200000001</c:v>
                </c:pt>
                <c:pt idx="91">
                  <c:v>100.519997</c:v>
                </c:pt>
                <c:pt idx="92">
                  <c:v>98.440002000000007</c:v>
                </c:pt>
                <c:pt idx="93">
                  <c:v>99.739998</c:v>
                </c:pt>
                <c:pt idx="94">
                  <c:v>99.839995999999999</c:v>
                </c:pt>
                <c:pt idx="95">
                  <c:v>99.660004000000001</c:v>
                </c:pt>
                <c:pt idx="96">
                  <c:v>99.864998</c:v>
                </c:pt>
                <c:pt idx="97">
                  <c:v>100.050003</c:v>
                </c:pt>
                <c:pt idx="98">
                  <c:v>99.709998999999996</c:v>
                </c:pt>
                <c:pt idx="99">
                  <c:v>99.650002000000001</c:v>
                </c:pt>
                <c:pt idx="100">
                  <c:v>100.410004</c:v>
                </c:pt>
                <c:pt idx="101">
                  <c:v>100.989998</c:v>
                </c:pt>
                <c:pt idx="102">
                  <c:v>101.529999</c:v>
                </c:pt>
                <c:pt idx="103">
                  <c:v>101.529999</c:v>
                </c:pt>
                <c:pt idx="104">
                  <c:v>100.540001</c:v>
                </c:pt>
                <c:pt idx="105">
                  <c:v>101.519997</c:v>
                </c:pt>
                <c:pt idx="106">
                  <c:v>101.19000200000001</c:v>
                </c:pt>
                <c:pt idx="107">
                  <c:v>100.699997</c:v>
                </c:pt>
                <c:pt idx="108">
                  <c:v>101</c:v>
                </c:pt>
                <c:pt idx="109">
                  <c:v>102.489998</c:v>
                </c:pt>
                <c:pt idx="110">
                  <c:v>102.519997</c:v>
                </c:pt>
                <c:pt idx="111">
                  <c:v>102</c:v>
                </c:pt>
                <c:pt idx="112">
                  <c:v>101.839996</c:v>
                </c:pt>
                <c:pt idx="113">
                  <c:v>102.57</c:v>
                </c:pt>
                <c:pt idx="114">
                  <c:v>101.760002</c:v>
                </c:pt>
                <c:pt idx="115">
                  <c:v>100.889999</c:v>
                </c:pt>
                <c:pt idx="116">
                  <c:v>99.809997999999993</c:v>
                </c:pt>
                <c:pt idx="117">
                  <c:v>99.089995999999999</c:v>
                </c:pt>
                <c:pt idx="118">
                  <c:v>100.449997</c:v>
                </c:pt>
                <c:pt idx="119">
                  <c:v>101.790001</c:v>
                </c:pt>
                <c:pt idx="120">
                  <c:v>102.540001</c:v>
                </c:pt>
                <c:pt idx="121">
                  <c:v>102.449997</c:v>
                </c:pt>
                <c:pt idx="122">
                  <c:v>102.58000199999999</c:v>
                </c:pt>
                <c:pt idx="123">
                  <c:v>104.19000200000001</c:v>
                </c:pt>
                <c:pt idx="124">
                  <c:v>104.360001</c:v>
                </c:pt>
                <c:pt idx="125">
                  <c:v>104.18</c:v>
                </c:pt>
                <c:pt idx="126">
                  <c:v>104.709999</c:v>
                </c:pt>
                <c:pt idx="127">
                  <c:v>104.160004</c:v>
                </c:pt>
                <c:pt idx="128">
                  <c:v>102.360001</c:v>
                </c:pt>
                <c:pt idx="129">
                  <c:v>103</c:v>
                </c:pt>
                <c:pt idx="130">
                  <c:v>102.970001</c:v>
                </c:pt>
                <c:pt idx="131">
                  <c:v>102.709999</c:v>
                </c:pt>
                <c:pt idx="132">
                  <c:v>102.800003</c:v>
                </c:pt>
                <c:pt idx="133">
                  <c:v>103.089996</c:v>
                </c:pt>
                <c:pt idx="134">
                  <c:v>103.879997</c:v>
                </c:pt>
                <c:pt idx="135">
                  <c:v>103.620003</c:v>
                </c:pt>
                <c:pt idx="136">
                  <c:v>103.489998</c:v>
                </c:pt>
                <c:pt idx="137">
                  <c:v>104.029999</c:v>
                </c:pt>
                <c:pt idx="138">
                  <c:v>104.970001</c:v>
                </c:pt>
                <c:pt idx="139">
                  <c:v>105.05999799999999</c:v>
                </c:pt>
                <c:pt idx="140">
                  <c:v>107.150002</c:v>
                </c:pt>
                <c:pt idx="141">
                  <c:v>108.260002</c:v>
                </c:pt>
                <c:pt idx="142">
                  <c:v>107.529999</c:v>
                </c:pt>
                <c:pt idx="143">
                  <c:v>106.459999</c:v>
                </c:pt>
                <c:pt idx="144">
                  <c:v>108.089996</c:v>
                </c:pt>
                <c:pt idx="145">
                  <c:v>107.879997</c:v>
                </c:pt>
                <c:pt idx="146">
                  <c:v>108.029999</c:v>
                </c:pt>
                <c:pt idx="147">
                  <c:v>106.389999</c:v>
                </c:pt>
                <c:pt idx="148">
                  <c:v>105.400002</c:v>
                </c:pt>
                <c:pt idx="149">
                  <c:v>106.139999</c:v>
                </c:pt>
                <c:pt idx="150">
                  <c:v>104.55999799999999</c:v>
                </c:pt>
                <c:pt idx="151">
                  <c:v>101.910004</c:v>
                </c:pt>
                <c:pt idx="152">
                  <c:v>104.370003</c:v>
                </c:pt>
                <c:pt idx="153">
                  <c:v>104.139999</c:v>
                </c:pt>
                <c:pt idx="154">
                  <c:v>102.989998</c:v>
                </c:pt>
                <c:pt idx="155">
                  <c:v>101.949997</c:v>
                </c:pt>
                <c:pt idx="156">
                  <c:v>101.05999799999999</c:v>
                </c:pt>
                <c:pt idx="157">
                  <c:v>101.050003</c:v>
                </c:pt>
                <c:pt idx="158">
                  <c:v>100.16999800000001</c:v>
                </c:pt>
                <c:pt idx="159">
                  <c:v>101.540001</c:v>
                </c:pt>
                <c:pt idx="160">
                  <c:v>102.709999</c:v>
                </c:pt>
                <c:pt idx="161">
                  <c:v>102.94000200000001</c:v>
                </c:pt>
                <c:pt idx="162">
                  <c:v>103.519997</c:v>
                </c:pt>
                <c:pt idx="163">
                  <c:v>104.099998</c:v>
                </c:pt>
                <c:pt idx="164">
                  <c:v>107.129997</c:v>
                </c:pt>
                <c:pt idx="165">
                  <c:v>105.400002</c:v>
                </c:pt>
                <c:pt idx="166">
                  <c:v>104.410004</c:v>
                </c:pt>
                <c:pt idx="167">
                  <c:v>105.029999</c:v>
                </c:pt>
                <c:pt idx="168">
                  <c:v>106.16999800000001</c:v>
                </c:pt>
                <c:pt idx="169">
                  <c:v>106.980003</c:v>
                </c:pt>
                <c:pt idx="170">
                  <c:v>107.459999</c:v>
                </c:pt>
                <c:pt idx="171">
                  <c:v>107.769997</c:v>
                </c:pt>
                <c:pt idx="172">
                  <c:v>106.540001</c:v>
                </c:pt>
                <c:pt idx="173">
                  <c:v>107.629997</c:v>
                </c:pt>
                <c:pt idx="174">
                  <c:v>107.739998</c:v>
                </c:pt>
                <c:pt idx="175">
                  <c:v>107.93</c:v>
                </c:pt>
                <c:pt idx="176">
                  <c:v>107.889999</c:v>
                </c:pt>
                <c:pt idx="177">
                  <c:v>107.91999800000001</c:v>
                </c:pt>
                <c:pt idx="178">
                  <c:v>107.410004</c:v>
                </c:pt>
                <c:pt idx="179">
                  <c:v>105.41999800000001</c:v>
                </c:pt>
                <c:pt idx="180">
                  <c:v>107.58000199999999</c:v>
                </c:pt>
                <c:pt idx="181">
                  <c:v>105.959999</c:v>
                </c:pt>
                <c:pt idx="182">
                  <c:v>103.989998</c:v>
                </c:pt>
                <c:pt idx="183">
                  <c:v>104.16999800000001</c:v>
                </c:pt>
                <c:pt idx="184">
                  <c:v>105.489998</c:v>
                </c:pt>
                <c:pt idx="185">
                  <c:v>104.989998</c:v>
                </c:pt>
                <c:pt idx="186">
                  <c:v>101.300003</c:v>
                </c:pt>
                <c:pt idx="187">
                  <c:v>96.800003000000004</c:v>
                </c:pt>
                <c:pt idx="188">
                  <c:v>97.080001999999993</c:v>
                </c:pt>
                <c:pt idx="189">
                  <c:v>97.410004000000001</c:v>
                </c:pt>
                <c:pt idx="190">
                  <c:v>98.949996999999996</c:v>
                </c:pt>
                <c:pt idx="191">
                  <c:v>98.949996999999996</c:v>
                </c:pt>
                <c:pt idx="192">
                  <c:v>98.82</c:v>
                </c:pt>
                <c:pt idx="193">
                  <c:v>99.480002999999996</c:v>
                </c:pt>
                <c:pt idx="194">
                  <c:v>98.949996999999996</c:v>
                </c:pt>
                <c:pt idx="195">
                  <c:v>99.610000999999997</c:v>
                </c:pt>
                <c:pt idx="196">
                  <c:v>96.510002</c:v>
                </c:pt>
                <c:pt idx="197">
                  <c:v>96.639999000000003</c:v>
                </c:pt>
                <c:pt idx="198">
                  <c:v>99.389999000000003</c:v>
                </c:pt>
                <c:pt idx="199">
                  <c:v>98.371100999999996</c:v>
                </c:pt>
                <c:pt idx="200">
                  <c:v>101.79261</c:v>
                </c:pt>
                <c:pt idx="201">
                  <c:v>101.207489</c:v>
                </c:pt>
                <c:pt idx="202">
                  <c:v>100.543015</c:v>
                </c:pt>
                <c:pt idx="203">
                  <c:v>99.343001999999998</c:v>
                </c:pt>
                <c:pt idx="204">
                  <c:v>99.253754000000001</c:v>
                </c:pt>
                <c:pt idx="205">
                  <c:v>99.670280000000005</c:v>
                </c:pt>
                <c:pt idx="206">
                  <c:v>100.56285099999999</c:v>
                </c:pt>
                <c:pt idx="207">
                  <c:v>102.02072099999999</c:v>
                </c:pt>
                <c:pt idx="208">
                  <c:v>102.149643</c:v>
                </c:pt>
                <c:pt idx="209">
                  <c:v>103.40915699999999</c:v>
                </c:pt>
                <c:pt idx="210">
                  <c:v>102.595924</c:v>
                </c:pt>
                <c:pt idx="211">
                  <c:v>102.645515</c:v>
                </c:pt>
                <c:pt idx="212">
                  <c:v>101.24715399999999</c:v>
                </c:pt>
                <c:pt idx="213">
                  <c:v>98.023987000000005</c:v>
                </c:pt>
                <c:pt idx="214">
                  <c:v>98.142998000000006</c:v>
                </c:pt>
                <c:pt idx="215">
                  <c:v>97.875229000000004</c:v>
                </c:pt>
                <c:pt idx="216">
                  <c:v>97.210753999999994</c:v>
                </c:pt>
                <c:pt idx="217">
                  <c:v>99.511596999999995</c:v>
                </c:pt>
                <c:pt idx="218">
                  <c:v>100.523186</c:v>
                </c:pt>
                <c:pt idx="219">
                  <c:v>100.939713</c:v>
                </c:pt>
                <c:pt idx="220">
                  <c:v>101.25707199999999</c:v>
                </c:pt>
                <c:pt idx="221">
                  <c:v>102.655434</c:v>
                </c:pt>
                <c:pt idx="222">
                  <c:v>103.468666</c:v>
                </c:pt>
                <c:pt idx="223">
                  <c:v>104.837265</c:v>
                </c:pt>
                <c:pt idx="224">
                  <c:v>104.400902</c:v>
                </c:pt>
                <c:pt idx="225">
                  <c:v>105.263718</c:v>
                </c:pt>
                <c:pt idx="226">
                  <c:v>105.392639</c:v>
                </c:pt>
                <c:pt idx="227">
                  <c:v>105.313309</c:v>
                </c:pt>
                <c:pt idx="228">
                  <c:v>105.471985</c:v>
                </c:pt>
                <c:pt idx="229">
                  <c:v>105.541405</c:v>
                </c:pt>
                <c:pt idx="230">
                  <c:v>104.93644</c:v>
                </c:pt>
                <c:pt idx="231">
                  <c:v>104.50007600000001</c:v>
                </c:pt>
                <c:pt idx="232">
                  <c:v>104.48023999999999</c:v>
                </c:pt>
                <c:pt idx="233">
                  <c:v>105.194298</c:v>
                </c:pt>
                <c:pt idx="234">
                  <c:v>105.511658</c:v>
                </c:pt>
                <c:pt idx="235">
                  <c:v>104.837265</c:v>
                </c:pt>
                <c:pt idx="236">
                  <c:v>105.70008900000001</c:v>
                </c:pt>
                <c:pt idx="237">
                  <c:v>105.799263</c:v>
                </c:pt>
                <c:pt idx="238">
                  <c:v>105.928185</c:v>
                </c:pt>
                <c:pt idx="239">
                  <c:v>104.61908</c:v>
                </c:pt>
                <c:pt idx="240">
                  <c:v>104.896767</c:v>
                </c:pt>
                <c:pt idx="241">
                  <c:v>104.65875200000001</c:v>
                </c:pt>
                <c:pt idx="242">
                  <c:v>106.09678599999999</c:v>
                </c:pt>
                <c:pt idx="243">
                  <c:v>106.09678599999999</c:v>
                </c:pt>
                <c:pt idx="244">
                  <c:v>106.404228</c:v>
                </c:pt>
                <c:pt idx="245">
                  <c:v>104.817436</c:v>
                </c:pt>
                <c:pt idx="246">
                  <c:v>104.281891</c:v>
                </c:pt>
                <c:pt idx="247">
                  <c:v>103.67692599999999</c:v>
                </c:pt>
                <c:pt idx="248">
                  <c:v>105.154625</c:v>
                </c:pt>
                <c:pt idx="249">
                  <c:v>105.01578499999999</c:v>
                </c:pt>
                <c:pt idx="250">
                  <c:v>104.65875200000001</c:v>
                </c:pt>
                <c:pt idx="251">
                  <c:v>104.728172</c:v>
                </c:pt>
                <c:pt idx="252">
                  <c:v>104.599251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0-4385-BF94-BEA9B8872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24271"/>
        <c:axId val="819203423"/>
      </c:areaChart>
      <c:dateAx>
        <c:axId val="10890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9203423"/>
        <c:crosses val="autoZero"/>
        <c:auto val="1"/>
        <c:lblOffset val="100"/>
        <c:baseTimeUnit val="days"/>
      </c:dateAx>
      <c:valAx>
        <c:axId val="8192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902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IPC</a:t>
            </a:r>
          </a:p>
        </c:rich>
      </c:tx>
      <c:layout>
        <c:manualLayout>
          <c:xMode val="edge"/>
          <c:yMode val="edge"/>
          <c:x val="0.4791248906386701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cat>
            <c:numRef>
              <c:f>'Precios al cierre'!$A$3:$A$255</c:f>
              <c:numCache>
                <c:formatCode>m/d/yyyy</c:formatCode>
                <c:ptCount val="253"/>
                <c:pt idx="0">
                  <c:v>43980</c:v>
                </c:pt>
                <c:pt idx="1">
                  <c:v>43979</c:v>
                </c:pt>
                <c:pt idx="2">
                  <c:v>43978</c:v>
                </c:pt>
                <c:pt idx="3">
                  <c:v>43977</c:v>
                </c:pt>
                <c:pt idx="4">
                  <c:v>43976</c:v>
                </c:pt>
                <c:pt idx="5">
                  <c:v>43973</c:v>
                </c:pt>
                <c:pt idx="6">
                  <c:v>43972</c:v>
                </c:pt>
                <c:pt idx="7">
                  <c:v>43971</c:v>
                </c:pt>
                <c:pt idx="8">
                  <c:v>43970</c:v>
                </c:pt>
                <c:pt idx="9">
                  <c:v>43969</c:v>
                </c:pt>
                <c:pt idx="10">
                  <c:v>43966</c:v>
                </c:pt>
                <c:pt idx="11">
                  <c:v>43965</c:v>
                </c:pt>
                <c:pt idx="12">
                  <c:v>43964</c:v>
                </c:pt>
                <c:pt idx="13">
                  <c:v>43963</c:v>
                </c:pt>
                <c:pt idx="14">
                  <c:v>43962</c:v>
                </c:pt>
                <c:pt idx="15">
                  <c:v>43959</c:v>
                </c:pt>
                <c:pt idx="16">
                  <c:v>43958</c:v>
                </c:pt>
                <c:pt idx="17">
                  <c:v>43957</c:v>
                </c:pt>
                <c:pt idx="18">
                  <c:v>43956</c:v>
                </c:pt>
                <c:pt idx="19">
                  <c:v>43955</c:v>
                </c:pt>
                <c:pt idx="20">
                  <c:v>43951</c:v>
                </c:pt>
                <c:pt idx="21">
                  <c:v>43950</c:v>
                </c:pt>
                <c:pt idx="22">
                  <c:v>43949</c:v>
                </c:pt>
                <c:pt idx="23">
                  <c:v>43948</c:v>
                </c:pt>
                <c:pt idx="24">
                  <c:v>43945</c:v>
                </c:pt>
                <c:pt idx="25">
                  <c:v>43944</c:v>
                </c:pt>
                <c:pt idx="26">
                  <c:v>43943</c:v>
                </c:pt>
                <c:pt idx="27">
                  <c:v>43942</c:v>
                </c:pt>
                <c:pt idx="28">
                  <c:v>43941</c:v>
                </c:pt>
                <c:pt idx="29">
                  <c:v>43938</c:v>
                </c:pt>
                <c:pt idx="30">
                  <c:v>43937</c:v>
                </c:pt>
                <c:pt idx="31">
                  <c:v>43936</c:v>
                </c:pt>
                <c:pt idx="32">
                  <c:v>43935</c:v>
                </c:pt>
                <c:pt idx="33">
                  <c:v>43934</c:v>
                </c:pt>
                <c:pt idx="34">
                  <c:v>43929</c:v>
                </c:pt>
                <c:pt idx="35">
                  <c:v>43928</c:v>
                </c:pt>
                <c:pt idx="36">
                  <c:v>43927</c:v>
                </c:pt>
                <c:pt idx="37">
                  <c:v>43924</c:v>
                </c:pt>
                <c:pt idx="38">
                  <c:v>43923</c:v>
                </c:pt>
                <c:pt idx="39">
                  <c:v>43922</c:v>
                </c:pt>
                <c:pt idx="40">
                  <c:v>43921</c:v>
                </c:pt>
                <c:pt idx="41">
                  <c:v>43920</c:v>
                </c:pt>
                <c:pt idx="42">
                  <c:v>43917</c:v>
                </c:pt>
                <c:pt idx="43">
                  <c:v>43916</c:v>
                </c:pt>
                <c:pt idx="44">
                  <c:v>43915</c:v>
                </c:pt>
                <c:pt idx="45">
                  <c:v>43914</c:v>
                </c:pt>
                <c:pt idx="46">
                  <c:v>43913</c:v>
                </c:pt>
                <c:pt idx="47">
                  <c:v>43910</c:v>
                </c:pt>
                <c:pt idx="48">
                  <c:v>43909</c:v>
                </c:pt>
                <c:pt idx="49">
                  <c:v>43908</c:v>
                </c:pt>
                <c:pt idx="50">
                  <c:v>43907</c:v>
                </c:pt>
                <c:pt idx="51">
                  <c:v>43903</c:v>
                </c:pt>
                <c:pt idx="52">
                  <c:v>43902</c:v>
                </c:pt>
                <c:pt idx="53">
                  <c:v>43901</c:v>
                </c:pt>
                <c:pt idx="54">
                  <c:v>43900</c:v>
                </c:pt>
                <c:pt idx="55">
                  <c:v>43899</c:v>
                </c:pt>
                <c:pt idx="56">
                  <c:v>43896</c:v>
                </c:pt>
                <c:pt idx="57">
                  <c:v>43895</c:v>
                </c:pt>
                <c:pt idx="58">
                  <c:v>43894</c:v>
                </c:pt>
                <c:pt idx="59">
                  <c:v>43893</c:v>
                </c:pt>
                <c:pt idx="60">
                  <c:v>43892</c:v>
                </c:pt>
                <c:pt idx="61">
                  <c:v>43889</c:v>
                </c:pt>
                <c:pt idx="62">
                  <c:v>43888</c:v>
                </c:pt>
                <c:pt idx="63">
                  <c:v>43887</c:v>
                </c:pt>
                <c:pt idx="64">
                  <c:v>43886</c:v>
                </c:pt>
                <c:pt idx="65">
                  <c:v>43885</c:v>
                </c:pt>
                <c:pt idx="66">
                  <c:v>43882</c:v>
                </c:pt>
                <c:pt idx="67">
                  <c:v>43881</c:v>
                </c:pt>
                <c:pt idx="68">
                  <c:v>43880</c:v>
                </c:pt>
                <c:pt idx="69">
                  <c:v>43879</c:v>
                </c:pt>
                <c:pt idx="70">
                  <c:v>43878</c:v>
                </c:pt>
                <c:pt idx="71">
                  <c:v>43875</c:v>
                </c:pt>
                <c:pt idx="72">
                  <c:v>43874</c:v>
                </c:pt>
                <c:pt idx="73">
                  <c:v>43873</c:v>
                </c:pt>
                <c:pt idx="74">
                  <c:v>43872</c:v>
                </c:pt>
                <c:pt idx="75">
                  <c:v>43871</c:v>
                </c:pt>
                <c:pt idx="76">
                  <c:v>43868</c:v>
                </c:pt>
                <c:pt idx="77">
                  <c:v>43867</c:v>
                </c:pt>
                <c:pt idx="78">
                  <c:v>43866</c:v>
                </c:pt>
                <c:pt idx="79">
                  <c:v>43865</c:v>
                </c:pt>
                <c:pt idx="80">
                  <c:v>43861</c:v>
                </c:pt>
                <c:pt idx="81">
                  <c:v>43860</c:v>
                </c:pt>
                <c:pt idx="82">
                  <c:v>43859</c:v>
                </c:pt>
                <c:pt idx="83">
                  <c:v>43858</c:v>
                </c:pt>
                <c:pt idx="84">
                  <c:v>43857</c:v>
                </c:pt>
                <c:pt idx="85">
                  <c:v>43854</c:v>
                </c:pt>
                <c:pt idx="86">
                  <c:v>43853</c:v>
                </c:pt>
                <c:pt idx="87">
                  <c:v>43852</c:v>
                </c:pt>
                <c:pt idx="88">
                  <c:v>43851</c:v>
                </c:pt>
                <c:pt idx="89">
                  <c:v>43850</c:v>
                </c:pt>
                <c:pt idx="90">
                  <c:v>43847</c:v>
                </c:pt>
                <c:pt idx="91">
                  <c:v>43846</c:v>
                </c:pt>
                <c:pt idx="92">
                  <c:v>43845</c:v>
                </c:pt>
                <c:pt idx="93">
                  <c:v>43844</c:v>
                </c:pt>
                <c:pt idx="94">
                  <c:v>43843</c:v>
                </c:pt>
                <c:pt idx="95">
                  <c:v>43840</c:v>
                </c:pt>
                <c:pt idx="96">
                  <c:v>43839</c:v>
                </c:pt>
                <c:pt idx="97">
                  <c:v>43838</c:v>
                </c:pt>
                <c:pt idx="98">
                  <c:v>43837</c:v>
                </c:pt>
                <c:pt idx="99">
                  <c:v>43836</c:v>
                </c:pt>
                <c:pt idx="100">
                  <c:v>43833</c:v>
                </c:pt>
                <c:pt idx="101">
                  <c:v>43832</c:v>
                </c:pt>
                <c:pt idx="102">
                  <c:v>43830</c:v>
                </c:pt>
                <c:pt idx="103">
                  <c:v>43829</c:v>
                </c:pt>
                <c:pt idx="104">
                  <c:v>43826</c:v>
                </c:pt>
                <c:pt idx="105">
                  <c:v>43825</c:v>
                </c:pt>
                <c:pt idx="106">
                  <c:v>43823</c:v>
                </c:pt>
                <c:pt idx="107">
                  <c:v>43822</c:v>
                </c:pt>
                <c:pt idx="108">
                  <c:v>43819</c:v>
                </c:pt>
                <c:pt idx="109">
                  <c:v>43818</c:v>
                </c:pt>
                <c:pt idx="110">
                  <c:v>43817</c:v>
                </c:pt>
                <c:pt idx="111">
                  <c:v>43816</c:v>
                </c:pt>
                <c:pt idx="112">
                  <c:v>43815</c:v>
                </c:pt>
                <c:pt idx="113">
                  <c:v>43812</c:v>
                </c:pt>
                <c:pt idx="114">
                  <c:v>43810</c:v>
                </c:pt>
                <c:pt idx="115">
                  <c:v>43809</c:v>
                </c:pt>
                <c:pt idx="116">
                  <c:v>43808</c:v>
                </c:pt>
                <c:pt idx="117">
                  <c:v>43805</c:v>
                </c:pt>
                <c:pt idx="118">
                  <c:v>43804</c:v>
                </c:pt>
                <c:pt idx="119">
                  <c:v>43803</c:v>
                </c:pt>
                <c:pt idx="120">
                  <c:v>43802</c:v>
                </c:pt>
                <c:pt idx="121">
                  <c:v>43801</c:v>
                </c:pt>
                <c:pt idx="122">
                  <c:v>43798</c:v>
                </c:pt>
                <c:pt idx="123">
                  <c:v>43797</c:v>
                </c:pt>
                <c:pt idx="124">
                  <c:v>43796</c:v>
                </c:pt>
                <c:pt idx="125">
                  <c:v>43795</c:v>
                </c:pt>
                <c:pt idx="126">
                  <c:v>43794</c:v>
                </c:pt>
                <c:pt idx="127">
                  <c:v>43791</c:v>
                </c:pt>
                <c:pt idx="128">
                  <c:v>43790</c:v>
                </c:pt>
                <c:pt idx="129">
                  <c:v>43789</c:v>
                </c:pt>
                <c:pt idx="130">
                  <c:v>43788</c:v>
                </c:pt>
                <c:pt idx="131">
                  <c:v>43784</c:v>
                </c:pt>
                <c:pt idx="132">
                  <c:v>43783</c:v>
                </c:pt>
                <c:pt idx="133">
                  <c:v>43782</c:v>
                </c:pt>
                <c:pt idx="134">
                  <c:v>43781</c:v>
                </c:pt>
                <c:pt idx="135">
                  <c:v>43780</c:v>
                </c:pt>
                <c:pt idx="136">
                  <c:v>43777</c:v>
                </c:pt>
                <c:pt idx="137">
                  <c:v>43776</c:v>
                </c:pt>
                <c:pt idx="138">
                  <c:v>43775</c:v>
                </c:pt>
                <c:pt idx="139">
                  <c:v>43774</c:v>
                </c:pt>
                <c:pt idx="140">
                  <c:v>43773</c:v>
                </c:pt>
                <c:pt idx="141">
                  <c:v>43770</c:v>
                </c:pt>
                <c:pt idx="142">
                  <c:v>43769</c:v>
                </c:pt>
                <c:pt idx="143">
                  <c:v>43768</c:v>
                </c:pt>
                <c:pt idx="144">
                  <c:v>43767</c:v>
                </c:pt>
                <c:pt idx="145">
                  <c:v>43766</c:v>
                </c:pt>
                <c:pt idx="146">
                  <c:v>43763</c:v>
                </c:pt>
                <c:pt idx="147">
                  <c:v>43762</c:v>
                </c:pt>
                <c:pt idx="148">
                  <c:v>43761</c:v>
                </c:pt>
                <c:pt idx="149">
                  <c:v>43760</c:v>
                </c:pt>
                <c:pt idx="150">
                  <c:v>43759</c:v>
                </c:pt>
                <c:pt idx="151">
                  <c:v>43756</c:v>
                </c:pt>
                <c:pt idx="152">
                  <c:v>43755</c:v>
                </c:pt>
                <c:pt idx="153">
                  <c:v>43754</c:v>
                </c:pt>
                <c:pt idx="154">
                  <c:v>43753</c:v>
                </c:pt>
                <c:pt idx="155">
                  <c:v>43752</c:v>
                </c:pt>
                <c:pt idx="156">
                  <c:v>43749</c:v>
                </c:pt>
                <c:pt idx="157">
                  <c:v>43748</c:v>
                </c:pt>
                <c:pt idx="158">
                  <c:v>43747</c:v>
                </c:pt>
                <c:pt idx="159">
                  <c:v>43746</c:v>
                </c:pt>
                <c:pt idx="160">
                  <c:v>43745</c:v>
                </c:pt>
                <c:pt idx="161">
                  <c:v>43742</c:v>
                </c:pt>
                <c:pt idx="162">
                  <c:v>43741</c:v>
                </c:pt>
                <c:pt idx="163">
                  <c:v>43740</c:v>
                </c:pt>
                <c:pt idx="164">
                  <c:v>43739</c:v>
                </c:pt>
                <c:pt idx="165">
                  <c:v>43738</c:v>
                </c:pt>
                <c:pt idx="166">
                  <c:v>43735</c:v>
                </c:pt>
                <c:pt idx="167">
                  <c:v>43734</c:v>
                </c:pt>
                <c:pt idx="168">
                  <c:v>43733</c:v>
                </c:pt>
                <c:pt idx="169">
                  <c:v>43732</c:v>
                </c:pt>
                <c:pt idx="170">
                  <c:v>43731</c:v>
                </c:pt>
                <c:pt idx="171">
                  <c:v>43728</c:v>
                </c:pt>
                <c:pt idx="172">
                  <c:v>43727</c:v>
                </c:pt>
                <c:pt idx="173">
                  <c:v>43726</c:v>
                </c:pt>
                <c:pt idx="174">
                  <c:v>43725</c:v>
                </c:pt>
                <c:pt idx="175">
                  <c:v>43721</c:v>
                </c:pt>
                <c:pt idx="176">
                  <c:v>43720</c:v>
                </c:pt>
                <c:pt idx="177">
                  <c:v>43719</c:v>
                </c:pt>
                <c:pt idx="178">
                  <c:v>43718</c:v>
                </c:pt>
                <c:pt idx="179">
                  <c:v>43717</c:v>
                </c:pt>
                <c:pt idx="180">
                  <c:v>43714</c:v>
                </c:pt>
                <c:pt idx="181">
                  <c:v>43713</c:v>
                </c:pt>
                <c:pt idx="182">
                  <c:v>43712</c:v>
                </c:pt>
                <c:pt idx="183">
                  <c:v>43711</c:v>
                </c:pt>
                <c:pt idx="184">
                  <c:v>43710</c:v>
                </c:pt>
                <c:pt idx="185">
                  <c:v>43707</c:v>
                </c:pt>
                <c:pt idx="186">
                  <c:v>43706</c:v>
                </c:pt>
                <c:pt idx="187">
                  <c:v>43705</c:v>
                </c:pt>
                <c:pt idx="188">
                  <c:v>43704</c:v>
                </c:pt>
                <c:pt idx="189">
                  <c:v>43703</c:v>
                </c:pt>
                <c:pt idx="190">
                  <c:v>43700</c:v>
                </c:pt>
                <c:pt idx="191">
                  <c:v>43699</c:v>
                </c:pt>
                <c:pt idx="192">
                  <c:v>43698</c:v>
                </c:pt>
                <c:pt idx="193">
                  <c:v>43697</c:v>
                </c:pt>
                <c:pt idx="194">
                  <c:v>43696</c:v>
                </c:pt>
                <c:pt idx="195">
                  <c:v>43693</c:v>
                </c:pt>
                <c:pt idx="196">
                  <c:v>43692</c:v>
                </c:pt>
                <c:pt idx="197">
                  <c:v>43691</c:v>
                </c:pt>
                <c:pt idx="198">
                  <c:v>43690</c:v>
                </c:pt>
                <c:pt idx="199">
                  <c:v>43689</c:v>
                </c:pt>
                <c:pt idx="200">
                  <c:v>43686</c:v>
                </c:pt>
                <c:pt idx="201">
                  <c:v>43685</c:v>
                </c:pt>
                <c:pt idx="202">
                  <c:v>43684</c:v>
                </c:pt>
                <c:pt idx="203">
                  <c:v>43683</c:v>
                </c:pt>
                <c:pt idx="204">
                  <c:v>43682</c:v>
                </c:pt>
                <c:pt idx="205">
                  <c:v>43679</c:v>
                </c:pt>
                <c:pt idx="206">
                  <c:v>43678</c:v>
                </c:pt>
                <c:pt idx="207">
                  <c:v>43677</c:v>
                </c:pt>
                <c:pt idx="208">
                  <c:v>43676</c:v>
                </c:pt>
                <c:pt idx="209">
                  <c:v>43675</c:v>
                </c:pt>
                <c:pt idx="210">
                  <c:v>43672</c:v>
                </c:pt>
                <c:pt idx="211">
                  <c:v>43671</c:v>
                </c:pt>
                <c:pt idx="212">
                  <c:v>43670</c:v>
                </c:pt>
                <c:pt idx="213">
                  <c:v>43669</c:v>
                </c:pt>
                <c:pt idx="214">
                  <c:v>43668</c:v>
                </c:pt>
                <c:pt idx="215">
                  <c:v>43665</c:v>
                </c:pt>
                <c:pt idx="216">
                  <c:v>43664</c:v>
                </c:pt>
                <c:pt idx="217">
                  <c:v>43663</c:v>
                </c:pt>
                <c:pt idx="218">
                  <c:v>43662</c:v>
                </c:pt>
                <c:pt idx="219">
                  <c:v>43661</c:v>
                </c:pt>
                <c:pt idx="220">
                  <c:v>43658</c:v>
                </c:pt>
                <c:pt idx="221">
                  <c:v>43657</c:v>
                </c:pt>
                <c:pt idx="222">
                  <c:v>43656</c:v>
                </c:pt>
                <c:pt idx="223">
                  <c:v>43655</c:v>
                </c:pt>
                <c:pt idx="224">
                  <c:v>43654</c:v>
                </c:pt>
                <c:pt idx="225">
                  <c:v>43651</c:v>
                </c:pt>
                <c:pt idx="226">
                  <c:v>43650</c:v>
                </c:pt>
                <c:pt idx="227">
                  <c:v>43649</c:v>
                </c:pt>
                <c:pt idx="228">
                  <c:v>43648</c:v>
                </c:pt>
                <c:pt idx="229">
                  <c:v>43647</c:v>
                </c:pt>
                <c:pt idx="230">
                  <c:v>43644</c:v>
                </c:pt>
                <c:pt idx="231">
                  <c:v>43643</c:v>
                </c:pt>
                <c:pt idx="232">
                  <c:v>43642</c:v>
                </c:pt>
                <c:pt idx="233">
                  <c:v>43641</c:v>
                </c:pt>
                <c:pt idx="234">
                  <c:v>43640</c:v>
                </c:pt>
                <c:pt idx="235">
                  <c:v>43637</c:v>
                </c:pt>
                <c:pt idx="236">
                  <c:v>43636</c:v>
                </c:pt>
                <c:pt idx="237">
                  <c:v>43635</c:v>
                </c:pt>
                <c:pt idx="238">
                  <c:v>43634</c:v>
                </c:pt>
                <c:pt idx="239">
                  <c:v>43633</c:v>
                </c:pt>
                <c:pt idx="240">
                  <c:v>43630</c:v>
                </c:pt>
                <c:pt idx="241">
                  <c:v>43629</c:v>
                </c:pt>
                <c:pt idx="242">
                  <c:v>43628</c:v>
                </c:pt>
                <c:pt idx="243">
                  <c:v>43627</c:v>
                </c:pt>
                <c:pt idx="244">
                  <c:v>43626</c:v>
                </c:pt>
                <c:pt idx="245">
                  <c:v>43623</c:v>
                </c:pt>
                <c:pt idx="246">
                  <c:v>43622</c:v>
                </c:pt>
                <c:pt idx="247">
                  <c:v>43621</c:v>
                </c:pt>
                <c:pt idx="248">
                  <c:v>43620</c:v>
                </c:pt>
                <c:pt idx="249">
                  <c:v>43619</c:v>
                </c:pt>
                <c:pt idx="250">
                  <c:v>43616</c:v>
                </c:pt>
                <c:pt idx="251">
                  <c:v>43615</c:v>
                </c:pt>
                <c:pt idx="252">
                  <c:v>43614</c:v>
                </c:pt>
              </c:numCache>
            </c:numRef>
          </c:cat>
          <c:val>
            <c:numRef>
              <c:f>'Precios al cierre'!$E$3:$E$255</c:f>
              <c:numCache>
                <c:formatCode>General</c:formatCode>
                <c:ptCount val="253"/>
                <c:pt idx="0">
                  <c:v>36122.730469000002</c:v>
                </c:pt>
                <c:pt idx="1">
                  <c:v>36508.140625</c:v>
                </c:pt>
                <c:pt idx="2">
                  <c:v>36889.960937999997</c:v>
                </c:pt>
                <c:pt idx="3">
                  <c:v>36206.859375</c:v>
                </c:pt>
                <c:pt idx="4">
                  <c:v>35832.769530999998</c:v>
                </c:pt>
                <c:pt idx="5">
                  <c:v>35784.421875</c:v>
                </c:pt>
                <c:pt idx="6">
                  <c:v>35560.761719000002</c:v>
                </c:pt>
                <c:pt idx="7">
                  <c:v>36026.980469000002</c:v>
                </c:pt>
                <c:pt idx="8">
                  <c:v>35862.039062999997</c:v>
                </c:pt>
                <c:pt idx="9">
                  <c:v>37112.460937999997</c:v>
                </c:pt>
                <c:pt idx="10">
                  <c:v>35691.390625</c:v>
                </c:pt>
                <c:pt idx="11">
                  <c:v>36094.140625</c:v>
                </c:pt>
                <c:pt idx="12">
                  <c:v>36394.589844000002</c:v>
                </c:pt>
                <c:pt idx="13">
                  <c:v>37462.890625</c:v>
                </c:pt>
                <c:pt idx="14">
                  <c:v>37631.890625</c:v>
                </c:pt>
                <c:pt idx="15">
                  <c:v>37623.679687999997</c:v>
                </c:pt>
                <c:pt idx="16">
                  <c:v>36792.410155999998</c:v>
                </c:pt>
                <c:pt idx="17">
                  <c:v>36986.199219000002</c:v>
                </c:pt>
                <c:pt idx="18">
                  <c:v>36616.058594000002</c:v>
                </c:pt>
                <c:pt idx="19">
                  <c:v>36370.429687999997</c:v>
                </c:pt>
                <c:pt idx="20">
                  <c:v>36470.109375</c:v>
                </c:pt>
                <c:pt idx="21">
                  <c:v>36870.089844000002</c:v>
                </c:pt>
                <c:pt idx="22">
                  <c:v>35830.808594000002</c:v>
                </c:pt>
                <c:pt idx="23">
                  <c:v>34968.089844000002</c:v>
                </c:pt>
                <c:pt idx="24">
                  <c:v>34586.820312999997</c:v>
                </c:pt>
                <c:pt idx="25">
                  <c:v>34240.601562999997</c:v>
                </c:pt>
                <c:pt idx="26">
                  <c:v>34223.851562999997</c:v>
                </c:pt>
                <c:pt idx="27">
                  <c:v>33892.28125</c:v>
                </c:pt>
                <c:pt idx="28">
                  <c:v>34477.058594000002</c:v>
                </c:pt>
                <c:pt idx="29">
                  <c:v>34743.101562999997</c:v>
                </c:pt>
                <c:pt idx="30">
                  <c:v>33759.75</c:v>
                </c:pt>
                <c:pt idx="31">
                  <c:v>33855.238280999998</c:v>
                </c:pt>
                <c:pt idx="32">
                  <c:v>34746.390625</c:v>
                </c:pt>
                <c:pt idx="33">
                  <c:v>34613.671875</c:v>
                </c:pt>
                <c:pt idx="34">
                  <c:v>34567.78125</c:v>
                </c:pt>
                <c:pt idx="35">
                  <c:v>34526.308594000002</c:v>
                </c:pt>
                <c:pt idx="36">
                  <c:v>34381.558594000002</c:v>
                </c:pt>
                <c:pt idx="37">
                  <c:v>33075.410155999998</c:v>
                </c:pt>
                <c:pt idx="38">
                  <c:v>33590.621094000002</c:v>
                </c:pt>
                <c:pt idx="39">
                  <c:v>33691.878905999998</c:v>
                </c:pt>
                <c:pt idx="40">
                  <c:v>34554.53125</c:v>
                </c:pt>
                <c:pt idx="41">
                  <c:v>34199.96875</c:v>
                </c:pt>
                <c:pt idx="42">
                  <c:v>33799.488280999998</c:v>
                </c:pt>
                <c:pt idx="43">
                  <c:v>35706.570312999997</c:v>
                </c:pt>
                <c:pt idx="44">
                  <c:v>35536.699219000002</c:v>
                </c:pt>
                <c:pt idx="45">
                  <c:v>34371.53125</c:v>
                </c:pt>
                <c:pt idx="46">
                  <c:v>32964.21875</c:v>
                </c:pt>
                <c:pt idx="47">
                  <c:v>34269.511719000002</c:v>
                </c:pt>
                <c:pt idx="48">
                  <c:v>35143.628905999998</c:v>
                </c:pt>
                <c:pt idx="49">
                  <c:v>35532.738280999998</c:v>
                </c:pt>
                <c:pt idx="50">
                  <c:v>36862.839844000002</c:v>
                </c:pt>
                <c:pt idx="51">
                  <c:v>38085.050780999998</c:v>
                </c:pt>
                <c:pt idx="52">
                  <c:v>36636.699219000002</c:v>
                </c:pt>
                <c:pt idx="53">
                  <c:v>38678.550780999998</c:v>
                </c:pt>
                <c:pt idx="54">
                  <c:v>39565.441405999998</c:v>
                </c:pt>
                <c:pt idx="55">
                  <c:v>38730.558594000002</c:v>
                </c:pt>
                <c:pt idx="56">
                  <c:v>41388.78125</c:v>
                </c:pt>
                <c:pt idx="57">
                  <c:v>42344.859375</c:v>
                </c:pt>
                <c:pt idx="58">
                  <c:v>43404.761719000002</c:v>
                </c:pt>
                <c:pt idx="59">
                  <c:v>42472.25</c:v>
                </c:pt>
                <c:pt idx="60">
                  <c:v>42167.238280999998</c:v>
                </c:pt>
                <c:pt idx="61">
                  <c:v>41324.308594000002</c:v>
                </c:pt>
                <c:pt idx="62">
                  <c:v>41607.421875</c:v>
                </c:pt>
                <c:pt idx="63">
                  <c:v>42737.28125</c:v>
                </c:pt>
                <c:pt idx="64">
                  <c:v>43045.679687999997</c:v>
                </c:pt>
                <c:pt idx="65">
                  <c:v>43818.070312999997</c:v>
                </c:pt>
                <c:pt idx="66">
                  <c:v>44802.539062999997</c:v>
                </c:pt>
                <c:pt idx="67">
                  <c:v>44774.539062999997</c:v>
                </c:pt>
                <c:pt idx="68">
                  <c:v>44901.5</c:v>
                </c:pt>
                <c:pt idx="69">
                  <c:v>44974.109375</c:v>
                </c:pt>
                <c:pt idx="70">
                  <c:v>45016.960937999997</c:v>
                </c:pt>
                <c:pt idx="71">
                  <c:v>44999.679687999997</c:v>
                </c:pt>
                <c:pt idx="72">
                  <c:v>45005.121094000002</c:v>
                </c:pt>
                <c:pt idx="73">
                  <c:v>45338.371094000002</c:v>
                </c:pt>
                <c:pt idx="74">
                  <c:v>45027.410155999998</c:v>
                </c:pt>
                <c:pt idx="75">
                  <c:v>44290.53125</c:v>
                </c:pt>
                <c:pt idx="76">
                  <c:v>44399.328125</c:v>
                </c:pt>
                <c:pt idx="77">
                  <c:v>44493.148437999997</c:v>
                </c:pt>
                <c:pt idx="78">
                  <c:v>44782.859375</c:v>
                </c:pt>
                <c:pt idx="79">
                  <c:v>45047.070312999997</c:v>
                </c:pt>
                <c:pt idx="80">
                  <c:v>44108.308594000002</c:v>
                </c:pt>
                <c:pt idx="81">
                  <c:v>44862.761719000002</c:v>
                </c:pt>
                <c:pt idx="82">
                  <c:v>45132.601562999997</c:v>
                </c:pt>
                <c:pt idx="83">
                  <c:v>44717.941405999998</c:v>
                </c:pt>
                <c:pt idx="84">
                  <c:v>44134.390625</c:v>
                </c:pt>
                <c:pt idx="85">
                  <c:v>45141.621094000002</c:v>
                </c:pt>
                <c:pt idx="86">
                  <c:v>45476.429687999997</c:v>
                </c:pt>
                <c:pt idx="87">
                  <c:v>45604.441405999998</c:v>
                </c:pt>
                <c:pt idx="88">
                  <c:v>45637.320312999997</c:v>
                </c:pt>
                <c:pt idx="89">
                  <c:v>45902.679687999997</c:v>
                </c:pt>
                <c:pt idx="90">
                  <c:v>45817.761719000002</c:v>
                </c:pt>
                <c:pt idx="91">
                  <c:v>45303.078125</c:v>
                </c:pt>
                <c:pt idx="92">
                  <c:v>44453.328125</c:v>
                </c:pt>
                <c:pt idx="93">
                  <c:v>44773.238280999998</c:v>
                </c:pt>
                <c:pt idx="94">
                  <c:v>44847.46875</c:v>
                </c:pt>
                <c:pt idx="95">
                  <c:v>44660.328125</c:v>
                </c:pt>
                <c:pt idx="96">
                  <c:v>44572.171875</c:v>
                </c:pt>
                <c:pt idx="97">
                  <c:v>44470.910155999998</c:v>
                </c:pt>
                <c:pt idx="98">
                  <c:v>44157.808594000002</c:v>
                </c:pt>
                <c:pt idx="99">
                  <c:v>44495.300780999998</c:v>
                </c:pt>
                <c:pt idx="100">
                  <c:v>44624.851562999997</c:v>
                </c:pt>
                <c:pt idx="101">
                  <c:v>44437.230469000002</c:v>
                </c:pt>
                <c:pt idx="102">
                  <c:v>43541.019530999998</c:v>
                </c:pt>
                <c:pt idx="103">
                  <c:v>43657.480469000002</c:v>
                </c:pt>
                <c:pt idx="104">
                  <c:v>44261.511719000002</c:v>
                </c:pt>
                <c:pt idx="105">
                  <c:v>44300.171875</c:v>
                </c:pt>
                <c:pt idx="106">
                  <c:v>44157.96875</c:v>
                </c:pt>
                <c:pt idx="107">
                  <c:v>44276.851562999997</c:v>
                </c:pt>
                <c:pt idx="108">
                  <c:v>44505.640625</c:v>
                </c:pt>
                <c:pt idx="109">
                  <c:v>44649.429687999997</c:v>
                </c:pt>
                <c:pt idx="110">
                  <c:v>45106.289062999997</c:v>
                </c:pt>
                <c:pt idx="111">
                  <c:v>44401.160155999998</c:v>
                </c:pt>
                <c:pt idx="112">
                  <c:v>44356.21875</c:v>
                </c:pt>
                <c:pt idx="113">
                  <c:v>44254.429687999997</c:v>
                </c:pt>
                <c:pt idx="114">
                  <c:v>43195.191405999998</c:v>
                </c:pt>
                <c:pt idx="115">
                  <c:v>42633.429687999997</c:v>
                </c:pt>
                <c:pt idx="116">
                  <c:v>41951.589844000002</c:v>
                </c:pt>
                <c:pt idx="117">
                  <c:v>41938.691405999998</c:v>
                </c:pt>
                <c:pt idx="118">
                  <c:v>42216.03125</c:v>
                </c:pt>
                <c:pt idx="119">
                  <c:v>42191.921875</c:v>
                </c:pt>
                <c:pt idx="120">
                  <c:v>42294.519530999998</c:v>
                </c:pt>
                <c:pt idx="121">
                  <c:v>42544.140625</c:v>
                </c:pt>
                <c:pt idx="122">
                  <c:v>42820.179687999997</c:v>
                </c:pt>
                <c:pt idx="123">
                  <c:v>43100.121094000002</c:v>
                </c:pt>
                <c:pt idx="124">
                  <c:v>43036.160155999998</c:v>
                </c:pt>
                <c:pt idx="125">
                  <c:v>42852.359375</c:v>
                </c:pt>
                <c:pt idx="126">
                  <c:v>43535.109375</c:v>
                </c:pt>
                <c:pt idx="127">
                  <c:v>43521.859375</c:v>
                </c:pt>
                <c:pt idx="128">
                  <c:v>43255.429687999997</c:v>
                </c:pt>
                <c:pt idx="129">
                  <c:v>43604.699219000002</c:v>
                </c:pt>
                <c:pt idx="130">
                  <c:v>43602.25</c:v>
                </c:pt>
                <c:pt idx="131">
                  <c:v>43392.359375</c:v>
                </c:pt>
                <c:pt idx="132">
                  <c:v>43188.691405999998</c:v>
                </c:pt>
                <c:pt idx="133">
                  <c:v>43098.660155999998</c:v>
                </c:pt>
                <c:pt idx="134">
                  <c:v>43100.769530999998</c:v>
                </c:pt>
                <c:pt idx="135">
                  <c:v>43595.601562999997</c:v>
                </c:pt>
                <c:pt idx="136">
                  <c:v>43702.230469000002</c:v>
                </c:pt>
                <c:pt idx="137">
                  <c:v>44119.898437999997</c:v>
                </c:pt>
                <c:pt idx="138">
                  <c:v>43818.511719000002</c:v>
                </c:pt>
                <c:pt idx="139">
                  <c:v>43611.839844000002</c:v>
                </c:pt>
                <c:pt idx="140">
                  <c:v>43815.761719000002</c:v>
                </c:pt>
                <c:pt idx="141">
                  <c:v>43814.550780999998</c:v>
                </c:pt>
                <c:pt idx="142">
                  <c:v>43337.28125</c:v>
                </c:pt>
                <c:pt idx="143">
                  <c:v>43741.621094000002</c:v>
                </c:pt>
                <c:pt idx="144">
                  <c:v>43851.058594000002</c:v>
                </c:pt>
                <c:pt idx="145">
                  <c:v>43765.488280999998</c:v>
                </c:pt>
                <c:pt idx="146">
                  <c:v>43389.160155999998</c:v>
                </c:pt>
                <c:pt idx="147">
                  <c:v>43776.601562999997</c:v>
                </c:pt>
                <c:pt idx="148">
                  <c:v>43546.480469000002</c:v>
                </c:pt>
                <c:pt idx="149">
                  <c:v>43363.539062999997</c:v>
                </c:pt>
                <c:pt idx="150">
                  <c:v>43405.429687999997</c:v>
                </c:pt>
                <c:pt idx="151">
                  <c:v>43178.628905999998</c:v>
                </c:pt>
                <c:pt idx="152">
                  <c:v>43479.980469000002</c:v>
                </c:pt>
                <c:pt idx="153">
                  <c:v>43538.488280999998</c:v>
                </c:pt>
                <c:pt idx="154">
                  <c:v>43244.628905999998</c:v>
                </c:pt>
                <c:pt idx="155">
                  <c:v>43299.53125</c:v>
                </c:pt>
                <c:pt idx="156">
                  <c:v>43214.601562999997</c:v>
                </c:pt>
                <c:pt idx="157">
                  <c:v>42929.761719000002</c:v>
                </c:pt>
                <c:pt idx="158">
                  <c:v>42501.921875</c:v>
                </c:pt>
                <c:pt idx="159">
                  <c:v>42535.140625</c:v>
                </c:pt>
                <c:pt idx="160">
                  <c:v>42952.289062999997</c:v>
                </c:pt>
                <c:pt idx="161">
                  <c:v>43416.898437999997</c:v>
                </c:pt>
                <c:pt idx="162">
                  <c:v>42443.308594000002</c:v>
                </c:pt>
                <c:pt idx="163">
                  <c:v>42222.898437999997</c:v>
                </c:pt>
                <c:pt idx="164">
                  <c:v>42937.160155999998</c:v>
                </c:pt>
                <c:pt idx="165">
                  <c:v>43011.269530999998</c:v>
                </c:pt>
                <c:pt idx="166">
                  <c:v>42857.578125</c:v>
                </c:pt>
                <c:pt idx="167">
                  <c:v>42984.75</c:v>
                </c:pt>
                <c:pt idx="168">
                  <c:v>43014.078125</c:v>
                </c:pt>
                <c:pt idx="169">
                  <c:v>43099.328125</c:v>
                </c:pt>
                <c:pt idx="170">
                  <c:v>43507.949219000002</c:v>
                </c:pt>
                <c:pt idx="171">
                  <c:v>43559.449219000002</c:v>
                </c:pt>
                <c:pt idx="172">
                  <c:v>43017.460937999997</c:v>
                </c:pt>
                <c:pt idx="173">
                  <c:v>43070.339844000002</c:v>
                </c:pt>
                <c:pt idx="174">
                  <c:v>43448.941405999998</c:v>
                </c:pt>
                <c:pt idx="175">
                  <c:v>42841.460937999997</c:v>
                </c:pt>
                <c:pt idx="176">
                  <c:v>42670.410155999998</c:v>
                </c:pt>
                <c:pt idx="177">
                  <c:v>42749.171875</c:v>
                </c:pt>
                <c:pt idx="178">
                  <c:v>42588.101562999997</c:v>
                </c:pt>
                <c:pt idx="179">
                  <c:v>42662.46875</c:v>
                </c:pt>
                <c:pt idx="180">
                  <c:v>42707.660155999998</c:v>
                </c:pt>
                <c:pt idx="181">
                  <c:v>42731.480469000002</c:v>
                </c:pt>
                <c:pt idx="182">
                  <c:v>42324.46875</c:v>
                </c:pt>
                <c:pt idx="183">
                  <c:v>41826.550780999998</c:v>
                </c:pt>
                <c:pt idx="184">
                  <c:v>42108.230469000002</c:v>
                </c:pt>
                <c:pt idx="185">
                  <c:v>42622.5</c:v>
                </c:pt>
                <c:pt idx="186">
                  <c:v>41831.300780999998</c:v>
                </c:pt>
                <c:pt idx="187">
                  <c:v>40941.960937999997</c:v>
                </c:pt>
                <c:pt idx="188">
                  <c:v>40648.96875</c:v>
                </c:pt>
                <c:pt idx="189">
                  <c:v>40081.71875</c:v>
                </c:pt>
                <c:pt idx="190">
                  <c:v>39862.070312999997</c:v>
                </c:pt>
                <c:pt idx="191">
                  <c:v>40144.238280999998</c:v>
                </c:pt>
                <c:pt idx="192">
                  <c:v>40076.039062999997</c:v>
                </c:pt>
                <c:pt idx="193">
                  <c:v>39700.050780999998</c:v>
                </c:pt>
                <c:pt idx="194">
                  <c:v>39556.320312999997</c:v>
                </c:pt>
                <c:pt idx="195">
                  <c:v>39339.550780999998</c:v>
                </c:pt>
                <c:pt idx="196">
                  <c:v>38574.179687999997</c:v>
                </c:pt>
                <c:pt idx="197">
                  <c:v>38650.089844000002</c:v>
                </c:pt>
                <c:pt idx="198">
                  <c:v>39476.5</c:v>
                </c:pt>
                <c:pt idx="199">
                  <c:v>39851.210937999997</c:v>
                </c:pt>
                <c:pt idx="200">
                  <c:v>40421.28125</c:v>
                </c:pt>
                <c:pt idx="201">
                  <c:v>40439.421875</c:v>
                </c:pt>
                <c:pt idx="202">
                  <c:v>40432.359375</c:v>
                </c:pt>
                <c:pt idx="203">
                  <c:v>39785.628905999998</c:v>
                </c:pt>
                <c:pt idx="204">
                  <c:v>39496.359375</c:v>
                </c:pt>
                <c:pt idx="205">
                  <c:v>39977.519530999998</c:v>
                </c:pt>
                <c:pt idx="206">
                  <c:v>40346.800780999998</c:v>
                </c:pt>
                <c:pt idx="207">
                  <c:v>40863.089844000002</c:v>
                </c:pt>
                <c:pt idx="208">
                  <c:v>41159.269530999998</c:v>
                </c:pt>
                <c:pt idx="209">
                  <c:v>41276.671875</c:v>
                </c:pt>
                <c:pt idx="210">
                  <c:v>40673.78125</c:v>
                </c:pt>
                <c:pt idx="211">
                  <c:v>40933.429687999997</c:v>
                </c:pt>
                <c:pt idx="212">
                  <c:v>41167.738280999998</c:v>
                </c:pt>
                <c:pt idx="213">
                  <c:v>40935.339844000002</c:v>
                </c:pt>
                <c:pt idx="214">
                  <c:v>41209.320312999997</c:v>
                </c:pt>
                <c:pt idx="215">
                  <c:v>41606.539062999997</c:v>
                </c:pt>
                <c:pt idx="216">
                  <c:v>41618.109375</c:v>
                </c:pt>
                <c:pt idx="217">
                  <c:v>42551.539062999997</c:v>
                </c:pt>
                <c:pt idx="218">
                  <c:v>42984.96875</c:v>
                </c:pt>
                <c:pt idx="219">
                  <c:v>43063.949219000002</c:v>
                </c:pt>
                <c:pt idx="220">
                  <c:v>42647.308594000002</c:v>
                </c:pt>
                <c:pt idx="221">
                  <c:v>42882.019530999998</c:v>
                </c:pt>
                <c:pt idx="222">
                  <c:v>42805.609375</c:v>
                </c:pt>
                <c:pt idx="223">
                  <c:v>42818.660155999998</c:v>
                </c:pt>
                <c:pt idx="224">
                  <c:v>43589.078125</c:v>
                </c:pt>
                <c:pt idx="225">
                  <c:v>43405.320312999997</c:v>
                </c:pt>
                <c:pt idx="226">
                  <c:v>43461.480469000002</c:v>
                </c:pt>
                <c:pt idx="227">
                  <c:v>43483.230469000002</c:v>
                </c:pt>
                <c:pt idx="228">
                  <c:v>43441.800780999998</c:v>
                </c:pt>
                <c:pt idx="229">
                  <c:v>43438.238280999998</c:v>
                </c:pt>
                <c:pt idx="230">
                  <c:v>43161.171875</c:v>
                </c:pt>
                <c:pt idx="231">
                  <c:v>43316.558594000002</c:v>
                </c:pt>
                <c:pt idx="232">
                  <c:v>43792.078125</c:v>
                </c:pt>
                <c:pt idx="233">
                  <c:v>43792.171875</c:v>
                </c:pt>
                <c:pt idx="234">
                  <c:v>43743.71875</c:v>
                </c:pt>
                <c:pt idx="235">
                  <c:v>43526.730469000002</c:v>
                </c:pt>
                <c:pt idx="236">
                  <c:v>43645.109375</c:v>
                </c:pt>
                <c:pt idx="237">
                  <c:v>43375.671875</c:v>
                </c:pt>
                <c:pt idx="238">
                  <c:v>43161.050780999998</c:v>
                </c:pt>
                <c:pt idx="239">
                  <c:v>42964.710937999997</c:v>
                </c:pt>
                <c:pt idx="240">
                  <c:v>43130.648437999997</c:v>
                </c:pt>
                <c:pt idx="241">
                  <c:v>43483.199219000002</c:v>
                </c:pt>
                <c:pt idx="242">
                  <c:v>43800.160155999998</c:v>
                </c:pt>
                <c:pt idx="243">
                  <c:v>43713.660155999998</c:v>
                </c:pt>
                <c:pt idx="244">
                  <c:v>43609.171875</c:v>
                </c:pt>
                <c:pt idx="245">
                  <c:v>43291.328125</c:v>
                </c:pt>
                <c:pt idx="246">
                  <c:v>43147.828125</c:v>
                </c:pt>
                <c:pt idx="247">
                  <c:v>43420.378905999998</c:v>
                </c:pt>
                <c:pt idx="248">
                  <c:v>43241.820312999997</c:v>
                </c:pt>
                <c:pt idx="249">
                  <c:v>43108.421875</c:v>
                </c:pt>
                <c:pt idx="250">
                  <c:v>42749.160155999998</c:v>
                </c:pt>
                <c:pt idx="251">
                  <c:v>43345.820312999997</c:v>
                </c:pt>
                <c:pt idx="252">
                  <c:v>42854.75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4-4EC6-9D0C-47ED89D95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508239"/>
        <c:axId val="1018999215"/>
      </c:areaChart>
      <c:dateAx>
        <c:axId val="11165082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8999215"/>
        <c:crosses val="autoZero"/>
        <c:auto val="1"/>
        <c:lblOffset val="100"/>
        <c:baseTimeUnit val="days"/>
      </c:dateAx>
      <c:valAx>
        <c:axId val="101899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650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BI</a:t>
            </a:r>
            <a:r>
              <a:rPr lang="es-MX" baseline="0"/>
              <a:t> CETE 210520</a:t>
            </a:r>
            <a:endParaRPr lang="es-MX"/>
          </a:p>
        </c:rich>
      </c:tx>
      <c:layout>
        <c:manualLayout>
          <c:xMode val="edge"/>
          <c:yMode val="edge"/>
          <c:x val="0.36589347361391916"/>
          <c:y val="4.2535455516398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cat>
            <c:numRef>
              <c:f>'Precios al cierre'!$R$3:$R$255</c:f>
              <c:numCache>
                <c:formatCode>m/d/yyyy</c:formatCode>
                <c:ptCount val="253"/>
                <c:pt idx="0">
                  <c:v>43980</c:v>
                </c:pt>
                <c:pt idx="1">
                  <c:v>43979</c:v>
                </c:pt>
                <c:pt idx="2">
                  <c:v>43978</c:v>
                </c:pt>
                <c:pt idx="3">
                  <c:v>43977</c:v>
                </c:pt>
                <c:pt idx="4">
                  <c:v>43976</c:v>
                </c:pt>
                <c:pt idx="5">
                  <c:v>43973</c:v>
                </c:pt>
                <c:pt idx="6">
                  <c:v>43972</c:v>
                </c:pt>
                <c:pt idx="7">
                  <c:v>43971</c:v>
                </c:pt>
                <c:pt idx="8">
                  <c:v>43970</c:v>
                </c:pt>
                <c:pt idx="9">
                  <c:v>43969</c:v>
                </c:pt>
                <c:pt idx="10">
                  <c:v>43966</c:v>
                </c:pt>
                <c:pt idx="11">
                  <c:v>43965</c:v>
                </c:pt>
                <c:pt idx="12">
                  <c:v>43964</c:v>
                </c:pt>
                <c:pt idx="13">
                  <c:v>43963</c:v>
                </c:pt>
                <c:pt idx="14">
                  <c:v>43962</c:v>
                </c:pt>
                <c:pt idx="15">
                  <c:v>43959</c:v>
                </c:pt>
                <c:pt idx="16">
                  <c:v>43958</c:v>
                </c:pt>
                <c:pt idx="17">
                  <c:v>43957</c:v>
                </c:pt>
                <c:pt idx="18">
                  <c:v>43956</c:v>
                </c:pt>
                <c:pt idx="19">
                  <c:v>43955</c:v>
                </c:pt>
                <c:pt idx="20">
                  <c:v>43951</c:v>
                </c:pt>
                <c:pt idx="21">
                  <c:v>43950</c:v>
                </c:pt>
                <c:pt idx="22">
                  <c:v>43949</c:v>
                </c:pt>
                <c:pt idx="23">
                  <c:v>43948</c:v>
                </c:pt>
                <c:pt idx="24">
                  <c:v>43945</c:v>
                </c:pt>
                <c:pt idx="25">
                  <c:v>43944</c:v>
                </c:pt>
                <c:pt idx="26">
                  <c:v>43943</c:v>
                </c:pt>
                <c:pt idx="27">
                  <c:v>43942</c:v>
                </c:pt>
                <c:pt idx="28">
                  <c:v>43941</c:v>
                </c:pt>
                <c:pt idx="29">
                  <c:v>43938</c:v>
                </c:pt>
                <c:pt idx="30">
                  <c:v>43937</c:v>
                </c:pt>
                <c:pt idx="31">
                  <c:v>43936</c:v>
                </c:pt>
                <c:pt idx="32">
                  <c:v>43935</c:v>
                </c:pt>
                <c:pt idx="33">
                  <c:v>43934</c:v>
                </c:pt>
                <c:pt idx="34">
                  <c:v>43929</c:v>
                </c:pt>
                <c:pt idx="35">
                  <c:v>43928</c:v>
                </c:pt>
                <c:pt idx="36">
                  <c:v>43927</c:v>
                </c:pt>
                <c:pt idx="37">
                  <c:v>43924</c:v>
                </c:pt>
                <c:pt idx="38">
                  <c:v>43923</c:v>
                </c:pt>
                <c:pt idx="39">
                  <c:v>43922</c:v>
                </c:pt>
                <c:pt idx="40">
                  <c:v>43921</c:v>
                </c:pt>
                <c:pt idx="41">
                  <c:v>43920</c:v>
                </c:pt>
                <c:pt idx="42">
                  <c:v>43917</c:v>
                </c:pt>
                <c:pt idx="43">
                  <c:v>43916</c:v>
                </c:pt>
                <c:pt idx="44">
                  <c:v>43915</c:v>
                </c:pt>
                <c:pt idx="45">
                  <c:v>43914</c:v>
                </c:pt>
                <c:pt idx="46">
                  <c:v>43913</c:v>
                </c:pt>
                <c:pt idx="47">
                  <c:v>43910</c:v>
                </c:pt>
                <c:pt idx="48">
                  <c:v>43909</c:v>
                </c:pt>
                <c:pt idx="49">
                  <c:v>43908</c:v>
                </c:pt>
                <c:pt idx="50">
                  <c:v>43907</c:v>
                </c:pt>
                <c:pt idx="51">
                  <c:v>43903</c:v>
                </c:pt>
                <c:pt idx="52">
                  <c:v>43902</c:v>
                </c:pt>
                <c:pt idx="53">
                  <c:v>43901</c:v>
                </c:pt>
                <c:pt idx="54">
                  <c:v>43900</c:v>
                </c:pt>
                <c:pt idx="55">
                  <c:v>43899</c:v>
                </c:pt>
                <c:pt idx="56">
                  <c:v>43896</c:v>
                </c:pt>
                <c:pt idx="57">
                  <c:v>43895</c:v>
                </c:pt>
                <c:pt idx="58">
                  <c:v>43894</c:v>
                </c:pt>
                <c:pt idx="59">
                  <c:v>43893</c:v>
                </c:pt>
                <c:pt idx="60">
                  <c:v>43892</c:v>
                </c:pt>
                <c:pt idx="61">
                  <c:v>43889</c:v>
                </c:pt>
                <c:pt idx="62">
                  <c:v>43888</c:v>
                </c:pt>
                <c:pt idx="63">
                  <c:v>43887</c:v>
                </c:pt>
                <c:pt idx="64">
                  <c:v>43886</c:v>
                </c:pt>
                <c:pt idx="65">
                  <c:v>43885</c:v>
                </c:pt>
                <c:pt idx="66">
                  <c:v>43882</c:v>
                </c:pt>
                <c:pt idx="67">
                  <c:v>43881</c:v>
                </c:pt>
                <c:pt idx="68">
                  <c:v>43880</c:v>
                </c:pt>
                <c:pt idx="69">
                  <c:v>43879</c:v>
                </c:pt>
                <c:pt idx="70">
                  <c:v>43878</c:v>
                </c:pt>
                <c:pt idx="71">
                  <c:v>43875</c:v>
                </c:pt>
                <c:pt idx="72">
                  <c:v>43874</c:v>
                </c:pt>
                <c:pt idx="73">
                  <c:v>43873</c:v>
                </c:pt>
                <c:pt idx="74">
                  <c:v>43872</c:v>
                </c:pt>
                <c:pt idx="75">
                  <c:v>43871</c:v>
                </c:pt>
                <c:pt idx="76">
                  <c:v>43868</c:v>
                </c:pt>
                <c:pt idx="77">
                  <c:v>43867</c:v>
                </c:pt>
                <c:pt idx="78">
                  <c:v>43866</c:v>
                </c:pt>
                <c:pt idx="79">
                  <c:v>43865</c:v>
                </c:pt>
                <c:pt idx="80">
                  <c:v>43861</c:v>
                </c:pt>
                <c:pt idx="81">
                  <c:v>43860</c:v>
                </c:pt>
                <c:pt idx="82">
                  <c:v>43859</c:v>
                </c:pt>
                <c:pt idx="83">
                  <c:v>43858</c:v>
                </c:pt>
                <c:pt idx="84">
                  <c:v>43857</c:v>
                </c:pt>
                <c:pt idx="85">
                  <c:v>43854</c:v>
                </c:pt>
                <c:pt idx="86">
                  <c:v>43853</c:v>
                </c:pt>
                <c:pt idx="87">
                  <c:v>43852</c:v>
                </c:pt>
                <c:pt idx="88">
                  <c:v>43851</c:v>
                </c:pt>
                <c:pt idx="89">
                  <c:v>43850</c:v>
                </c:pt>
                <c:pt idx="90">
                  <c:v>43847</c:v>
                </c:pt>
                <c:pt idx="91">
                  <c:v>43846</c:v>
                </c:pt>
                <c:pt idx="92">
                  <c:v>43845</c:v>
                </c:pt>
                <c:pt idx="93">
                  <c:v>43844</c:v>
                </c:pt>
                <c:pt idx="94">
                  <c:v>43843</c:v>
                </c:pt>
                <c:pt idx="95">
                  <c:v>43840</c:v>
                </c:pt>
                <c:pt idx="96">
                  <c:v>43839</c:v>
                </c:pt>
                <c:pt idx="97">
                  <c:v>43838</c:v>
                </c:pt>
                <c:pt idx="98">
                  <c:v>43837</c:v>
                </c:pt>
                <c:pt idx="99">
                  <c:v>43836</c:v>
                </c:pt>
                <c:pt idx="100">
                  <c:v>43833</c:v>
                </c:pt>
                <c:pt idx="101">
                  <c:v>43832</c:v>
                </c:pt>
                <c:pt idx="102">
                  <c:v>43830</c:v>
                </c:pt>
                <c:pt idx="103">
                  <c:v>43829</c:v>
                </c:pt>
                <c:pt idx="104">
                  <c:v>43826</c:v>
                </c:pt>
                <c:pt idx="105">
                  <c:v>43825</c:v>
                </c:pt>
                <c:pt idx="106">
                  <c:v>43823</c:v>
                </c:pt>
                <c:pt idx="107">
                  <c:v>43822</c:v>
                </c:pt>
                <c:pt idx="108">
                  <c:v>43819</c:v>
                </c:pt>
                <c:pt idx="109">
                  <c:v>43818</c:v>
                </c:pt>
                <c:pt idx="110">
                  <c:v>43817</c:v>
                </c:pt>
                <c:pt idx="111">
                  <c:v>43816</c:v>
                </c:pt>
                <c:pt idx="112">
                  <c:v>43815</c:v>
                </c:pt>
                <c:pt idx="113">
                  <c:v>43812</c:v>
                </c:pt>
                <c:pt idx="114">
                  <c:v>43810</c:v>
                </c:pt>
                <c:pt idx="115">
                  <c:v>43809</c:v>
                </c:pt>
                <c:pt idx="116">
                  <c:v>43808</c:v>
                </c:pt>
                <c:pt idx="117">
                  <c:v>43805</c:v>
                </c:pt>
                <c:pt idx="118">
                  <c:v>43804</c:v>
                </c:pt>
                <c:pt idx="119">
                  <c:v>43803</c:v>
                </c:pt>
                <c:pt idx="120">
                  <c:v>43802</c:v>
                </c:pt>
                <c:pt idx="121">
                  <c:v>43801</c:v>
                </c:pt>
                <c:pt idx="122">
                  <c:v>43798</c:v>
                </c:pt>
                <c:pt idx="123">
                  <c:v>43797</c:v>
                </c:pt>
                <c:pt idx="124">
                  <c:v>43796</c:v>
                </c:pt>
                <c:pt idx="125">
                  <c:v>43795</c:v>
                </c:pt>
                <c:pt idx="126">
                  <c:v>43794</c:v>
                </c:pt>
                <c:pt idx="127">
                  <c:v>43791</c:v>
                </c:pt>
                <c:pt idx="128">
                  <c:v>43790</c:v>
                </c:pt>
                <c:pt idx="129">
                  <c:v>43789</c:v>
                </c:pt>
                <c:pt idx="130">
                  <c:v>43788</c:v>
                </c:pt>
                <c:pt idx="131">
                  <c:v>43784</c:v>
                </c:pt>
                <c:pt idx="132">
                  <c:v>43783</c:v>
                </c:pt>
                <c:pt idx="133">
                  <c:v>43782</c:v>
                </c:pt>
                <c:pt idx="134">
                  <c:v>43781</c:v>
                </c:pt>
                <c:pt idx="135">
                  <c:v>43780</c:v>
                </c:pt>
                <c:pt idx="136">
                  <c:v>43777</c:v>
                </c:pt>
                <c:pt idx="137">
                  <c:v>43776</c:v>
                </c:pt>
                <c:pt idx="138">
                  <c:v>43775</c:v>
                </c:pt>
                <c:pt idx="139">
                  <c:v>43774</c:v>
                </c:pt>
                <c:pt idx="140">
                  <c:v>43773</c:v>
                </c:pt>
                <c:pt idx="141">
                  <c:v>43770</c:v>
                </c:pt>
                <c:pt idx="142">
                  <c:v>43769</c:v>
                </c:pt>
                <c:pt idx="143">
                  <c:v>43768</c:v>
                </c:pt>
                <c:pt idx="144">
                  <c:v>43767</c:v>
                </c:pt>
                <c:pt idx="145">
                  <c:v>43766</c:v>
                </c:pt>
                <c:pt idx="146">
                  <c:v>43763</c:v>
                </c:pt>
                <c:pt idx="147">
                  <c:v>43762</c:v>
                </c:pt>
                <c:pt idx="148">
                  <c:v>43761</c:v>
                </c:pt>
                <c:pt idx="149">
                  <c:v>43760</c:v>
                </c:pt>
                <c:pt idx="150">
                  <c:v>43759</c:v>
                </c:pt>
                <c:pt idx="151">
                  <c:v>43756</c:v>
                </c:pt>
                <c:pt idx="152">
                  <c:v>43755</c:v>
                </c:pt>
                <c:pt idx="153">
                  <c:v>43754</c:v>
                </c:pt>
                <c:pt idx="154">
                  <c:v>43753</c:v>
                </c:pt>
                <c:pt idx="155">
                  <c:v>43752</c:v>
                </c:pt>
                <c:pt idx="156">
                  <c:v>43749</c:v>
                </c:pt>
                <c:pt idx="157">
                  <c:v>43748</c:v>
                </c:pt>
                <c:pt idx="158">
                  <c:v>43747</c:v>
                </c:pt>
                <c:pt idx="159">
                  <c:v>43746</c:v>
                </c:pt>
                <c:pt idx="160">
                  <c:v>43745</c:v>
                </c:pt>
                <c:pt idx="161">
                  <c:v>43742</c:v>
                </c:pt>
                <c:pt idx="162">
                  <c:v>43741</c:v>
                </c:pt>
                <c:pt idx="163">
                  <c:v>43740</c:v>
                </c:pt>
                <c:pt idx="164">
                  <c:v>43739</c:v>
                </c:pt>
                <c:pt idx="165">
                  <c:v>43738</c:v>
                </c:pt>
                <c:pt idx="166">
                  <c:v>43735</c:v>
                </c:pt>
                <c:pt idx="167">
                  <c:v>43734</c:v>
                </c:pt>
                <c:pt idx="168">
                  <c:v>43733</c:v>
                </c:pt>
                <c:pt idx="169">
                  <c:v>43732</c:v>
                </c:pt>
                <c:pt idx="170">
                  <c:v>43731</c:v>
                </c:pt>
                <c:pt idx="171">
                  <c:v>43728</c:v>
                </c:pt>
                <c:pt idx="172">
                  <c:v>43727</c:v>
                </c:pt>
                <c:pt idx="173">
                  <c:v>43726</c:v>
                </c:pt>
                <c:pt idx="174">
                  <c:v>43725</c:v>
                </c:pt>
                <c:pt idx="175">
                  <c:v>43721</c:v>
                </c:pt>
                <c:pt idx="176">
                  <c:v>43720</c:v>
                </c:pt>
                <c:pt idx="177">
                  <c:v>43719</c:v>
                </c:pt>
                <c:pt idx="178">
                  <c:v>43718</c:v>
                </c:pt>
                <c:pt idx="179">
                  <c:v>43717</c:v>
                </c:pt>
                <c:pt idx="180">
                  <c:v>43714</c:v>
                </c:pt>
                <c:pt idx="181">
                  <c:v>43713</c:v>
                </c:pt>
                <c:pt idx="182">
                  <c:v>43712</c:v>
                </c:pt>
                <c:pt idx="183">
                  <c:v>43711</c:v>
                </c:pt>
                <c:pt idx="184">
                  <c:v>43710</c:v>
                </c:pt>
                <c:pt idx="185">
                  <c:v>43707</c:v>
                </c:pt>
                <c:pt idx="186">
                  <c:v>43706</c:v>
                </c:pt>
                <c:pt idx="187">
                  <c:v>43705</c:v>
                </c:pt>
                <c:pt idx="188">
                  <c:v>43704</c:v>
                </c:pt>
                <c:pt idx="189">
                  <c:v>43703</c:v>
                </c:pt>
                <c:pt idx="190">
                  <c:v>43700</c:v>
                </c:pt>
                <c:pt idx="191">
                  <c:v>43699</c:v>
                </c:pt>
                <c:pt idx="192">
                  <c:v>43698</c:v>
                </c:pt>
                <c:pt idx="193">
                  <c:v>43697</c:v>
                </c:pt>
                <c:pt idx="194">
                  <c:v>43696</c:v>
                </c:pt>
                <c:pt idx="195">
                  <c:v>43693</c:v>
                </c:pt>
                <c:pt idx="196">
                  <c:v>43692</c:v>
                </c:pt>
                <c:pt idx="197">
                  <c:v>43691</c:v>
                </c:pt>
                <c:pt idx="198">
                  <c:v>43690</c:v>
                </c:pt>
                <c:pt idx="199">
                  <c:v>43689</c:v>
                </c:pt>
                <c:pt idx="200">
                  <c:v>43686</c:v>
                </c:pt>
                <c:pt idx="201">
                  <c:v>43685</c:v>
                </c:pt>
                <c:pt idx="202">
                  <c:v>43684</c:v>
                </c:pt>
                <c:pt idx="203">
                  <c:v>43683</c:v>
                </c:pt>
                <c:pt idx="204">
                  <c:v>43682</c:v>
                </c:pt>
                <c:pt idx="205">
                  <c:v>43679</c:v>
                </c:pt>
                <c:pt idx="206">
                  <c:v>43678</c:v>
                </c:pt>
                <c:pt idx="207">
                  <c:v>43677</c:v>
                </c:pt>
                <c:pt idx="208">
                  <c:v>43676</c:v>
                </c:pt>
                <c:pt idx="209">
                  <c:v>43675</c:v>
                </c:pt>
                <c:pt idx="210">
                  <c:v>43672</c:v>
                </c:pt>
                <c:pt idx="211">
                  <c:v>43671</c:v>
                </c:pt>
                <c:pt idx="212">
                  <c:v>43670</c:v>
                </c:pt>
                <c:pt idx="213">
                  <c:v>43669</c:v>
                </c:pt>
                <c:pt idx="214">
                  <c:v>43668</c:v>
                </c:pt>
                <c:pt idx="215">
                  <c:v>43665</c:v>
                </c:pt>
                <c:pt idx="216">
                  <c:v>43664</c:v>
                </c:pt>
                <c:pt idx="217">
                  <c:v>43663</c:v>
                </c:pt>
                <c:pt idx="218">
                  <c:v>43662</c:v>
                </c:pt>
                <c:pt idx="219">
                  <c:v>43661</c:v>
                </c:pt>
                <c:pt idx="220">
                  <c:v>43658</c:v>
                </c:pt>
                <c:pt idx="221">
                  <c:v>43657</c:v>
                </c:pt>
                <c:pt idx="222">
                  <c:v>43656</c:v>
                </c:pt>
                <c:pt idx="223">
                  <c:v>43655</c:v>
                </c:pt>
                <c:pt idx="224">
                  <c:v>43654</c:v>
                </c:pt>
                <c:pt idx="225">
                  <c:v>43651</c:v>
                </c:pt>
                <c:pt idx="226">
                  <c:v>43650</c:v>
                </c:pt>
                <c:pt idx="227">
                  <c:v>43649</c:v>
                </c:pt>
                <c:pt idx="228">
                  <c:v>43648</c:v>
                </c:pt>
                <c:pt idx="229">
                  <c:v>43647</c:v>
                </c:pt>
                <c:pt idx="230">
                  <c:v>43644</c:v>
                </c:pt>
                <c:pt idx="231">
                  <c:v>43643</c:v>
                </c:pt>
                <c:pt idx="232">
                  <c:v>43642</c:v>
                </c:pt>
                <c:pt idx="233">
                  <c:v>43641</c:v>
                </c:pt>
                <c:pt idx="234">
                  <c:v>43640</c:v>
                </c:pt>
                <c:pt idx="235">
                  <c:v>43637</c:v>
                </c:pt>
                <c:pt idx="236">
                  <c:v>43636</c:v>
                </c:pt>
                <c:pt idx="237">
                  <c:v>43635</c:v>
                </c:pt>
                <c:pt idx="238">
                  <c:v>43634</c:v>
                </c:pt>
                <c:pt idx="239">
                  <c:v>43633</c:v>
                </c:pt>
                <c:pt idx="240">
                  <c:v>43630</c:v>
                </c:pt>
                <c:pt idx="241">
                  <c:v>43629</c:v>
                </c:pt>
                <c:pt idx="242">
                  <c:v>43628</c:v>
                </c:pt>
                <c:pt idx="243">
                  <c:v>43627</c:v>
                </c:pt>
                <c:pt idx="244">
                  <c:v>43626</c:v>
                </c:pt>
                <c:pt idx="245">
                  <c:v>43623</c:v>
                </c:pt>
                <c:pt idx="246">
                  <c:v>43622</c:v>
                </c:pt>
                <c:pt idx="247">
                  <c:v>43621</c:v>
                </c:pt>
                <c:pt idx="248">
                  <c:v>43620</c:v>
                </c:pt>
                <c:pt idx="249">
                  <c:v>43619</c:v>
                </c:pt>
                <c:pt idx="250">
                  <c:v>43616</c:v>
                </c:pt>
                <c:pt idx="251">
                  <c:v>43615</c:v>
                </c:pt>
                <c:pt idx="252">
                  <c:v>43614</c:v>
                </c:pt>
              </c:numCache>
            </c:numRef>
          </c:cat>
          <c:val>
            <c:numRef>
              <c:f>'Precios al cierre'!$W$3:$W$255</c:f>
              <c:numCache>
                <c:formatCode>General</c:formatCode>
                <c:ptCount val="253"/>
                <c:pt idx="0">
                  <c:v>9.5116426733718811</c:v>
                </c:pt>
                <c:pt idx="1">
                  <c:v>9.5085123900670698</c:v>
                </c:pt>
                <c:pt idx="2">
                  <c:v>9.5051161287563026</c:v>
                </c:pt>
                <c:pt idx="3">
                  <c:v>9.5121795003230982</c:v>
                </c:pt>
                <c:pt idx="4">
                  <c:v>9.5142378984443905</c:v>
                </c:pt>
                <c:pt idx="5">
                  <c:v>9.5147750183873026</c:v>
                </c:pt>
                <c:pt idx="6">
                  <c:v>9.5157598958087721</c:v>
                </c:pt>
                <c:pt idx="7">
                  <c:v>9.5130743465786338</c:v>
                </c:pt>
                <c:pt idx="8">
                  <c:v>9.5156703530726041</c:v>
                </c:pt>
                <c:pt idx="9">
                  <c:v>9.5119110792732169</c:v>
                </c:pt>
                <c:pt idx="10">
                  <c:v>9.5133428332870178</c:v>
                </c:pt>
                <c:pt idx="11">
                  <c:v>9.5105692012263141</c:v>
                </c:pt>
                <c:pt idx="12">
                  <c:v>9.5118216089563301</c:v>
                </c:pt>
                <c:pt idx="13">
                  <c:v>9.5129848543768141</c:v>
                </c:pt>
                <c:pt idx="14">
                  <c:v>9.5116426733718811</c:v>
                </c:pt>
                <c:pt idx="15">
                  <c:v>9.5110164518392235</c:v>
                </c:pt>
                <c:pt idx="16">
                  <c:v>9.5090488637267718</c:v>
                </c:pt>
                <c:pt idx="17">
                  <c:v>9.5121795003230982</c:v>
                </c:pt>
                <c:pt idx="18">
                  <c:v>9.5129848543768141</c:v>
                </c:pt>
                <c:pt idx="19">
                  <c:v>9.5113742826178047</c:v>
                </c:pt>
                <c:pt idx="20">
                  <c:v>9.5118216089563301</c:v>
                </c:pt>
                <c:pt idx="21">
                  <c:v>9.5150436011014605</c:v>
                </c:pt>
                <c:pt idx="22">
                  <c:v>9.5101219926748808</c:v>
                </c:pt>
                <c:pt idx="23">
                  <c:v>9.5138798521712218</c:v>
                </c:pt>
                <c:pt idx="24">
                  <c:v>9.5139693612130696</c:v>
                </c:pt>
                <c:pt idx="25">
                  <c:v>9.5112848223989506</c:v>
                </c:pt>
                <c:pt idx="26">
                  <c:v>9.5115532081042247</c:v>
                </c:pt>
                <c:pt idx="27">
                  <c:v>9.5127163878736116</c:v>
                </c:pt>
                <c:pt idx="28">
                  <c:v>9.5140588719391825</c:v>
                </c:pt>
                <c:pt idx="29">
                  <c:v>9.5118216089563301</c:v>
                </c:pt>
                <c:pt idx="30">
                  <c:v>9.5134323322242782</c:v>
                </c:pt>
                <c:pt idx="31">
                  <c:v>9.5143274142235814</c:v>
                </c:pt>
                <c:pt idx="32">
                  <c:v>9.512358456106174</c:v>
                </c:pt>
                <c:pt idx="33">
                  <c:v>9.5132533360336886</c:v>
                </c:pt>
                <c:pt idx="34">
                  <c:v>9.5073502381063051</c:v>
                </c:pt>
                <c:pt idx="35">
                  <c:v>9.5116426733718811</c:v>
                </c:pt>
                <c:pt idx="36">
                  <c:v>9.5135218328455178</c:v>
                </c:pt>
                <c:pt idx="37">
                  <c:v>9.5124479365228005</c:v>
                </c:pt>
                <c:pt idx="38">
                  <c:v>9.5137903448135894</c:v>
                </c:pt>
                <c:pt idx="39">
                  <c:v>9.512358456106174</c:v>
                </c:pt>
                <c:pt idx="40">
                  <c:v>9.520597707355444</c:v>
                </c:pt>
                <c:pt idx="41">
                  <c:v>9.508065374922035</c:v>
                </c:pt>
                <c:pt idx="42">
                  <c:v>9.5162076347687972</c:v>
                </c:pt>
                <c:pt idx="43">
                  <c:v>9.5106586479837887</c:v>
                </c:pt>
                <c:pt idx="44">
                  <c:v>9.5115532081042247</c:v>
                </c:pt>
                <c:pt idx="45">
                  <c:v>9.5161180836060755</c:v>
                </c:pt>
                <c:pt idx="46">
                  <c:v>9.5119110792732169</c:v>
                </c:pt>
                <c:pt idx="47">
                  <c:v>9.5115532081042247</c:v>
                </c:pt>
                <c:pt idx="48">
                  <c:v>9.5114637445195473</c:v>
                </c:pt>
                <c:pt idx="49">
                  <c:v>9.5150436011014605</c:v>
                </c:pt>
                <c:pt idx="50">
                  <c:v>9.5109269983514384</c:v>
                </c:pt>
                <c:pt idx="51">
                  <c:v>9.5108375465463038</c:v>
                </c:pt>
                <c:pt idx="52">
                  <c:v>9.5109269983514384</c:v>
                </c:pt>
                <c:pt idx="53">
                  <c:v>9.5138798521712218</c:v>
                </c:pt>
                <c:pt idx="54">
                  <c:v>9.5115532081042247</c:v>
                </c:pt>
                <c:pt idx="55">
                  <c:v>9.5145064508353734</c:v>
                </c:pt>
                <c:pt idx="56">
                  <c:v>9.5149540718453043</c:v>
                </c:pt>
                <c:pt idx="57">
                  <c:v>9.5070820895341086</c:v>
                </c:pt>
                <c:pt idx="58">
                  <c:v>9.5111059070097053</c:v>
                </c:pt>
                <c:pt idx="59">
                  <c:v>9.5143274142235814</c:v>
                </c:pt>
                <c:pt idx="60">
                  <c:v>9.5132533360336886</c:v>
                </c:pt>
                <c:pt idx="61">
                  <c:v>9.5193429876394493</c:v>
                </c:pt>
                <c:pt idx="62">
                  <c:v>9.5117321403225681</c:v>
                </c:pt>
                <c:pt idx="63">
                  <c:v>9.5144169316872258</c:v>
                </c:pt>
                <c:pt idx="64">
                  <c:v>9.5111953638629316</c:v>
                </c:pt>
                <c:pt idx="65">
                  <c:v>9.5120005512732746</c:v>
                </c:pt>
                <c:pt idx="66">
                  <c:v>9.5121795003230982</c:v>
                </c:pt>
                <c:pt idx="67">
                  <c:v>9.5060990074998895</c:v>
                </c:pt>
                <c:pt idx="68">
                  <c:v>9.507886580632265</c:v>
                </c:pt>
                <c:pt idx="69">
                  <c:v>9.512358456106174</c:v>
                </c:pt>
                <c:pt idx="70">
                  <c:v>9.5129848543768141</c:v>
                </c:pt>
                <c:pt idx="71">
                  <c:v>9.5146854941853647</c:v>
                </c:pt>
                <c:pt idx="72">
                  <c:v>9.5160285341287594</c:v>
                </c:pt>
                <c:pt idx="73">
                  <c:v>9.5177302624482394</c:v>
                </c:pt>
                <c:pt idx="74">
                  <c:v>9.5137008391401281</c:v>
                </c:pt>
                <c:pt idx="75">
                  <c:v>9.5089594472463013</c:v>
                </c:pt>
                <c:pt idx="76">
                  <c:v>9.5096748261789941</c:v>
                </c:pt>
                <c:pt idx="77">
                  <c:v>9.5094065464656534</c:v>
                </c:pt>
                <c:pt idx="78">
                  <c:v>9.5107480964237681</c:v>
                </c:pt>
                <c:pt idx="79">
                  <c:v>9.4996693059562727</c:v>
                </c:pt>
                <c:pt idx="80">
                  <c:v>9.5129848543768141</c:v>
                </c:pt>
                <c:pt idx="81">
                  <c:v>9.5074396243251442</c:v>
                </c:pt>
                <c:pt idx="82">
                  <c:v>9.5168345401032006</c:v>
                </c:pt>
                <c:pt idx="83">
                  <c:v>9.5157598958087721</c:v>
                </c:pt>
                <c:pt idx="84">
                  <c:v>9.5118216089563301</c:v>
                </c:pt>
                <c:pt idx="85">
                  <c:v>9.5060096464873443</c:v>
                </c:pt>
                <c:pt idx="86">
                  <c:v>9.5094065464656534</c:v>
                </c:pt>
                <c:pt idx="87">
                  <c:v>9.5117321403225681</c:v>
                </c:pt>
                <c:pt idx="88">
                  <c:v>9.5153121989791334</c:v>
                </c:pt>
                <c:pt idx="89">
                  <c:v>9.5070820895341086</c:v>
                </c:pt>
                <c:pt idx="90">
                  <c:v>9.5116426733718811</c:v>
                </c:pt>
                <c:pt idx="91">
                  <c:v>9.5128953638587355</c:v>
                </c:pt>
                <c:pt idx="92">
                  <c:v>9.51280587502435</c:v>
                </c:pt>
                <c:pt idx="93">
                  <c:v>9.5047587686944084</c:v>
                </c:pt>
                <c:pt idx="94">
                  <c:v>9.5096748261789941</c:v>
                </c:pt>
                <c:pt idx="95">
                  <c:v>9.5104797561512999</c:v>
                </c:pt>
                <c:pt idx="96">
                  <c:v>9.5110164518392235</c:v>
                </c:pt>
                <c:pt idx="97">
                  <c:v>9.5121795003230982</c:v>
                </c:pt>
                <c:pt idx="98">
                  <c:v>9.5172823802004149</c:v>
                </c:pt>
                <c:pt idx="99">
                  <c:v>9.5159389863368027</c:v>
                </c:pt>
                <c:pt idx="100">
                  <c:v>9.518267776792813</c:v>
                </c:pt>
                <c:pt idx="101">
                  <c:v>9.4992231218690169</c:v>
                </c:pt>
                <c:pt idx="102">
                  <c:v>9.5077077930666416</c:v>
                </c:pt>
                <c:pt idx="103">
                  <c:v>9.4916443999719888</c:v>
                </c:pt>
                <c:pt idx="104">
                  <c:v>9.5110164518392235</c:v>
                </c:pt>
                <c:pt idx="105">
                  <c:v>9.5120900249565548</c:v>
                </c:pt>
                <c:pt idx="106">
                  <c:v>9.5087806193301265</c:v>
                </c:pt>
                <c:pt idx="107">
                  <c:v>9.5137008391401281</c:v>
                </c:pt>
                <c:pt idx="108">
                  <c:v>9.5050267862215971</c:v>
                </c:pt>
                <c:pt idx="109">
                  <c:v>9.5079759769366099</c:v>
                </c:pt>
                <c:pt idx="110">
                  <c:v>9.5090488637267718</c:v>
                </c:pt>
                <c:pt idx="111">
                  <c:v>9.5116426733718811</c:v>
                </c:pt>
                <c:pt idx="112">
                  <c:v>9.5126269024064722</c:v>
                </c:pt>
                <c:pt idx="113">
                  <c:v>9.5117321403225681</c:v>
                </c:pt>
                <c:pt idx="114">
                  <c:v>9.5152226646683289</c:v>
                </c:pt>
                <c:pt idx="115">
                  <c:v>9.5126269024064722</c:v>
                </c:pt>
                <c:pt idx="116">
                  <c:v>9.512358456106174</c:v>
                </c:pt>
                <c:pt idx="117">
                  <c:v>9.5094065464656534</c:v>
                </c:pt>
                <c:pt idx="118">
                  <c:v>9.5128953638587355</c:v>
                </c:pt>
                <c:pt idx="119">
                  <c:v>9.5035975340487493</c:v>
                </c:pt>
                <c:pt idx="120">
                  <c:v>9.5095853979259601</c:v>
                </c:pt>
                <c:pt idx="121">
                  <c:v>9.5103903127586946</c:v>
                </c:pt>
                <c:pt idx="122">
                  <c:v>9.5127163878736116</c:v>
                </c:pt>
                <c:pt idx="123">
                  <c:v>9.5121795003230982</c:v>
                </c:pt>
                <c:pt idx="124">
                  <c:v>9.5124479365228005</c:v>
                </c:pt>
                <c:pt idx="125">
                  <c:v>9.5135218328455178</c:v>
                </c:pt>
                <c:pt idx="126">
                  <c:v>9.5158494402301557</c:v>
                </c:pt>
                <c:pt idx="127">
                  <c:v>9.512358456106174</c:v>
                </c:pt>
                <c:pt idx="128">
                  <c:v>9.5131638404642427</c:v>
                </c:pt>
                <c:pt idx="129">
                  <c:v>9.5140588719391825</c:v>
                </c:pt>
                <c:pt idx="130">
                  <c:v>9.5110164518392235</c:v>
                </c:pt>
                <c:pt idx="131">
                  <c:v>9.5107480964237681</c:v>
                </c:pt>
                <c:pt idx="132">
                  <c:v>9.5125374186228839</c:v>
                </c:pt>
                <c:pt idx="133">
                  <c:v>9.5115532081042247</c:v>
                </c:pt>
                <c:pt idx="134">
                  <c:v>9.5104797561512999</c:v>
                </c:pt>
                <c:pt idx="135">
                  <c:v>9.5154912726557246</c:v>
                </c:pt>
                <c:pt idx="136">
                  <c:v>9.5155808120216054</c:v>
                </c:pt>
                <c:pt idx="137">
                  <c:v>9.5077077930666416</c:v>
                </c:pt>
                <c:pt idx="138">
                  <c:v>9.5087806193301265</c:v>
                </c:pt>
                <c:pt idx="139">
                  <c:v>9.5086912078943264</c:v>
                </c:pt>
                <c:pt idx="140">
                  <c:v>9.5134323322242782</c:v>
                </c:pt>
                <c:pt idx="141">
                  <c:v>9.5122689773729547</c:v>
                </c:pt>
                <c:pt idx="142">
                  <c:v>9.5077077930666416</c:v>
                </c:pt>
                <c:pt idx="143">
                  <c:v>9.5115532081042247</c:v>
                </c:pt>
                <c:pt idx="144">
                  <c:v>9.5120900249565548</c:v>
                </c:pt>
                <c:pt idx="145">
                  <c:v>9.5108375465463038</c:v>
                </c:pt>
                <c:pt idx="146">
                  <c:v>9.5113742826178047</c:v>
                </c:pt>
                <c:pt idx="147">
                  <c:v>9.5094959713548608</c:v>
                </c:pt>
                <c:pt idx="148">
                  <c:v>9.5128953638587355</c:v>
                </c:pt>
                <c:pt idx="149">
                  <c:v>9.5109269983514384</c:v>
                </c:pt>
                <c:pt idx="150">
                  <c:v>9.5111059070097053</c:v>
                </c:pt>
                <c:pt idx="151">
                  <c:v>9.5168345401032006</c:v>
                </c:pt>
                <c:pt idx="152">
                  <c:v>9.5154912726557246</c:v>
                </c:pt>
                <c:pt idx="153">
                  <c:v>9.5116426733718811</c:v>
                </c:pt>
                <c:pt idx="154">
                  <c:v>9.5111953638629316</c:v>
                </c:pt>
                <c:pt idx="155">
                  <c:v>9.5126269024064722</c:v>
                </c:pt>
                <c:pt idx="156">
                  <c:v>9.5044907662816147</c:v>
                </c:pt>
                <c:pt idx="157">
                  <c:v>9.5106586479837887</c:v>
                </c:pt>
                <c:pt idx="158">
                  <c:v>9.5103903127586946</c:v>
                </c:pt>
                <c:pt idx="159">
                  <c:v>9.5075290122247811</c:v>
                </c:pt>
                <c:pt idx="160">
                  <c:v>9.5101219926748808</c:v>
                </c:pt>
                <c:pt idx="161">
                  <c:v>9.5127163878736116</c:v>
                </c:pt>
                <c:pt idx="162">
                  <c:v>9.5111953638629316</c:v>
                </c:pt>
                <c:pt idx="163">
                  <c:v>9.5134323322242782</c:v>
                </c:pt>
                <c:pt idx="164">
                  <c:v>9.5127163878736116</c:v>
                </c:pt>
                <c:pt idx="165">
                  <c:v>9.517819843956401</c:v>
                </c:pt>
                <c:pt idx="166">
                  <c:v>9.5111059070097053</c:v>
                </c:pt>
                <c:pt idx="167">
                  <c:v>9.5118216089563301</c:v>
                </c:pt>
                <c:pt idx="168">
                  <c:v>9.5120005512732746</c:v>
                </c:pt>
                <c:pt idx="169">
                  <c:v>9.5110164518392235</c:v>
                </c:pt>
                <c:pt idx="170">
                  <c:v>9.5143274142235814</c:v>
                </c:pt>
                <c:pt idx="171">
                  <c:v>9.5125374186228839</c:v>
                </c:pt>
                <c:pt idx="172">
                  <c:v>9.5088700324474349</c:v>
                </c:pt>
                <c:pt idx="173">
                  <c:v>9.5115532081042247</c:v>
                </c:pt>
                <c:pt idx="174">
                  <c:v>9.5114637445195473</c:v>
                </c:pt>
                <c:pt idx="175">
                  <c:v>9.5130743465786338</c:v>
                </c:pt>
                <c:pt idx="176">
                  <c:v>9.5125374186228839</c:v>
                </c:pt>
                <c:pt idx="177">
                  <c:v>9.5069033322224339</c:v>
                </c:pt>
                <c:pt idx="178">
                  <c:v>9.5120900249565548</c:v>
                </c:pt>
                <c:pt idx="179">
                  <c:v>9.5098536877310629</c:v>
                </c:pt>
                <c:pt idx="180">
                  <c:v>9.5135218328455178</c:v>
                </c:pt>
                <c:pt idx="181">
                  <c:v>9.5096748261789941</c:v>
                </c:pt>
                <c:pt idx="182">
                  <c:v>9.5138798521712218</c:v>
                </c:pt>
                <c:pt idx="183">
                  <c:v>9.5101219926748808</c:v>
                </c:pt>
                <c:pt idx="184">
                  <c:v>9.5118216089563301</c:v>
                </c:pt>
                <c:pt idx="185">
                  <c:v>9.5150436011014605</c:v>
                </c:pt>
                <c:pt idx="186">
                  <c:v>9.5074396243251442</c:v>
                </c:pt>
                <c:pt idx="187">
                  <c:v>9.5146854941853647</c:v>
                </c:pt>
                <c:pt idx="188">
                  <c:v>9.5061883701925218</c:v>
                </c:pt>
                <c:pt idx="189">
                  <c:v>9.5076184018052636</c:v>
                </c:pt>
                <c:pt idx="190">
                  <c:v>9.5156703530726041</c:v>
                </c:pt>
                <c:pt idx="191">
                  <c:v>9.5094065464656534</c:v>
                </c:pt>
                <c:pt idx="192">
                  <c:v>9.5124479365228005</c:v>
                </c:pt>
                <c:pt idx="193">
                  <c:v>9.5105692012263141</c:v>
                </c:pt>
                <c:pt idx="194">
                  <c:v>9.5153121989791334</c:v>
                </c:pt>
                <c:pt idx="195">
                  <c:v>9.5069033322224339</c:v>
                </c:pt>
                <c:pt idx="196">
                  <c:v>9.5188949536001477</c:v>
                </c:pt>
                <c:pt idx="197">
                  <c:v>9.5097642561140123</c:v>
                </c:pt>
                <c:pt idx="198">
                  <c:v>9.5142378984443905</c:v>
                </c:pt>
                <c:pt idx="199">
                  <c:v>9.5088700324474349</c:v>
                </c:pt>
                <c:pt idx="200">
                  <c:v>9.5069033322224339</c:v>
                </c:pt>
                <c:pt idx="201">
                  <c:v>9.5141483843496069</c:v>
                </c:pt>
                <c:pt idx="202">
                  <c:v>9.5081547745885899</c:v>
                </c:pt>
                <c:pt idx="203">
                  <c:v>9.5097642561140123</c:v>
                </c:pt>
                <c:pt idx="204">
                  <c:v>9.5100325560114491</c:v>
                </c:pt>
                <c:pt idx="205">
                  <c:v>9.5083335789652832</c:v>
                </c:pt>
                <c:pt idx="206">
                  <c:v>9.5156703530726041</c:v>
                </c:pt>
                <c:pt idx="207">
                  <c:v>9.5113742826178047</c:v>
                </c:pt>
                <c:pt idx="208">
                  <c:v>9.5100325560114491</c:v>
                </c:pt>
                <c:pt idx="209">
                  <c:v>9.5114637445195473</c:v>
                </c:pt>
                <c:pt idx="210">
                  <c:v>9.5089594472463013</c:v>
                </c:pt>
                <c:pt idx="211">
                  <c:v>9.512358456106174</c:v>
                </c:pt>
                <c:pt idx="212">
                  <c:v>9.5070820895341086</c:v>
                </c:pt>
                <c:pt idx="213">
                  <c:v>9.5105692012263141</c:v>
                </c:pt>
                <c:pt idx="214">
                  <c:v>9.5138798521712218</c:v>
                </c:pt>
                <c:pt idx="215">
                  <c:v>9.5132533360336886</c:v>
                </c:pt>
                <c:pt idx="216">
                  <c:v>9.5134323322242782</c:v>
                </c:pt>
                <c:pt idx="217">
                  <c:v>9.5103903127586946</c:v>
                </c:pt>
                <c:pt idx="218">
                  <c:v>9.5107480964237681</c:v>
                </c:pt>
                <c:pt idx="219">
                  <c:v>9.502883069135585</c:v>
                </c:pt>
                <c:pt idx="220">
                  <c:v>9.5132533360336886</c:v>
                </c:pt>
                <c:pt idx="221">
                  <c:v>9.5154017349749171</c:v>
                </c:pt>
                <c:pt idx="222">
                  <c:v>9.5052054729705748</c:v>
                </c:pt>
                <c:pt idx="223">
                  <c:v>9.5075290122247811</c:v>
                </c:pt>
                <c:pt idx="224">
                  <c:v>9.5113742826178047</c:v>
                </c:pt>
                <c:pt idx="225">
                  <c:v>9.5150436011014605</c:v>
                </c:pt>
                <c:pt idx="226">
                  <c:v>9.5154912726557246</c:v>
                </c:pt>
                <c:pt idx="227">
                  <c:v>9.5024365831138535</c:v>
                </c:pt>
                <c:pt idx="228">
                  <c:v>9.5075290122247811</c:v>
                </c:pt>
                <c:pt idx="229">
                  <c:v>9.5103008710484556</c:v>
                </c:pt>
                <c:pt idx="230">
                  <c:v>9.5114637445195473</c:v>
                </c:pt>
                <c:pt idx="231">
                  <c:v>9.5106586479837887</c:v>
                </c:pt>
                <c:pt idx="232">
                  <c:v>9.5111059070097053</c:v>
                </c:pt>
                <c:pt idx="233">
                  <c:v>9.5137008391401281</c:v>
                </c:pt>
                <c:pt idx="234">
                  <c:v>9.5151331320424539</c:v>
                </c:pt>
                <c:pt idx="235">
                  <c:v>9.5109269983514384</c:v>
                </c:pt>
                <c:pt idx="236">
                  <c:v>9.5074396243251442</c:v>
                </c:pt>
                <c:pt idx="237">
                  <c:v>9.5086017981399902</c:v>
                </c:pt>
                <c:pt idx="238">
                  <c:v>9.5090488637267718</c:v>
                </c:pt>
                <c:pt idx="239">
                  <c:v>9.5101219926748808</c:v>
                </c:pt>
                <c:pt idx="240">
                  <c:v>9.5104797561512999</c:v>
                </c:pt>
                <c:pt idx="241">
                  <c:v>9.5120900249565548</c:v>
                </c:pt>
                <c:pt idx="242">
                  <c:v>9.5108375465463038</c:v>
                </c:pt>
                <c:pt idx="243">
                  <c:v>9.5125374186228839</c:v>
                </c:pt>
                <c:pt idx="244">
                  <c:v>9.5148645442739337</c:v>
                </c:pt>
                <c:pt idx="245">
                  <c:v>9.5113742826178047</c:v>
                </c:pt>
                <c:pt idx="246">
                  <c:v>9.5125374186228839</c:v>
                </c:pt>
                <c:pt idx="247">
                  <c:v>9.5153121989791334</c:v>
                </c:pt>
                <c:pt idx="248">
                  <c:v>9.5125374186228839</c:v>
                </c:pt>
                <c:pt idx="249">
                  <c:v>9.5137903448135894</c:v>
                </c:pt>
                <c:pt idx="250">
                  <c:v>9.5147750183873026</c:v>
                </c:pt>
                <c:pt idx="251">
                  <c:v>9.5137903448135894</c:v>
                </c:pt>
                <c:pt idx="252">
                  <c:v>9.5112848223989506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6-4ECA-900E-1323F9C9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41424"/>
        <c:axId val="289384704"/>
      </c:areaChart>
      <c:dateAx>
        <c:axId val="42804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9384704"/>
        <c:crosses val="autoZero"/>
        <c:auto val="1"/>
        <c:lblOffset val="100"/>
        <c:baseTimeUnit val="days"/>
      </c:dateAx>
      <c:valAx>
        <c:axId val="2893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804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</xdr:colOff>
      <xdr:row>1</xdr:row>
      <xdr:rowOff>49211</xdr:rowOff>
    </xdr:from>
    <xdr:to>
      <xdr:col>14</xdr:col>
      <xdr:colOff>22225</xdr:colOff>
      <xdr:row>15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FF4BDA-87EE-431E-9D7A-2736B6658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750524</xdr:colOff>
      <xdr:row>17</xdr:row>
      <xdr:rowOff>15737</xdr:rowOff>
    </xdr:from>
    <xdr:to>
      <xdr:col>14</xdr:col>
      <xdr:colOff>38910</xdr:colOff>
      <xdr:row>30</xdr:row>
      <xdr:rowOff>174073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EF0BFB-5A97-4816-8076-8165D2678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745069</xdr:colOff>
      <xdr:row>32</xdr:row>
      <xdr:rowOff>9347</xdr:rowOff>
    </xdr:from>
    <xdr:to>
      <xdr:col>13</xdr:col>
      <xdr:colOff>749300</xdr:colOff>
      <xdr:row>47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A5F796-7CFA-4031-B8B5-70E555A85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752288</xdr:colOff>
      <xdr:row>48</xdr:row>
      <xdr:rowOff>38473</xdr:rowOff>
    </xdr:from>
    <xdr:to>
      <xdr:col>13</xdr:col>
      <xdr:colOff>752288</xdr:colOff>
      <xdr:row>62</xdr:row>
      <xdr:rowOff>114673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6440EAF-E5F0-44F8-8432-537B3C9DD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43700</xdr:colOff>
      <xdr:row>64</xdr:row>
      <xdr:rowOff>58270</xdr:rowOff>
    </xdr:from>
    <xdr:to>
      <xdr:col>14</xdr:col>
      <xdr:colOff>43700</xdr:colOff>
      <xdr:row>78</xdr:row>
      <xdr:rowOff>130734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88A7E3-DB41-42F8-BD19-7A4AC3605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1047750</xdr:colOff>
      <xdr:row>7</xdr:row>
      <xdr:rowOff>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838DACC-5FDC-4A7E-B07E-5CA657F1425A}"/>
            </a:ext>
          </a:extLst>
        </xdr:cNvPr>
        <xdr:cNvSpPr txBox="1"/>
      </xdr:nvSpPr>
      <xdr:spPr>
        <a:xfrm>
          <a:off x="180975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</xdr:col>
      <xdr:colOff>600075</xdr:colOff>
      <xdr:row>13</xdr:row>
      <xdr:rowOff>185737</xdr:rowOff>
    </xdr:from>
    <xdr:ext cx="2024657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A7098B3E-D6AD-46A0-9548-4922B1524575}"/>
                </a:ext>
              </a:extLst>
            </xdr:cNvPr>
            <xdr:cNvSpPr txBox="1"/>
          </xdr:nvSpPr>
          <xdr:spPr>
            <a:xfrm>
              <a:off x="1362075" y="1328737"/>
              <a:ext cx="2024657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d>
                      <m:dPr>
                        <m:begChr m:val="["/>
                        <m:endChr m:val="]"/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𝑜𝑏𝑗</m:t>
                            </m:r>
                          </m:sub>
                        </m:sSub>
                      </m:e>
                    </m:d>
                    <m: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α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d>
                      <m:dPr>
                        <m:begChr m:val="["/>
                        <m:endChr m:val="]"/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E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A7098B3E-D6AD-46A0-9548-4922B1524575}"/>
                </a:ext>
              </a:extLst>
            </xdr:cNvPr>
            <xdr:cNvSpPr txBox="1"/>
          </xdr:nvSpPr>
          <xdr:spPr>
            <a:xfrm>
              <a:off x="1362075" y="1328737"/>
              <a:ext cx="2024657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𝐸[𝑟_𝑜𝑏𝑗 ]=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α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𝐸[𝑟_𝑓 ]+(1−𝛼)𝐸[𝑟_𝑀]</a:t>
              </a:r>
              <a:endParaRPr lang="es-E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695325</xdr:colOff>
      <xdr:row>15</xdr:row>
      <xdr:rowOff>61912</xdr:rowOff>
    </xdr:from>
    <xdr:ext cx="1205202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4D8BAF9B-5323-43E2-84C8-E71B7222FB08}"/>
                </a:ext>
              </a:extLst>
            </xdr:cNvPr>
            <xdr:cNvSpPr txBox="1"/>
          </xdr:nvSpPr>
          <xdr:spPr>
            <a:xfrm>
              <a:off x="1457325" y="1585912"/>
              <a:ext cx="1205202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α</m:t>
                    </m:r>
                    <m: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𝑜𝑏𝑗</m:t>
                                </m:r>
                              </m:sub>
                            </m:sSub>
                          </m:e>
                        </m:d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sub>
                            </m:sSub>
                          </m:e>
                        </m:d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s-E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4D8BAF9B-5323-43E2-84C8-E71B7222FB08}"/>
                </a:ext>
              </a:extLst>
            </xdr:cNvPr>
            <xdr:cNvSpPr txBox="1"/>
          </xdr:nvSpPr>
          <xdr:spPr>
            <a:xfrm>
              <a:off x="1457325" y="1585912"/>
              <a:ext cx="1205202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α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𝐸[𝑟_𝑜𝑏𝑗 ]−𝐸[𝑟_𝑀]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𝐸[𝑟_𝑓 ]−𝐸[𝑟_𝑀 ]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E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419100</xdr:colOff>
      <xdr:row>18</xdr:row>
      <xdr:rowOff>14287</xdr:rowOff>
    </xdr:from>
    <xdr:ext cx="2046842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617CAB4-3FD6-4EF4-89D8-7CD9CBBE3E82}"/>
                </a:ext>
              </a:extLst>
            </xdr:cNvPr>
            <xdr:cNvSpPr txBox="1"/>
          </xdr:nvSpPr>
          <xdr:spPr>
            <a:xfrm>
              <a:off x="1181100" y="2109787"/>
              <a:ext cx="2046842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α</m:t>
                    </m:r>
                    <m: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0.01932185</m:t>
                        </m:r>
                        <m:r>
                          <m:rPr>
                            <m:nor/>
                          </m:rPr>
                          <a:rPr lang="es-MX"/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nor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es-MX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−0.00067815</m:t>
                        </m:r>
                        <m:r>
                          <m:rPr>
                            <m:nor/>
                          </m:rPr>
                          <a:rPr lang="es-MX"/>
                          <m:t> </m:t>
                        </m:r>
                        <m:r>
                          <a:rPr lang="es-E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0.05190</m:t>
                        </m:r>
                        <m:r>
                          <m:rPr>
                            <m:nor/>
                          </m:rPr>
                          <a:rPr lang="es-MX"/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−(</m:t>
                        </m:r>
                        <m:r>
                          <m:rPr>
                            <m:nor/>
                          </m:rPr>
                          <a:rPr lang="es-MX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−0.00067815</m:t>
                        </m:r>
                        <m:r>
                          <m:rPr>
                            <m:nor/>
                          </m:rPr>
                          <a:rPr lang="es-MX"/>
                          <m:t> </m:t>
                        </m:r>
                        <m:r>
                          <a:rPr lang="es-ES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E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617CAB4-3FD6-4EF4-89D8-7CD9CBBE3E82}"/>
                </a:ext>
              </a:extLst>
            </xdr:cNvPr>
            <xdr:cNvSpPr txBox="1"/>
          </xdr:nvSpPr>
          <xdr:spPr>
            <a:xfrm>
              <a:off x="1181100" y="2109787"/>
              <a:ext cx="2046842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α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es-MX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"0.01932185</a:t>
              </a:r>
              <a:r>
                <a:rPr lang="es-MX" i="0"/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−"(</a:t>
              </a:r>
              <a:r>
                <a:rPr lang="es-MX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−0.00067815</a:t>
              </a:r>
              <a:r>
                <a:rPr lang="es-MX" i="0"/>
                <a:t> </a:t>
              </a:r>
              <a:r>
                <a:rPr lang="es-ES" b="0" i="0">
                  <a:latin typeface="Cambria Math" panose="02040503050406030204" pitchFamily="18" charset="0"/>
                </a:rPr>
                <a:t>" )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)/(</a:t>
              </a:r>
              <a:r>
                <a:rPr lang="es-MX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"0.05190</a:t>
              </a:r>
              <a:r>
                <a:rPr lang="es-MX" i="0"/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−(</a:t>
              </a:r>
              <a:r>
                <a:rPr lang="es-MX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"−0.00067815</a:t>
              </a:r>
              <a:r>
                <a:rPr lang="es-MX" i="0"/>
                <a:t> </a:t>
              </a:r>
              <a:r>
                <a:rPr lang="es-ES" b="0" i="0">
                  <a:latin typeface="Cambria Math" panose="02040503050406030204" pitchFamily="18" charset="0"/>
                </a:rPr>
                <a:t>" )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s-E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600075</xdr:colOff>
      <xdr:row>13</xdr:row>
      <xdr:rowOff>185737</xdr:rowOff>
    </xdr:from>
    <xdr:ext cx="2024657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3663818A-E197-4DC2-BEFD-664A13854C59}"/>
                </a:ext>
              </a:extLst>
            </xdr:cNvPr>
            <xdr:cNvSpPr txBox="1"/>
          </xdr:nvSpPr>
          <xdr:spPr>
            <a:xfrm>
              <a:off x="1362075" y="1328737"/>
              <a:ext cx="2024657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d>
                      <m:dPr>
                        <m:begChr m:val="["/>
                        <m:endChr m:val="]"/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𝑜𝑏𝑗</m:t>
                            </m:r>
                          </m:sub>
                        </m:sSub>
                      </m:e>
                    </m:d>
                    <m: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α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d>
                      <m:dPr>
                        <m:begChr m:val="["/>
                        <m:endChr m:val="]"/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E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3663818A-E197-4DC2-BEFD-664A13854C59}"/>
                </a:ext>
              </a:extLst>
            </xdr:cNvPr>
            <xdr:cNvSpPr txBox="1"/>
          </xdr:nvSpPr>
          <xdr:spPr>
            <a:xfrm>
              <a:off x="1362075" y="1328737"/>
              <a:ext cx="2024657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𝐸[𝑟_𝑜𝑏𝑗 ]=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α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𝐸[𝑟_𝑓 ]+(1−𝛼)𝐸[𝑟_𝑀]</a:t>
              </a:r>
              <a:endParaRPr lang="es-E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695325</xdr:colOff>
      <xdr:row>15</xdr:row>
      <xdr:rowOff>61912</xdr:rowOff>
    </xdr:from>
    <xdr:ext cx="1205202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7046AECB-4DE6-4939-85A4-847FEF13AA29}"/>
                </a:ext>
              </a:extLst>
            </xdr:cNvPr>
            <xdr:cNvSpPr txBox="1"/>
          </xdr:nvSpPr>
          <xdr:spPr>
            <a:xfrm>
              <a:off x="1457325" y="1585912"/>
              <a:ext cx="1205202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α</m:t>
                    </m:r>
                    <m: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𝑜𝑏𝑗</m:t>
                                </m:r>
                              </m:sub>
                            </m:sSub>
                          </m:e>
                        </m:d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sub>
                            </m:sSub>
                          </m:e>
                        </m:d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s-E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7046AECB-4DE6-4939-85A4-847FEF13AA29}"/>
                </a:ext>
              </a:extLst>
            </xdr:cNvPr>
            <xdr:cNvSpPr txBox="1"/>
          </xdr:nvSpPr>
          <xdr:spPr>
            <a:xfrm>
              <a:off x="1457325" y="1585912"/>
              <a:ext cx="1205202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α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𝐸[𝑟_𝑜𝑏𝑗 ]−𝐸[𝑟_𝑀]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𝐸[𝑟_𝑓 ]−𝐸[𝑟_𝑀 ]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E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419100</xdr:colOff>
      <xdr:row>18</xdr:row>
      <xdr:rowOff>14287</xdr:rowOff>
    </xdr:from>
    <xdr:ext cx="2046842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A1CF3AB-B01A-49AC-9CD9-41B5393E193F}"/>
                </a:ext>
              </a:extLst>
            </xdr:cNvPr>
            <xdr:cNvSpPr txBox="1"/>
          </xdr:nvSpPr>
          <xdr:spPr>
            <a:xfrm>
              <a:off x="1181100" y="2109787"/>
              <a:ext cx="2046842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α</m:t>
                    </m:r>
                    <m: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0.01932185</m:t>
                        </m:r>
                        <m:r>
                          <m:rPr>
                            <m:nor/>
                          </m:rPr>
                          <a:rPr lang="es-MX"/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nor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es-MX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−0.00067815</m:t>
                        </m:r>
                        <m:r>
                          <m:rPr>
                            <m:nor/>
                          </m:rPr>
                          <a:rPr lang="es-MX"/>
                          <m:t> </m:t>
                        </m:r>
                        <m:r>
                          <a:rPr lang="es-E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0.05190</m:t>
                        </m:r>
                        <m:r>
                          <m:rPr>
                            <m:nor/>
                          </m:rPr>
                          <a:rPr lang="es-MX"/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−(</m:t>
                        </m:r>
                        <m:r>
                          <m:rPr>
                            <m:nor/>
                          </m:rPr>
                          <a:rPr lang="es-MX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−0.00067815</m:t>
                        </m:r>
                        <m:r>
                          <m:rPr>
                            <m:nor/>
                          </m:rPr>
                          <a:rPr lang="es-MX"/>
                          <m:t> </m:t>
                        </m:r>
                        <m:r>
                          <a:rPr lang="es-ES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E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A1CF3AB-B01A-49AC-9CD9-41B5393E193F}"/>
                </a:ext>
              </a:extLst>
            </xdr:cNvPr>
            <xdr:cNvSpPr txBox="1"/>
          </xdr:nvSpPr>
          <xdr:spPr>
            <a:xfrm>
              <a:off x="1181100" y="2109787"/>
              <a:ext cx="2046842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α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es-MX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"0.01932185</a:t>
              </a:r>
              <a:r>
                <a:rPr lang="es-MX" i="0"/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−"(</a:t>
              </a:r>
              <a:r>
                <a:rPr lang="es-MX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−0.00067815</a:t>
              </a:r>
              <a:r>
                <a:rPr lang="es-MX" i="0"/>
                <a:t> </a:t>
              </a:r>
              <a:r>
                <a:rPr lang="es-ES" b="0" i="0">
                  <a:latin typeface="Cambria Math" panose="02040503050406030204" pitchFamily="18" charset="0"/>
                </a:rPr>
                <a:t>" )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)/(</a:t>
              </a:r>
              <a:r>
                <a:rPr lang="es-MX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"0.05190</a:t>
              </a:r>
              <a:r>
                <a:rPr lang="es-MX" i="0"/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−(</a:t>
              </a:r>
              <a:r>
                <a:rPr lang="es-MX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"−0.00067815</a:t>
              </a:r>
              <a:r>
                <a:rPr lang="es-MX" i="0"/>
                <a:t> </a:t>
              </a:r>
              <a:r>
                <a:rPr lang="es-ES" b="0" i="0">
                  <a:latin typeface="Cambria Math" panose="02040503050406030204" pitchFamily="18" charset="0"/>
                </a:rPr>
                <a:t>" )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s-E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Met.%20Cuantitativos/Proyecto/Carter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al cierre"/>
      <sheetName val="Rendimientos"/>
      <sheetName val="VaR"/>
      <sheetName val="Indicadores analíticos"/>
      <sheetName val="Hoja1"/>
      <sheetName val="#¡REF"/>
    </sheetNames>
    <sheetDataSet>
      <sheetData sheetId="0"/>
      <sheetData sheetId="1">
        <row r="2">
          <cell r="J2" t="str">
            <v>RENDIMIENTOS PORTAFOLIO</v>
          </cell>
        </row>
        <row r="3">
          <cell r="H3">
            <v>0.28815774999999999</v>
          </cell>
        </row>
        <row r="4">
          <cell r="H4">
            <v>7.2647550000000005E-2</v>
          </cell>
        </row>
        <row r="5">
          <cell r="H5">
            <v>0.26782740999999999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6740-A5D0-4FBB-9134-76B156732353}">
  <dimension ref="A1:Y255"/>
  <sheetViews>
    <sheetView zoomScale="115" zoomScaleNormal="115" workbookViewId="0">
      <selection activeCell="C3" sqref="C3"/>
    </sheetView>
  </sheetViews>
  <sheetFormatPr baseColWidth="10" defaultRowHeight="15" x14ac:dyDescent="0.25"/>
  <cols>
    <col min="1" max="1" width="12.7109375" style="15" bestFit="1" customWidth="1"/>
    <col min="2" max="2" width="11.42578125" style="15"/>
    <col min="3" max="3" width="13.140625" style="15" customWidth="1"/>
    <col min="4" max="4" width="16" style="15" customWidth="1"/>
    <col min="18" max="18" width="14.42578125" bestFit="1" customWidth="1"/>
    <col min="19" max="21" width="12.5703125" bestFit="1" customWidth="1"/>
    <col min="22" max="22" width="13.140625" bestFit="1" customWidth="1"/>
    <col min="24" max="24" width="14.42578125" bestFit="1" customWidth="1"/>
    <col min="25" max="25" width="12" bestFit="1" customWidth="1"/>
  </cols>
  <sheetData>
    <row r="1" spans="1:25" x14ac:dyDescent="0.25">
      <c r="A1" s="191" t="s">
        <v>12</v>
      </c>
      <c r="B1" s="191"/>
      <c r="C1" s="191"/>
      <c r="D1" s="191"/>
      <c r="E1" s="192"/>
      <c r="R1" s="193" t="s">
        <v>21</v>
      </c>
      <c r="S1" s="193"/>
      <c r="T1" s="193"/>
      <c r="U1" s="193"/>
      <c r="V1" s="193"/>
      <c r="W1" s="193"/>
    </row>
    <row r="2" spans="1:25" x14ac:dyDescent="0.25">
      <c r="A2" s="12" t="s">
        <v>13</v>
      </c>
      <c r="B2" s="12" t="s">
        <v>7</v>
      </c>
      <c r="C2" s="12" t="s">
        <v>5</v>
      </c>
      <c r="D2" s="12" t="s">
        <v>6</v>
      </c>
      <c r="E2" s="13" t="s">
        <v>14</v>
      </c>
      <c r="R2" s="29" t="s">
        <v>17</v>
      </c>
      <c r="S2" s="29">
        <v>273</v>
      </c>
      <c r="T2" s="30">
        <v>356</v>
      </c>
      <c r="U2" s="29">
        <v>364</v>
      </c>
      <c r="V2" s="35" t="s">
        <v>18</v>
      </c>
      <c r="W2" s="35" t="s">
        <v>20</v>
      </c>
      <c r="X2" s="28"/>
      <c r="Y2" s="28">
        <v>44336</v>
      </c>
    </row>
    <row r="3" spans="1:25" x14ac:dyDescent="0.25">
      <c r="A3" s="14">
        <v>43980</v>
      </c>
      <c r="B3" s="15">
        <v>220.08000200000001</v>
      </c>
      <c r="C3" s="15">
        <v>20.209999</v>
      </c>
      <c r="D3" s="15">
        <v>81.410004000000001</v>
      </c>
      <c r="E3" s="19">
        <v>36122.730469000002</v>
      </c>
      <c r="R3" s="28">
        <v>43980</v>
      </c>
      <c r="S3" s="33">
        <v>5.21E-2</v>
      </c>
      <c r="T3" s="188">
        <f>ROUND(S3+V3*($T$2-$S$2),5)</f>
        <v>5.1920000000000001E-2</v>
      </c>
      <c r="U3" s="33">
        <v>5.1900000000000002E-2</v>
      </c>
      <c r="V3" s="34">
        <f>+(U3-S3)/($U$2-$S$2)</f>
        <v>-2.1978021978021844E-6</v>
      </c>
      <c r="W3">
        <f>10/(1+T3*($T$2/360))</f>
        <v>9.5116426733718811</v>
      </c>
      <c r="X3" s="28"/>
      <c r="Y3" s="28">
        <v>43980</v>
      </c>
    </row>
    <row r="4" spans="1:25" x14ac:dyDescent="0.25">
      <c r="A4" s="14">
        <v>43979</v>
      </c>
      <c r="B4" s="15">
        <v>223.71000699999999</v>
      </c>
      <c r="C4" s="15">
        <v>20.18</v>
      </c>
      <c r="D4" s="15">
        <v>79.739998</v>
      </c>
      <c r="E4" s="19">
        <v>36508.140625</v>
      </c>
      <c r="R4" s="28">
        <v>43979</v>
      </c>
      <c r="S4" s="33">
        <v>5.2369829E-2</v>
      </c>
      <c r="T4" s="188">
        <f t="shared" ref="T4:T67" si="0">ROUND(S4+V4*($T$2-$S$2),5)</f>
        <v>5.2269999999999997E-2</v>
      </c>
      <c r="U4" s="33">
        <v>5.2258433999999993E-2</v>
      </c>
      <c r="V4" s="34">
        <f>+(U4-S4)/($U$2-$S$2)</f>
        <v>-1.2241208791209581E-6</v>
      </c>
      <c r="W4">
        <f t="shared" ref="W4:W67" si="1">10/(1+T4*($T$2/360))</f>
        <v>9.5085123900670698</v>
      </c>
      <c r="X4" t="s">
        <v>19</v>
      </c>
      <c r="Y4">
        <f>Y2-Y3</f>
        <v>356</v>
      </c>
    </row>
    <row r="5" spans="1:25" x14ac:dyDescent="0.25">
      <c r="A5" s="14">
        <v>43978</v>
      </c>
      <c r="B5" s="15">
        <v>227.770004</v>
      </c>
      <c r="C5" s="15">
        <v>20.41</v>
      </c>
      <c r="D5" s="15">
        <v>79.5</v>
      </c>
      <c r="E5" s="19">
        <v>36889.960937999997</v>
      </c>
      <c r="R5" s="28">
        <v>43978</v>
      </c>
      <c r="S5" s="33">
        <v>5.2911719000000003E-2</v>
      </c>
      <c r="T5" s="188">
        <f t="shared" si="0"/>
        <v>5.2650000000000002E-2</v>
      </c>
      <c r="U5" s="33">
        <v>5.262245900000001E-2</v>
      </c>
      <c r="V5" s="34">
        <f t="shared" ref="V5:V67" si="2">+(U5-S5)/($U$2-$S$2)</f>
        <v>-3.1786813186812372E-6</v>
      </c>
      <c r="W5">
        <f t="shared" si="1"/>
        <v>9.5051161287563026</v>
      </c>
    </row>
    <row r="6" spans="1:25" x14ac:dyDescent="0.25">
      <c r="A6" s="14">
        <v>43977</v>
      </c>
      <c r="B6" s="15">
        <v>226.550003</v>
      </c>
      <c r="C6" s="15">
        <v>20.23</v>
      </c>
      <c r="D6" s="15">
        <v>76.449996999999996</v>
      </c>
      <c r="E6" s="19">
        <v>36206.859375</v>
      </c>
      <c r="R6" s="28">
        <v>43977</v>
      </c>
      <c r="S6" s="33">
        <v>5.2031907999999995E-2</v>
      </c>
      <c r="T6" s="188">
        <f t="shared" si="0"/>
        <v>5.1860000000000003E-2</v>
      </c>
      <c r="U6" s="33">
        <v>5.1845452E-2</v>
      </c>
      <c r="V6" s="34">
        <f t="shared" si="2"/>
        <v>-2.0489670329669733E-6</v>
      </c>
      <c r="W6">
        <f t="shared" si="1"/>
        <v>9.5121795003230982</v>
      </c>
    </row>
    <row r="7" spans="1:25" x14ac:dyDescent="0.25">
      <c r="A7" s="14">
        <v>43976</v>
      </c>
      <c r="B7" s="15">
        <v>237.41999799999999</v>
      </c>
      <c r="C7" s="15">
        <v>20</v>
      </c>
      <c r="D7" s="15">
        <v>73.489998</v>
      </c>
      <c r="E7" s="19">
        <v>35832.769530999998</v>
      </c>
      <c r="R7" s="28">
        <v>43976</v>
      </c>
      <c r="S7" s="33">
        <v>5.1928685000000009E-2</v>
      </c>
      <c r="T7" s="188">
        <f t="shared" si="0"/>
        <v>5.1630000000000002E-2</v>
      </c>
      <c r="U7" s="33">
        <v>5.1602531999999993E-2</v>
      </c>
      <c r="V7" s="34">
        <f t="shared" si="2"/>
        <v>-3.5840989010990824E-6</v>
      </c>
      <c r="W7">
        <f t="shared" si="1"/>
        <v>9.5142378984443905</v>
      </c>
    </row>
    <row r="8" spans="1:25" x14ac:dyDescent="0.25">
      <c r="A8" s="14">
        <v>43973</v>
      </c>
      <c r="B8" s="15">
        <v>227.05999800000001</v>
      </c>
      <c r="C8" s="15">
        <v>19.389999</v>
      </c>
      <c r="D8" s="15">
        <v>71.319999999999993</v>
      </c>
      <c r="E8" s="19">
        <v>35784.421875</v>
      </c>
      <c r="R8" s="28">
        <v>43973</v>
      </c>
      <c r="S8" s="33">
        <v>5.1784618999999997E-2</v>
      </c>
      <c r="T8" s="188">
        <f t="shared" si="0"/>
        <v>5.1569999999999998E-2</v>
      </c>
      <c r="U8" s="33">
        <v>5.1548338000000013E-2</v>
      </c>
      <c r="V8" s="34">
        <f t="shared" si="2"/>
        <v>-2.59649450549433E-6</v>
      </c>
      <c r="W8">
        <f t="shared" si="1"/>
        <v>9.5147750183873026</v>
      </c>
    </row>
    <row r="9" spans="1:25" x14ac:dyDescent="0.25">
      <c r="A9" s="14">
        <v>43972</v>
      </c>
      <c r="B9" s="15">
        <v>229.41000399999999</v>
      </c>
      <c r="C9" s="15">
        <v>19.290001</v>
      </c>
      <c r="D9" s="15">
        <v>71.900002000000001</v>
      </c>
      <c r="E9" s="19">
        <v>35560.761719000002</v>
      </c>
      <c r="R9" s="28">
        <v>43972</v>
      </c>
      <c r="S9" s="33">
        <v>5.1733260999999996E-2</v>
      </c>
      <c r="T9" s="188">
        <f t="shared" si="0"/>
        <v>5.1459999999999999E-2</v>
      </c>
      <c r="U9" s="33">
        <v>5.1433774000000002E-2</v>
      </c>
      <c r="V9" s="34">
        <f t="shared" si="2"/>
        <v>-3.2910659340658695E-6</v>
      </c>
      <c r="W9">
        <f t="shared" si="1"/>
        <v>9.5157598958087721</v>
      </c>
    </row>
    <row r="10" spans="1:25" x14ac:dyDescent="0.25">
      <c r="A10" s="14">
        <v>43971</v>
      </c>
      <c r="B10" s="15">
        <v>238.83000200000001</v>
      </c>
      <c r="C10" s="15">
        <v>20.079999999999998</v>
      </c>
      <c r="D10" s="15">
        <v>70.919998000000007</v>
      </c>
      <c r="E10" s="19">
        <v>36026.980469000002</v>
      </c>
      <c r="R10" s="28">
        <v>43971</v>
      </c>
      <c r="S10" s="33">
        <v>5.1954174999999998E-2</v>
      </c>
      <c r="T10" s="188">
        <f t="shared" si="0"/>
        <v>5.176E-2</v>
      </c>
      <c r="U10" s="33">
        <v>5.1741443999999998E-2</v>
      </c>
      <c r="V10" s="34">
        <f t="shared" si="2"/>
        <v>-2.3377032967033048E-6</v>
      </c>
      <c r="W10">
        <f t="shared" si="1"/>
        <v>9.5130743465786338</v>
      </c>
    </row>
    <row r="11" spans="1:25" x14ac:dyDescent="0.25">
      <c r="A11" s="14">
        <v>43970</v>
      </c>
      <c r="B11" s="15">
        <v>238.070007</v>
      </c>
      <c r="C11" s="15">
        <v>20.239999999999998</v>
      </c>
      <c r="D11" s="15">
        <v>68.199996999999996</v>
      </c>
      <c r="E11" s="19">
        <v>35862.039062999997</v>
      </c>
      <c r="R11" s="28">
        <v>43970</v>
      </c>
      <c r="S11" s="33">
        <v>5.1767745000000011E-2</v>
      </c>
      <c r="T11" s="188">
        <f t="shared" si="0"/>
        <v>5.1470000000000002E-2</v>
      </c>
      <c r="U11" s="33">
        <v>5.1440983999999995E-2</v>
      </c>
      <c r="V11" s="34">
        <f t="shared" si="2"/>
        <v>-3.5907802197803921E-6</v>
      </c>
      <c r="W11">
        <f t="shared" si="1"/>
        <v>9.5156703530726041</v>
      </c>
    </row>
    <row r="12" spans="1:25" x14ac:dyDescent="0.25">
      <c r="A12" s="14">
        <v>43969</v>
      </c>
      <c r="B12" s="15">
        <v>236.39999399999999</v>
      </c>
      <c r="C12" s="15">
        <v>20.41</v>
      </c>
      <c r="D12" s="15">
        <v>70</v>
      </c>
      <c r="E12" s="19">
        <v>37112.460937999997</v>
      </c>
      <c r="R12" s="28">
        <v>43969</v>
      </c>
      <c r="S12" s="33">
        <v>5.2165246999999991E-2</v>
      </c>
      <c r="T12" s="188">
        <f t="shared" si="0"/>
        <v>5.1889999999999999E-2</v>
      </c>
      <c r="U12" s="33">
        <v>5.1860105000000004E-2</v>
      </c>
      <c r="V12" s="34">
        <f t="shared" si="2"/>
        <v>-3.3532087912086532E-6</v>
      </c>
      <c r="W12">
        <f t="shared" si="1"/>
        <v>9.5119110792732169</v>
      </c>
    </row>
    <row r="13" spans="1:25" x14ac:dyDescent="0.25">
      <c r="A13" s="14">
        <v>43966</v>
      </c>
      <c r="B13" s="15">
        <v>233.91999799999999</v>
      </c>
      <c r="C13" s="15">
        <v>19.93</v>
      </c>
      <c r="D13" s="15">
        <v>69.339995999999999</v>
      </c>
      <c r="E13" s="19">
        <v>35691.390625</v>
      </c>
      <c r="R13" s="28">
        <v>43966</v>
      </c>
      <c r="S13" s="33">
        <v>5.1911012999999999E-2</v>
      </c>
      <c r="T13" s="188">
        <f t="shared" si="0"/>
        <v>5.1729999999999998E-2</v>
      </c>
      <c r="U13" s="33">
        <v>5.1715269000000008E-2</v>
      </c>
      <c r="V13" s="34">
        <f t="shared" si="2"/>
        <v>-2.1510329670328654E-6</v>
      </c>
      <c r="W13">
        <f t="shared" si="1"/>
        <v>9.5133428332870178</v>
      </c>
    </row>
    <row r="14" spans="1:25" x14ac:dyDescent="0.25">
      <c r="A14" s="14">
        <v>43965</v>
      </c>
      <c r="B14" s="15">
        <v>237.88999899999999</v>
      </c>
      <c r="C14" s="15">
        <v>19.709999</v>
      </c>
      <c r="D14" s="15">
        <v>69.800003000000004</v>
      </c>
      <c r="E14" s="19">
        <v>36094.140625</v>
      </c>
      <c r="R14" s="28">
        <v>43965</v>
      </c>
      <c r="S14" s="33">
        <v>5.2172388000000007E-2</v>
      </c>
      <c r="T14" s="188">
        <f t="shared" si="0"/>
        <v>5.2040000000000003E-2</v>
      </c>
      <c r="U14" s="33">
        <v>5.2028296000000002E-2</v>
      </c>
      <c r="V14" s="34">
        <f t="shared" si="2"/>
        <v>-1.5834285714286306E-6</v>
      </c>
      <c r="W14">
        <f t="shared" si="1"/>
        <v>9.5105692012263141</v>
      </c>
    </row>
    <row r="15" spans="1:25" x14ac:dyDescent="0.25">
      <c r="A15" s="14">
        <v>43964</v>
      </c>
      <c r="B15" s="15">
        <v>246.16000399999999</v>
      </c>
      <c r="C15" s="15">
        <v>20.049999</v>
      </c>
      <c r="D15" s="15">
        <v>71.669998000000007</v>
      </c>
      <c r="E15" s="19">
        <v>36394.589844000002</v>
      </c>
      <c r="R15" s="28">
        <v>43964</v>
      </c>
      <c r="S15" s="33">
        <v>5.2137487000000003E-2</v>
      </c>
      <c r="T15" s="188">
        <f t="shared" si="0"/>
        <v>5.1900000000000002E-2</v>
      </c>
      <c r="U15" s="33">
        <v>5.1877243000000003E-2</v>
      </c>
      <c r="V15" s="34">
        <f t="shared" si="2"/>
        <v>-2.8598241758241731E-6</v>
      </c>
      <c r="W15">
        <f t="shared" si="1"/>
        <v>9.5118216089563301</v>
      </c>
    </row>
    <row r="16" spans="1:25" x14ac:dyDescent="0.25">
      <c r="A16" s="14">
        <v>43963</v>
      </c>
      <c r="B16" s="15">
        <v>243.759995</v>
      </c>
      <c r="C16" s="15">
        <v>20.18</v>
      </c>
      <c r="D16" s="15">
        <v>73.459998999999996</v>
      </c>
      <c r="E16" s="19">
        <v>37462.890625</v>
      </c>
      <c r="R16" s="28">
        <v>43963</v>
      </c>
      <c r="S16" s="33">
        <v>5.2025925999999993E-2</v>
      </c>
      <c r="T16" s="188">
        <f t="shared" si="0"/>
        <v>5.1769999999999997E-2</v>
      </c>
      <c r="U16" s="33">
        <v>5.1744931999999993E-2</v>
      </c>
      <c r="V16" s="34">
        <f t="shared" si="2"/>
        <v>-3.0878461538461503E-6</v>
      </c>
      <c r="W16">
        <f t="shared" si="1"/>
        <v>9.5129848543768141</v>
      </c>
    </row>
    <row r="17" spans="1:23" x14ac:dyDescent="0.25">
      <c r="A17" s="14">
        <v>43962</v>
      </c>
      <c r="B17" s="15">
        <v>243.71000699999999</v>
      </c>
      <c r="C17" s="15">
        <v>19.75</v>
      </c>
      <c r="D17" s="15">
        <v>75.699996999999996</v>
      </c>
      <c r="E17" s="19">
        <v>37631.890625</v>
      </c>
      <c r="R17" s="28">
        <v>43962</v>
      </c>
      <c r="S17" s="33">
        <v>5.2184390000000004E-2</v>
      </c>
      <c r="T17" s="188">
        <f t="shared" si="0"/>
        <v>5.1920000000000001E-2</v>
      </c>
      <c r="U17" s="33">
        <v>5.1895275000000005E-2</v>
      </c>
      <c r="V17" s="34">
        <f t="shared" si="2"/>
        <v>-3.1770879120879066E-6</v>
      </c>
      <c r="W17">
        <f t="shared" si="1"/>
        <v>9.5116426733718811</v>
      </c>
    </row>
    <row r="18" spans="1:23" x14ac:dyDescent="0.25">
      <c r="A18" s="14">
        <v>43959</v>
      </c>
      <c r="B18" s="15">
        <v>246.990005</v>
      </c>
      <c r="C18" s="15">
        <v>20.379999000000002</v>
      </c>
      <c r="D18" s="15">
        <v>72.660004000000001</v>
      </c>
      <c r="E18" s="19">
        <v>37623.679687999997</v>
      </c>
      <c r="R18" s="28">
        <v>43959</v>
      </c>
      <c r="S18" s="33">
        <v>5.2193130999999997E-2</v>
      </c>
      <c r="T18" s="188">
        <f t="shared" si="0"/>
        <v>5.1990000000000001E-2</v>
      </c>
      <c r="U18" s="33">
        <v>5.1968158E-2</v>
      </c>
      <c r="V18" s="34">
        <f t="shared" si="2"/>
        <v>-2.4722307692307292E-6</v>
      </c>
      <c r="W18">
        <f t="shared" si="1"/>
        <v>9.5110164518392235</v>
      </c>
    </row>
    <row r="19" spans="1:23" x14ac:dyDescent="0.25">
      <c r="A19" s="14">
        <v>43958</v>
      </c>
      <c r="B19" s="15">
        <v>240.21000699999999</v>
      </c>
      <c r="C19" s="15">
        <v>20.07</v>
      </c>
      <c r="D19" s="15">
        <v>71.110000999999997</v>
      </c>
      <c r="E19" s="19">
        <v>36792.410155999998</v>
      </c>
      <c r="R19" s="28">
        <v>43958</v>
      </c>
      <c r="S19" s="33">
        <v>5.2459343999999998E-2</v>
      </c>
      <c r="T19" s="188">
        <f t="shared" si="0"/>
        <v>5.2209999999999999E-2</v>
      </c>
      <c r="U19" s="33">
        <v>5.2191222000000009E-2</v>
      </c>
      <c r="V19" s="34">
        <f t="shared" si="2"/>
        <v>-2.9463956043954801E-6</v>
      </c>
      <c r="W19">
        <f t="shared" si="1"/>
        <v>9.5090488637267718</v>
      </c>
    </row>
    <row r="20" spans="1:23" x14ac:dyDescent="0.25">
      <c r="A20" s="14">
        <v>43957</v>
      </c>
      <c r="B20" s="15">
        <v>238.259995</v>
      </c>
      <c r="C20" s="15">
        <v>19.579999999999998</v>
      </c>
      <c r="D20" s="15">
        <v>69.199996999999996</v>
      </c>
      <c r="E20" s="19">
        <v>36986.199219000002</v>
      </c>
      <c r="R20" s="28">
        <v>43957</v>
      </c>
      <c r="S20" s="33">
        <v>5.2035980000000003E-2</v>
      </c>
      <c r="T20" s="188">
        <f t="shared" si="0"/>
        <v>5.1860000000000003E-2</v>
      </c>
      <c r="U20" s="33">
        <v>5.184322999999999E-2</v>
      </c>
      <c r="V20" s="34">
        <f t="shared" si="2"/>
        <v>-2.1181318681320038E-6</v>
      </c>
      <c r="W20">
        <f t="shared" si="1"/>
        <v>9.5121795003230982</v>
      </c>
    </row>
    <row r="21" spans="1:23" x14ac:dyDescent="0.25">
      <c r="A21" s="14">
        <v>43956</v>
      </c>
      <c r="B21" s="15">
        <v>227.38999899999999</v>
      </c>
      <c r="C21" s="15">
        <v>19.620000999999998</v>
      </c>
      <c r="D21" s="15">
        <v>70.169998000000007</v>
      </c>
      <c r="E21" s="19">
        <v>36616.058594000002</v>
      </c>
      <c r="R21" s="28">
        <v>43956</v>
      </c>
      <c r="S21" s="33">
        <v>5.1999136000000008E-2</v>
      </c>
      <c r="T21" s="188">
        <f t="shared" si="0"/>
        <v>5.1769999999999997E-2</v>
      </c>
      <c r="U21" s="33">
        <v>5.1749537000000012E-2</v>
      </c>
      <c r="V21" s="34">
        <f t="shared" si="2"/>
        <v>-2.7428461538461121E-6</v>
      </c>
      <c r="W21">
        <f t="shared" si="1"/>
        <v>9.5129848543768141</v>
      </c>
    </row>
    <row r="22" spans="1:23" x14ac:dyDescent="0.25">
      <c r="A22" s="14">
        <v>43955</v>
      </c>
      <c r="B22" s="15">
        <v>226.279999</v>
      </c>
      <c r="C22" s="15">
        <v>18.989999999999998</v>
      </c>
      <c r="D22" s="15">
        <v>70.360000999999997</v>
      </c>
      <c r="E22" s="19">
        <v>36370.429687999997</v>
      </c>
      <c r="R22" s="28">
        <v>43955</v>
      </c>
      <c r="S22" s="33">
        <v>5.2139336000000001E-2</v>
      </c>
      <c r="T22" s="188">
        <f t="shared" si="0"/>
        <v>5.1950000000000003E-2</v>
      </c>
      <c r="U22" s="33">
        <v>5.1935969999999998E-2</v>
      </c>
      <c r="V22" s="34">
        <f t="shared" si="2"/>
        <v>-2.2347912087912466E-6</v>
      </c>
      <c r="W22">
        <f t="shared" si="1"/>
        <v>9.5113742826178047</v>
      </c>
    </row>
    <row r="23" spans="1:23" x14ac:dyDescent="0.25">
      <c r="A23" s="14">
        <v>43951</v>
      </c>
      <c r="B23" s="15">
        <v>228.78999300000001</v>
      </c>
      <c r="C23" s="15">
        <v>19.41</v>
      </c>
      <c r="D23" s="15">
        <v>69.959998999999996</v>
      </c>
      <c r="E23" s="19">
        <v>36470.109375</v>
      </c>
      <c r="R23" s="28">
        <v>43951</v>
      </c>
      <c r="S23" s="33">
        <v>5.1967330999999999E-2</v>
      </c>
      <c r="T23" s="188">
        <f t="shared" si="0"/>
        <v>5.1900000000000002E-2</v>
      </c>
      <c r="U23" s="33">
        <v>5.1895061000000006E-2</v>
      </c>
      <c r="V23" s="34">
        <f t="shared" si="2"/>
        <v>-7.9417582417573999E-7</v>
      </c>
      <c r="W23">
        <f t="shared" si="1"/>
        <v>9.5118216089563301</v>
      </c>
    </row>
    <row r="24" spans="1:23" x14ac:dyDescent="0.25">
      <c r="A24" s="14">
        <v>43950</v>
      </c>
      <c r="B24" s="15">
        <v>226.970001</v>
      </c>
      <c r="C24" s="15">
        <v>19.389999</v>
      </c>
      <c r="D24" s="15">
        <v>69.949996999999996</v>
      </c>
      <c r="E24" s="19">
        <v>36870.089844000002</v>
      </c>
      <c r="R24" s="28">
        <v>43950</v>
      </c>
      <c r="S24" s="33">
        <v>5.1699534999999998E-2</v>
      </c>
      <c r="T24" s="188">
        <f t="shared" si="0"/>
        <v>5.1540000000000002E-2</v>
      </c>
      <c r="U24" s="33">
        <v>5.1526533999999999E-2</v>
      </c>
      <c r="V24" s="34">
        <f t="shared" si="2"/>
        <v>-1.9011098901098792E-6</v>
      </c>
      <c r="W24">
        <f t="shared" si="1"/>
        <v>9.5150436011014605</v>
      </c>
    </row>
    <row r="25" spans="1:23" x14ac:dyDescent="0.25">
      <c r="A25" s="14">
        <v>43949</v>
      </c>
      <c r="B25" s="15">
        <v>223.94000199999999</v>
      </c>
      <c r="C25" s="15">
        <v>18</v>
      </c>
      <c r="D25" s="15">
        <v>67.419998000000007</v>
      </c>
      <c r="E25" s="19">
        <v>35830.808594000002</v>
      </c>
      <c r="R25" s="28">
        <v>43949</v>
      </c>
      <c r="S25" s="33">
        <v>5.2292497E-2</v>
      </c>
      <c r="T25" s="188">
        <f t="shared" si="0"/>
        <v>5.2089999999999997E-2</v>
      </c>
      <c r="U25" s="33">
        <v>5.2073798000000004E-2</v>
      </c>
      <c r="V25" s="34">
        <f t="shared" si="2"/>
        <v>-2.4032857142856682E-6</v>
      </c>
      <c r="W25">
        <f t="shared" si="1"/>
        <v>9.5101219926748808</v>
      </c>
    </row>
    <row r="26" spans="1:23" x14ac:dyDescent="0.25">
      <c r="A26" s="14">
        <v>43948</v>
      </c>
      <c r="B26" s="15">
        <v>226.63000500000001</v>
      </c>
      <c r="C26" s="15">
        <v>17.82</v>
      </c>
      <c r="D26" s="15">
        <v>65.760002</v>
      </c>
      <c r="E26" s="19">
        <v>34968.089844000002</v>
      </c>
      <c r="R26" s="28">
        <v>43948</v>
      </c>
      <c r="S26" s="33">
        <v>5.2007084000000002E-2</v>
      </c>
      <c r="T26" s="188">
        <f t="shared" si="0"/>
        <v>5.1670000000000001E-2</v>
      </c>
      <c r="U26" s="33">
        <v>5.1638470999999991E-2</v>
      </c>
      <c r="V26" s="34">
        <f t="shared" si="2"/>
        <v>-4.0506923076924251E-6</v>
      </c>
      <c r="W26">
        <f t="shared" si="1"/>
        <v>9.5138798521712218</v>
      </c>
    </row>
    <row r="27" spans="1:23" x14ac:dyDescent="0.25">
      <c r="A27" s="14">
        <v>43945</v>
      </c>
      <c r="B27" s="15">
        <v>229.779999</v>
      </c>
      <c r="C27" s="15">
        <v>18.120000999999998</v>
      </c>
      <c r="D27" s="15">
        <v>62.32</v>
      </c>
      <c r="E27" s="19">
        <v>34586.820312999997</v>
      </c>
      <c r="R27" s="28">
        <v>43945</v>
      </c>
      <c r="S27" s="33">
        <v>5.1991686000000002E-2</v>
      </c>
      <c r="T27" s="188">
        <f t="shared" si="0"/>
        <v>5.1659999999999998E-2</v>
      </c>
      <c r="U27" s="33">
        <v>5.1632031000000009E-2</v>
      </c>
      <c r="V27" s="34">
        <f t="shared" si="2"/>
        <v>-3.9522527472526751E-6</v>
      </c>
      <c r="W27">
        <f t="shared" si="1"/>
        <v>9.5139693612130696</v>
      </c>
    </row>
    <row r="28" spans="1:23" x14ac:dyDescent="0.25">
      <c r="A28" s="14">
        <v>43944</v>
      </c>
      <c r="B28" s="15">
        <v>215.229996</v>
      </c>
      <c r="C28" s="15">
        <v>18.82</v>
      </c>
      <c r="D28" s="15">
        <v>64.449996999999996</v>
      </c>
      <c r="E28" s="19">
        <v>34240.601562999997</v>
      </c>
      <c r="R28" s="28">
        <v>43944</v>
      </c>
      <c r="S28" s="33">
        <v>5.2307439000000004E-2</v>
      </c>
      <c r="T28" s="188">
        <f t="shared" si="0"/>
        <v>5.1959999999999999E-2</v>
      </c>
      <c r="U28" s="33">
        <v>5.1921307E-2</v>
      </c>
      <c r="V28" s="34">
        <f t="shared" si="2"/>
        <v>-4.2432087912088382E-6</v>
      </c>
      <c r="W28">
        <f t="shared" si="1"/>
        <v>9.5112848223989506</v>
      </c>
    </row>
    <row r="29" spans="1:23" x14ac:dyDescent="0.25">
      <c r="A29" s="14">
        <v>43943</v>
      </c>
      <c r="B29" s="15">
        <v>206.05999800000001</v>
      </c>
      <c r="C29" s="15">
        <v>17.799999</v>
      </c>
      <c r="D29" s="15">
        <v>66.160004000000001</v>
      </c>
      <c r="E29" s="19">
        <v>34223.851562999997</v>
      </c>
      <c r="R29" s="28">
        <v>43943</v>
      </c>
      <c r="S29" s="33">
        <v>5.2209746999999994E-2</v>
      </c>
      <c r="T29" s="188">
        <f t="shared" si="0"/>
        <v>5.1929999999999997E-2</v>
      </c>
      <c r="U29" s="33">
        <v>5.1902747999999999E-2</v>
      </c>
      <c r="V29" s="34">
        <f t="shared" si="2"/>
        <v>-3.3736153846153331E-6</v>
      </c>
      <c r="W29">
        <f t="shared" si="1"/>
        <v>9.5115532081042247</v>
      </c>
    </row>
    <row r="30" spans="1:23" x14ac:dyDescent="0.25">
      <c r="A30" s="14">
        <v>43942</v>
      </c>
      <c r="B30" s="15">
        <v>204.21000699999999</v>
      </c>
      <c r="C30" s="15">
        <v>17.940000999999999</v>
      </c>
      <c r="D30" s="15">
        <v>69.559997999999993</v>
      </c>
      <c r="E30" s="19">
        <v>33892.28125</v>
      </c>
      <c r="R30" s="28">
        <v>43942</v>
      </c>
      <c r="S30" s="33">
        <v>5.1985575999999999E-2</v>
      </c>
      <c r="T30" s="188">
        <f t="shared" si="0"/>
        <v>5.1799999999999999E-2</v>
      </c>
      <c r="U30" s="33">
        <v>5.1784361000000001E-2</v>
      </c>
      <c r="V30" s="34">
        <f t="shared" si="2"/>
        <v>-2.2111538461538201E-6</v>
      </c>
      <c r="W30">
        <f t="shared" si="1"/>
        <v>9.5127163878736116</v>
      </c>
    </row>
    <row r="31" spans="1:23" x14ac:dyDescent="0.25">
      <c r="A31" s="14">
        <v>43941</v>
      </c>
      <c r="B31" s="15">
        <v>203.820007</v>
      </c>
      <c r="C31" s="15">
        <v>18</v>
      </c>
      <c r="D31" s="15">
        <v>70.569999999999993</v>
      </c>
      <c r="E31" s="19">
        <v>34477.058594000002</v>
      </c>
      <c r="R31" s="28">
        <v>43941</v>
      </c>
      <c r="S31" s="33">
        <v>5.1787792000000006E-2</v>
      </c>
      <c r="T31" s="188">
        <f t="shared" si="0"/>
        <v>5.1650000000000001E-2</v>
      </c>
      <c r="U31" s="33">
        <v>5.164157300000001E-2</v>
      </c>
      <c r="V31" s="34">
        <f t="shared" si="2"/>
        <v>-1.6068021978021544E-6</v>
      </c>
      <c r="W31">
        <f t="shared" si="1"/>
        <v>9.5140588719391825</v>
      </c>
    </row>
    <row r="32" spans="1:23" x14ac:dyDescent="0.25">
      <c r="A32" s="14">
        <v>43938</v>
      </c>
      <c r="B32" s="15">
        <v>207.53999300000001</v>
      </c>
      <c r="C32" s="15">
        <v>17.93</v>
      </c>
      <c r="D32" s="15">
        <v>73.120002999999997</v>
      </c>
      <c r="E32" s="19">
        <v>34743.101562999997</v>
      </c>
      <c r="R32" s="28">
        <v>43938</v>
      </c>
      <c r="S32" s="33">
        <v>5.2101251999999994E-2</v>
      </c>
      <c r="T32" s="188">
        <f t="shared" si="0"/>
        <v>5.1900000000000002E-2</v>
      </c>
      <c r="U32" s="33">
        <v>5.1885367000000002E-2</v>
      </c>
      <c r="V32" s="34">
        <f t="shared" si="2"/>
        <v>-2.3723626373625503E-6</v>
      </c>
      <c r="W32">
        <f t="shared" si="1"/>
        <v>9.5118216089563301</v>
      </c>
    </row>
    <row r="33" spans="1:23" x14ac:dyDescent="0.25">
      <c r="A33" s="14">
        <v>43937</v>
      </c>
      <c r="B33" s="15">
        <v>204</v>
      </c>
      <c r="C33" s="15">
        <v>17.32</v>
      </c>
      <c r="D33" s="15">
        <v>71.019997000000004</v>
      </c>
      <c r="E33" s="19">
        <v>33759.75</v>
      </c>
      <c r="R33" s="28">
        <v>43937</v>
      </c>
      <c r="S33" s="33">
        <v>5.1967516999999998E-2</v>
      </c>
      <c r="T33" s="188">
        <f t="shared" si="0"/>
        <v>5.1720000000000002E-2</v>
      </c>
      <c r="U33" s="33">
        <v>5.1691537999999995E-2</v>
      </c>
      <c r="V33" s="34">
        <f t="shared" si="2"/>
        <v>-3.032736263736292E-6</v>
      </c>
      <c r="W33">
        <f t="shared" si="1"/>
        <v>9.5134323322242782</v>
      </c>
    </row>
    <row r="34" spans="1:23" x14ac:dyDescent="0.25">
      <c r="A34" s="14">
        <v>43936</v>
      </c>
      <c r="B34" s="15">
        <v>203.71000699999999</v>
      </c>
      <c r="C34" s="15">
        <v>16.530000999999999</v>
      </c>
      <c r="D34" s="15">
        <v>68.940002000000007</v>
      </c>
      <c r="E34" s="19">
        <v>33855.238280999998</v>
      </c>
      <c r="R34" s="28">
        <v>43936</v>
      </c>
      <c r="S34" s="33">
        <v>5.1744151000000009E-2</v>
      </c>
      <c r="T34" s="188">
        <f t="shared" si="0"/>
        <v>5.1619999999999999E-2</v>
      </c>
      <c r="U34" s="33">
        <v>5.1611019000000008E-2</v>
      </c>
      <c r="V34" s="34">
        <f t="shared" si="2"/>
        <v>-1.4629890109890229E-6</v>
      </c>
      <c r="W34">
        <f t="shared" si="1"/>
        <v>9.5143274142235814</v>
      </c>
    </row>
    <row r="35" spans="1:23" x14ac:dyDescent="0.25">
      <c r="A35" s="14">
        <v>43935</v>
      </c>
      <c r="B35" s="15">
        <v>201.270004</v>
      </c>
      <c r="C35" s="15">
        <v>16.469999000000001</v>
      </c>
      <c r="D35" s="15">
        <v>69.379997000000003</v>
      </c>
      <c r="E35" s="19">
        <v>34746.390625</v>
      </c>
      <c r="R35" s="28">
        <v>43935</v>
      </c>
      <c r="S35" s="33">
        <v>5.1942830000000002E-2</v>
      </c>
      <c r="T35" s="188">
        <f t="shared" si="0"/>
        <v>5.1839999999999997E-2</v>
      </c>
      <c r="U35" s="33">
        <v>5.1834721E-2</v>
      </c>
      <c r="V35" s="34">
        <f t="shared" si="2"/>
        <v>-1.1880109890110117E-6</v>
      </c>
      <c r="W35">
        <f t="shared" si="1"/>
        <v>9.512358456106174</v>
      </c>
    </row>
    <row r="36" spans="1:23" x14ac:dyDescent="0.25">
      <c r="A36" s="14">
        <v>43934</v>
      </c>
      <c r="B36" s="15">
        <v>193.41999799999999</v>
      </c>
      <c r="C36" s="15">
        <v>16.66</v>
      </c>
      <c r="D36" s="15">
        <v>67.879997000000003</v>
      </c>
      <c r="E36" s="19">
        <v>34613.671875</v>
      </c>
      <c r="R36" s="28">
        <v>43934</v>
      </c>
      <c r="S36" s="33">
        <v>5.1906165999999997E-2</v>
      </c>
      <c r="T36" s="188">
        <f t="shared" si="0"/>
        <v>5.1740000000000001E-2</v>
      </c>
      <c r="U36" s="33">
        <v>5.1724699999999998E-2</v>
      </c>
      <c r="V36" s="34">
        <f t="shared" si="2"/>
        <v>-1.9941318681318484E-6</v>
      </c>
      <c r="W36">
        <f t="shared" si="1"/>
        <v>9.5132533360336886</v>
      </c>
    </row>
    <row r="37" spans="1:23" x14ac:dyDescent="0.25">
      <c r="A37" s="14">
        <v>43929</v>
      </c>
      <c r="B37" s="15">
        <v>192.13000500000001</v>
      </c>
      <c r="C37" s="15">
        <v>17.209999</v>
      </c>
      <c r="D37" s="15">
        <v>64.080001999999993</v>
      </c>
      <c r="E37" s="19">
        <v>34567.78125</v>
      </c>
      <c r="R37" s="28">
        <v>43929</v>
      </c>
      <c r="S37" s="33">
        <v>5.2525701000000001E-2</v>
      </c>
      <c r="T37" s="188">
        <f t="shared" si="0"/>
        <v>5.2400000000000002E-2</v>
      </c>
      <c r="U37" s="33">
        <v>5.2385467000000005E-2</v>
      </c>
      <c r="V37" s="34">
        <f t="shared" si="2"/>
        <v>-1.5410329670329233E-6</v>
      </c>
      <c r="W37">
        <f t="shared" si="1"/>
        <v>9.5073502381063051</v>
      </c>
    </row>
    <row r="38" spans="1:23" x14ac:dyDescent="0.25">
      <c r="A38" s="14">
        <v>43928</v>
      </c>
      <c r="B38" s="15">
        <v>188.50749200000001</v>
      </c>
      <c r="C38" s="15">
        <v>16.989999999999998</v>
      </c>
      <c r="D38" s="15">
        <v>65.360000999999997</v>
      </c>
      <c r="E38" s="19">
        <v>34526.308594000002</v>
      </c>
      <c r="R38" s="28">
        <v>43928</v>
      </c>
      <c r="S38" s="33">
        <v>5.2113526E-2</v>
      </c>
      <c r="T38" s="188">
        <f t="shared" si="0"/>
        <v>5.1920000000000001E-2</v>
      </c>
      <c r="U38" s="33">
        <v>5.1903934999999998E-2</v>
      </c>
      <c r="V38" s="34">
        <f t="shared" si="2"/>
        <v>-2.3031978021978246E-6</v>
      </c>
      <c r="W38">
        <f t="shared" si="1"/>
        <v>9.5116426733718811</v>
      </c>
    </row>
    <row r="39" spans="1:23" x14ac:dyDescent="0.25">
      <c r="A39" s="14">
        <v>43927</v>
      </c>
      <c r="B39" s="15">
        <v>192.192261</v>
      </c>
      <c r="C39" s="15">
        <v>17.420000000000002</v>
      </c>
      <c r="D39" s="15">
        <v>66.75</v>
      </c>
      <c r="E39" s="19">
        <v>34381.558594000002</v>
      </c>
      <c r="R39" s="28">
        <v>43927</v>
      </c>
      <c r="S39" s="33">
        <v>5.209051E-2</v>
      </c>
      <c r="T39" s="188">
        <f t="shared" si="0"/>
        <v>5.1709999999999999E-2</v>
      </c>
      <c r="U39" s="33">
        <v>5.1668679999999995E-2</v>
      </c>
      <c r="V39" s="34">
        <f t="shared" si="2"/>
        <v>-4.6354945054945603E-6</v>
      </c>
      <c r="W39">
        <f t="shared" si="1"/>
        <v>9.5135218328455178</v>
      </c>
    </row>
    <row r="40" spans="1:23" x14ac:dyDescent="0.25">
      <c r="A40" s="14">
        <v>43924</v>
      </c>
      <c r="B40" s="15">
        <v>190.443634</v>
      </c>
      <c r="C40" s="15">
        <v>18.299999</v>
      </c>
      <c r="D40" s="15">
        <v>65.930000000000007</v>
      </c>
      <c r="E40" s="19">
        <v>33075.410155999998</v>
      </c>
      <c r="R40" s="28">
        <v>43924</v>
      </c>
      <c r="S40" s="33">
        <v>5.1795999000000002E-2</v>
      </c>
      <c r="T40" s="188">
        <f t="shared" si="0"/>
        <v>5.1830000000000001E-2</v>
      </c>
      <c r="U40" s="33">
        <v>5.1838454000000006E-2</v>
      </c>
      <c r="V40" s="34">
        <f t="shared" si="2"/>
        <v>4.6653846153850265E-7</v>
      </c>
      <c r="W40">
        <f t="shared" si="1"/>
        <v>9.5124479365228005</v>
      </c>
    </row>
    <row r="41" spans="1:23" x14ac:dyDescent="0.25">
      <c r="A41" s="14">
        <v>43923</v>
      </c>
      <c r="B41" s="15">
        <v>190.384354</v>
      </c>
      <c r="C41" s="15">
        <v>18</v>
      </c>
      <c r="D41" s="15">
        <v>66.120002999999997</v>
      </c>
      <c r="E41" s="19">
        <v>33590.621094000002</v>
      </c>
      <c r="R41" s="28">
        <v>43923</v>
      </c>
      <c r="S41" s="33">
        <v>5.1785709999999992E-2</v>
      </c>
      <c r="T41" s="188">
        <f t="shared" si="0"/>
        <v>5.1679999999999997E-2</v>
      </c>
      <c r="U41" s="33">
        <v>5.166517100000001E-2</v>
      </c>
      <c r="V41" s="34">
        <f t="shared" si="2"/>
        <v>-1.3246043956041981E-6</v>
      </c>
      <c r="W41">
        <f t="shared" si="1"/>
        <v>9.5137903448135894</v>
      </c>
    </row>
    <row r="42" spans="1:23" x14ac:dyDescent="0.25">
      <c r="A42" s="14">
        <v>43922</v>
      </c>
      <c r="B42" s="15">
        <v>186.49191300000001</v>
      </c>
      <c r="C42" s="15">
        <v>19.16</v>
      </c>
      <c r="D42" s="15">
        <v>67.879997000000003</v>
      </c>
      <c r="E42" s="19">
        <v>33691.878905999998</v>
      </c>
      <c r="R42" s="28">
        <v>43922</v>
      </c>
      <c r="S42" s="33">
        <v>5.194389700000001E-2</v>
      </c>
      <c r="T42" s="188">
        <f t="shared" si="0"/>
        <v>5.1839999999999997E-2</v>
      </c>
      <c r="U42" s="33">
        <v>5.1834477999999989E-2</v>
      </c>
      <c r="V42" s="34">
        <f t="shared" si="2"/>
        <v>-1.2024065934068166E-6</v>
      </c>
      <c r="W42">
        <f t="shared" si="1"/>
        <v>9.512358456106174</v>
      </c>
    </row>
    <row r="43" spans="1:23" x14ac:dyDescent="0.25">
      <c r="A43" s="14">
        <v>43921</v>
      </c>
      <c r="B43" s="15">
        <v>179.477585</v>
      </c>
      <c r="C43" s="15">
        <v>18.870000999999998</v>
      </c>
      <c r="D43" s="15">
        <v>69.949996999999996</v>
      </c>
      <c r="E43" s="19">
        <v>34554.53125</v>
      </c>
      <c r="R43" s="28">
        <v>43921</v>
      </c>
      <c r="S43" s="33">
        <v>5.1171275999999995E-2</v>
      </c>
      <c r="T43" s="188">
        <f t="shared" si="0"/>
        <v>5.092E-2</v>
      </c>
      <c r="U43" s="33">
        <v>5.0892668000000002E-2</v>
      </c>
      <c r="V43" s="34">
        <f t="shared" si="2"/>
        <v>-3.0616263736262935E-6</v>
      </c>
      <c r="W43">
        <f t="shared" si="1"/>
        <v>9.520597707355444</v>
      </c>
    </row>
    <row r="44" spans="1:23" x14ac:dyDescent="0.25">
      <c r="A44" s="14">
        <v>43920</v>
      </c>
      <c r="B44" s="15">
        <v>172.20640599999999</v>
      </c>
      <c r="C44" s="15">
        <v>17.73</v>
      </c>
      <c r="D44" s="15">
        <v>70.010002</v>
      </c>
      <c r="E44" s="19">
        <v>34199.96875</v>
      </c>
      <c r="R44" s="28">
        <v>43920</v>
      </c>
      <c r="S44" s="33">
        <v>5.2618462999999997E-2</v>
      </c>
      <c r="T44" s="188">
        <f t="shared" si="0"/>
        <v>5.2319999999999998E-2</v>
      </c>
      <c r="U44" s="33">
        <v>5.2286095000000005E-2</v>
      </c>
      <c r="V44" s="34">
        <f t="shared" si="2"/>
        <v>-3.6523956043955234E-6</v>
      </c>
      <c r="W44">
        <f t="shared" si="1"/>
        <v>9.508065374922035</v>
      </c>
    </row>
    <row r="45" spans="1:23" x14ac:dyDescent="0.25">
      <c r="A45" s="14">
        <v>43917</v>
      </c>
      <c r="B45" s="15">
        <v>172.453384</v>
      </c>
      <c r="C45" s="15">
        <v>17.84</v>
      </c>
      <c r="D45" s="15">
        <v>67.330001999999993</v>
      </c>
      <c r="E45" s="19">
        <v>33799.488280999998</v>
      </c>
      <c r="R45" s="28">
        <v>43917</v>
      </c>
      <c r="S45" s="33">
        <v>5.1767892000000003E-2</v>
      </c>
      <c r="T45" s="188">
        <f t="shared" si="0"/>
        <v>5.1409999999999997E-2</v>
      </c>
      <c r="U45" s="33">
        <v>5.1370499E-2</v>
      </c>
      <c r="V45" s="34">
        <f t="shared" si="2"/>
        <v>-4.3669560439560746E-6</v>
      </c>
      <c r="W45">
        <f t="shared" si="1"/>
        <v>9.5162076347687972</v>
      </c>
    </row>
    <row r="46" spans="1:23" x14ac:dyDescent="0.25">
      <c r="A46" s="14">
        <v>43916</v>
      </c>
      <c r="B46" s="15">
        <v>183.08354199999999</v>
      </c>
      <c r="C46" s="15">
        <v>20.440000999999999</v>
      </c>
      <c r="D46" s="15">
        <v>69.379997000000003</v>
      </c>
      <c r="E46" s="19">
        <v>35706.570312999997</v>
      </c>
      <c r="R46" s="28">
        <v>43916</v>
      </c>
      <c r="S46" s="33">
        <v>5.2214546000000008E-2</v>
      </c>
      <c r="T46" s="188">
        <f t="shared" si="0"/>
        <v>5.203E-2</v>
      </c>
      <c r="U46" s="33">
        <v>5.2009727000000006E-2</v>
      </c>
      <c r="V46" s="34">
        <f t="shared" si="2"/>
        <v>-2.2507582417582628E-6</v>
      </c>
      <c r="W46">
        <f t="shared" si="1"/>
        <v>9.5106586479837887</v>
      </c>
    </row>
    <row r="47" spans="1:23" x14ac:dyDescent="0.25">
      <c r="A47" s="14">
        <v>43915</v>
      </c>
      <c r="B47" s="15">
        <v>183.96279899999999</v>
      </c>
      <c r="C47" s="15">
        <v>18.809999000000001</v>
      </c>
      <c r="D47" s="15">
        <v>71.790001000000004</v>
      </c>
      <c r="E47" s="19">
        <v>35536.699219000002</v>
      </c>
      <c r="R47" s="28">
        <v>43915</v>
      </c>
      <c r="S47" s="33">
        <v>5.2310719999999998E-2</v>
      </c>
      <c r="T47" s="188">
        <f t="shared" si="0"/>
        <v>5.1929999999999997E-2</v>
      </c>
      <c r="U47" s="33">
        <v>5.1893692000000005E-2</v>
      </c>
      <c r="V47" s="34">
        <f t="shared" si="2"/>
        <v>-4.5827252747251968E-6</v>
      </c>
      <c r="W47">
        <f t="shared" si="1"/>
        <v>9.5115532081042247</v>
      </c>
    </row>
    <row r="48" spans="1:23" x14ac:dyDescent="0.25">
      <c r="A48" s="14">
        <v>43914</v>
      </c>
      <c r="B48" s="15">
        <v>184.43699599999999</v>
      </c>
      <c r="C48" s="15">
        <v>17.600000000000001</v>
      </c>
      <c r="D48" s="15">
        <v>74.019997000000004</v>
      </c>
      <c r="E48" s="19">
        <v>34371.53125</v>
      </c>
      <c r="R48" s="28">
        <v>43914</v>
      </c>
      <c r="S48" s="33">
        <v>5.1689586000000003E-2</v>
      </c>
      <c r="T48" s="188">
        <f t="shared" si="0"/>
        <v>5.142E-2</v>
      </c>
      <c r="U48" s="33">
        <v>5.1391835999999996E-2</v>
      </c>
      <c r="V48" s="34">
        <f t="shared" si="2"/>
        <v>-3.2719780219780918E-6</v>
      </c>
      <c r="W48">
        <f t="shared" si="1"/>
        <v>9.5161180836060755</v>
      </c>
    </row>
    <row r="49" spans="1:23" x14ac:dyDescent="0.25">
      <c r="A49" s="14">
        <v>43913</v>
      </c>
      <c r="B49" s="15">
        <v>168.73876999999999</v>
      </c>
      <c r="C49" s="15">
        <v>17.450001</v>
      </c>
      <c r="D49" s="15">
        <v>74.650002000000001</v>
      </c>
      <c r="E49" s="19">
        <v>32964.21875</v>
      </c>
      <c r="R49" s="28">
        <v>43913</v>
      </c>
      <c r="S49" s="33">
        <v>5.2046331999999994E-2</v>
      </c>
      <c r="T49" s="188">
        <f t="shared" si="0"/>
        <v>5.1889999999999999E-2</v>
      </c>
      <c r="U49" s="33">
        <v>5.1870469000000002E-2</v>
      </c>
      <c r="V49" s="34">
        <f t="shared" si="2"/>
        <v>-1.932560439560345E-6</v>
      </c>
      <c r="W49">
        <f t="shared" si="1"/>
        <v>9.5119110792732169</v>
      </c>
    </row>
    <row r="50" spans="1:23" x14ac:dyDescent="0.25">
      <c r="A50" s="14">
        <v>43910</v>
      </c>
      <c r="B50" s="15">
        <v>182.500641</v>
      </c>
      <c r="C50" s="15">
        <v>20.170000000000002</v>
      </c>
      <c r="D50" s="15">
        <v>70.150002000000001</v>
      </c>
      <c r="E50" s="19">
        <v>34269.511719000002</v>
      </c>
      <c r="R50" s="28">
        <v>43910</v>
      </c>
      <c r="S50" s="33">
        <v>5.2250193000000007E-2</v>
      </c>
      <c r="T50" s="188">
        <f t="shared" si="0"/>
        <v>5.1929999999999997E-2</v>
      </c>
      <c r="U50" s="33">
        <v>5.1903154000000007E-2</v>
      </c>
      <c r="V50" s="34">
        <f t="shared" si="2"/>
        <v>-3.8136153846153886E-6</v>
      </c>
      <c r="W50">
        <f t="shared" si="1"/>
        <v>9.5115532081042247</v>
      </c>
    </row>
    <row r="51" spans="1:23" x14ac:dyDescent="0.25">
      <c r="A51" s="14">
        <v>43909</v>
      </c>
      <c r="B51" s="15">
        <v>182.53028900000001</v>
      </c>
      <c r="C51" s="15">
        <v>18.18</v>
      </c>
      <c r="D51" s="15">
        <v>76.300003000000004</v>
      </c>
      <c r="E51" s="19">
        <v>35143.628905999998</v>
      </c>
      <c r="R51" s="28">
        <v>43909</v>
      </c>
      <c r="S51" s="33">
        <v>5.2008641000000001E-2</v>
      </c>
      <c r="T51" s="188">
        <f t="shared" si="0"/>
        <v>5.194E-2</v>
      </c>
      <c r="U51" s="33">
        <v>5.1928892000000004E-2</v>
      </c>
      <c r="V51" s="34">
        <f t="shared" si="2"/>
        <v>-8.7636263736260462E-7</v>
      </c>
      <c r="W51">
        <f t="shared" si="1"/>
        <v>9.5114637445195473</v>
      </c>
    </row>
    <row r="52" spans="1:23" x14ac:dyDescent="0.25">
      <c r="A52" s="14">
        <v>43908</v>
      </c>
      <c r="B52" s="15">
        <v>179.359039</v>
      </c>
      <c r="C52" s="15">
        <v>16.540001</v>
      </c>
      <c r="D52" s="15">
        <v>75.970000999999996</v>
      </c>
      <c r="E52" s="19">
        <v>35532.738280999998</v>
      </c>
      <c r="R52" s="28">
        <v>43908</v>
      </c>
      <c r="S52" s="33">
        <v>5.1404434999999991E-2</v>
      </c>
      <c r="T52" s="188">
        <f t="shared" si="0"/>
        <v>5.1540000000000002E-2</v>
      </c>
      <c r="U52" s="33">
        <v>5.1552795999999998E-2</v>
      </c>
      <c r="V52" s="34">
        <f t="shared" si="2"/>
        <v>1.6303406593407316E-6</v>
      </c>
      <c r="W52">
        <f t="shared" si="1"/>
        <v>9.5150436011014605</v>
      </c>
    </row>
    <row r="53" spans="1:23" x14ac:dyDescent="0.25">
      <c r="A53" s="14">
        <v>43907</v>
      </c>
      <c r="B53" s="15">
        <v>172.27557400000001</v>
      </c>
      <c r="C53" s="15">
        <v>16.540001</v>
      </c>
      <c r="D53" s="15">
        <v>79.010002</v>
      </c>
      <c r="E53" s="19">
        <v>36862.839844000002</v>
      </c>
      <c r="R53" s="28">
        <v>43907</v>
      </c>
      <c r="S53" s="33">
        <v>5.2173430999999999E-2</v>
      </c>
      <c r="T53" s="188">
        <f t="shared" si="0"/>
        <v>5.1999999999999998E-2</v>
      </c>
      <c r="U53" s="33">
        <v>5.1979952999999995E-2</v>
      </c>
      <c r="V53" s="34">
        <f t="shared" si="2"/>
        <v>-2.1261318681319108E-6</v>
      </c>
      <c r="W53">
        <f t="shared" si="1"/>
        <v>9.5109269983514384</v>
      </c>
    </row>
    <row r="54" spans="1:23" x14ac:dyDescent="0.25">
      <c r="A54" s="14">
        <v>43903</v>
      </c>
      <c r="B54" s="15">
        <v>170.27993799999999</v>
      </c>
      <c r="C54" s="15">
        <v>17.540001</v>
      </c>
      <c r="D54" s="15">
        <v>86.769997000000004</v>
      </c>
      <c r="E54" s="19">
        <v>38085.050780999998</v>
      </c>
      <c r="R54" s="28">
        <v>43903</v>
      </c>
      <c r="S54" s="33">
        <v>5.2694337000000001E-2</v>
      </c>
      <c r="T54" s="188">
        <f t="shared" si="0"/>
        <v>5.2010000000000001E-2</v>
      </c>
      <c r="U54" s="33">
        <v>5.1948688000000007E-2</v>
      </c>
      <c r="V54" s="34">
        <f t="shared" si="2"/>
        <v>-8.1939450549449904E-6</v>
      </c>
      <c r="W54">
        <f t="shared" si="1"/>
        <v>9.5108375465463038</v>
      </c>
    </row>
    <row r="55" spans="1:23" x14ac:dyDescent="0.25">
      <c r="A55" s="14">
        <v>43902</v>
      </c>
      <c r="B55" s="15">
        <v>173.46109000000001</v>
      </c>
      <c r="C55" s="15">
        <v>16.969999000000001</v>
      </c>
      <c r="D55" s="15">
        <v>85.160004000000001</v>
      </c>
      <c r="E55" s="19">
        <v>36636.699219000002</v>
      </c>
      <c r="R55" s="28">
        <v>43902</v>
      </c>
      <c r="S55" s="33">
        <v>5.2081241000000007E-2</v>
      </c>
      <c r="T55" s="188">
        <f t="shared" si="0"/>
        <v>5.1999999999999998E-2</v>
      </c>
      <c r="U55" s="33">
        <v>5.1994181E-2</v>
      </c>
      <c r="V55" s="34">
        <f t="shared" si="2"/>
        <v>-9.5670329670337211E-7</v>
      </c>
      <c r="W55">
        <f t="shared" si="1"/>
        <v>9.5109269983514384</v>
      </c>
    </row>
    <row r="56" spans="1:23" x14ac:dyDescent="0.25">
      <c r="A56" s="14">
        <v>43901</v>
      </c>
      <c r="B56" s="15">
        <v>182.411743</v>
      </c>
      <c r="C56" s="15">
        <v>17.110001</v>
      </c>
      <c r="D56" s="15">
        <v>86.720000999999996</v>
      </c>
      <c r="E56" s="19">
        <v>38678.550780999998</v>
      </c>
      <c r="R56" s="28">
        <v>43901</v>
      </c>
      <c r="S56" s="33">
        <v>5.1577527000000005E-2</v>
      </c>
      <c r="T56" s="188">
        <f t="shared" si="0"/>
        <v>5.1670000000000001E-2</v>
      </c>
      <c r="U56" s="33">
        <v>5.1676112999999996E-2</v>
      </c>
      <c r="V56" s="34">
        <f t="shared" si="2"/>
        <v>1.0833626373625362E-6</v>
      </c>
      <c r="W56">
        <f t="shared" si="1"/>
        <v>9.5138798521712218</v>
      </c>
    </row>
    <row r="57" spans="1:23" x14ac:dyDescent="0.25">
      <c r="A57" s="14">
        <v>43900</v>
      </c>
      <c r="B57" s="15">
        <v>179.96168499999999</v>
      </c>
      <c r="C57" s="15">
        <v>18.219999000000001</v>
      </c>
      <c r="D57" s="15">
        <v>91.25</v>
      </c>
      <c r="E57" s="19">
        <v>39565.441405999998</v>
      </c>
      <c r="R57" s="28">
        <v>43900</v>
      </c>
      <c r="S57" s="33">
        <v>5.2167774999999993E-2</v>
      </c>
      <c r="T57" s="188">
        <f t="shared" si="0"/>
        <v>5.1929999999999997E-2</v>
      </c>
      <c r="U57" s="33">
        <v>5.1908275000000004E-2</v>
      </c>
      <c r="V57" s="34">
        <f t="shared" si="2"/>
        <v>-2.8516483516482298E-6</v>
      </c>
      <c r="W57">
        <f t="shared" si="1"/>
        <v>9.5115532081042247</v>
      </c>
    </row>
    <row r="58" spans="1:23" x14ac:dyDescent="0.25">
      <c r="A58" s="14">
        <v>43899</v>
      </c>
      <c r="B58" s="15">
        <v>178.08459500000001</v>
      </c>
      <c r="C58" s="15">
        <v>17.82</v>
      </c>
      <c r="D58" s="15">
        <v>90.32</v>
      </c>
      <c r="E58" s="19">
        <v>38730.558594000002</v>
      </c>
      <c r="R58" s="28">
        <v>43899</v>
      </c>
      <c r="S58" s="33">
        <v>5.1674920000000006E-2</v>
      </c>
      <c r="T58" s="188">
        <f t="shared" si="0"/>
        <v>5.16E-2</v>
      </c>
      <c r="U58" s="33">
        <v>5.1594354000000009E-2</v>
      </c>
      <c r="V58" s="34">
        <f t="shared" si="2"/>
        <v>-8.853406593406285E-7</v>
      </c>
      <c r="W58">
        <f t="shared" si="1"/>
        <v>9.5145064508353734</v>
      </c>
    </row>
    <row r="59" spans="1:23" x14ac:dyDescent="0.25">
      <c r="A59" s="14">
        <v>43896</v>
      </c>
      <c r="B59" s="15">
        <v>183.547867</v>
      </c>
      <c r="C59" s="15">
        <v>18.920000000000002</v>
      </c>
      <c r="D59" s="15">
        <v>99.699996999999996</v>
      </c>
      <c r="E59" s="19">
        <v>41388.78125</v>
      </c>
      <c r="R59" s="28">
        <v>43896</v>
      </c>
      <c r="S59" s="33">
        <v>5.1786273000000001E-2</v>
      </c>
      <c r="T59" s="188">
        <f t="shared" si="0"/>
        <v>5.1549999999999999E-2</v>
      </c>
      <c r="U59" s="33">
        <v>5.1528031000000002E-2</v>
      </c>
      <c r="V59" s="34">
        <f t="shared" si="2"/>
        <v>-2.8378241758241625E-6</v>
      </c>
      <c r="W59">
        <f t="shared" si="1"/>
        <v>9.5149540718453043</v>
      </c>
    </row>
    <row r="60" spans="1:23" x14ac:dyDescent="0.25">
      <c r="A60" s="14">
        <v>43895</v>
      </c>
      <c r="B60" s="15">
        <v>188.201019</v>
      </c>
      <c r="C60" s="15">
        <v>19.200001</v>
      </c>
      <c r="D60" s="15">
        <v>102.279999</v>
      </c>
      <c r="E60" s="19">
        <v>42344.859375</v>
      </c>
      <c r="R60" s="28">
        <v>43895</v>
      </c>
      <c r="S60" s="33">
        <v>5.2387167999999991E-2</v>
      </c>
      <c r="T60" s="188">
        <f t="shared" si="0"/>
        <v>5.2429999999999997E-2</v>
      </c>
      <c r="U60" s="33">
        <v>5.2434887999999999E-2</v>
      </c>
      <c r="V60" s="34">
        <f t="shared" si="2"/>
        <v>5.2439560439569266E-7</v>
      </c>
      <c r="W60">
        <f t="shared" si="1"/>
        <v>9.5070820895341086</v>
      </c>
    </row>
    <row r="61" spans="1:23" x14ac:dyDescent="0.25">
      <c r="A61" s="14">
        <v>43894</v>
      </c>
      <c r="B61" s="15">
        <v>188.42823799999999</v>
      </c>
      <c r="C61" s="15">
        <v>20.059999000000001</v>
      </c>
      <c r="D61" s="15">
        <v>101.519997</v>
      </c>
      <c r="E61" s="19">
        <v>43404.761719000002</v>
      </c>
      <c r="R61" s="28">
        <v>43894</v>
      </c>
      <c r="S61" s="33">
        <v>5.2040718000000007E-2</v>
      </c>
      <c r="T61" s="188">
        <f t="shared" si="0"/>
        <v>5.1979999999999998E-2</v>
      </c>
      <c r="U61" s="33">
        <v>5.1972093999999996E-2</v>
      </c>
      <c r="V61" s="34">
        <f t="shared" si="2"/>
        <v>-7.5410989011000194E-7</v>
      </c>
      <c r="W61">
        <f t="shared" si="1"/>
        <v>9.5111059070097053</v>
      </c>
    </row>
    <row r="62" spans="1:23" x14ac:dyDescent="0.25">
      <c r="A62" s="14">
        <v>43893</v>
      </c>
      <c r="B62" s="15">
        <v>184.62470999999999</v>
      </c>
      <c r="C62" s="15">
        <v>19.799999</v>
      </c>
      <c r="D62" s="15">
        <v>101.110001</v>
      </c>
      <c r="E62" s="19">
        <v>42472.25</v>
      </c>
      <c r="R62" s="28">
        <v>43893</v>
      </c>
      <c r="S62" s="33">
        <v>5.1900311999999997E-2</v>
      </c>
      <c r="T62" s="188">
        <f t="shared" si="0"/>
        <v>5.1619999999999999E-2</v>
      </c>
      <c r="U62" s="33">
        <v>5.1592883000000006E-2</v>
      </c>
      <c r="V62" s="34">
        <f t="shared" si="2"/>
        <v>-3.3783406593405607E-6</v>
      </c>
      <c r="W62">
        <f t="shared" si="1"/>
        <v>9.5143274142235814</v>
      </c>
    </row>
    <row r="63" spans="1:23" x14ac:dyDescent="0.25">
      <c r="A63" s="14">
        <v>43892</v>
      </c>
      <c r="B63" s="15">
        <v>189.090149</v>
      </c>
      <c r="C63" s="15">
        <v>20.149999999999999</v>
      </c>
      <c r="D63" s="15">
        <v>100.019997</v>
      </c>
      <c r="E63" s="19">
        <v>42167.238280999998</v>
      </c>
      <c r="R63" s="28">
        <v>43892</v>
      </c>
      <c r="S63" s="33">
        <v>5.1962292E-2</v>
      </c>
      <c r="T63" s="188">
        <f t="shared" si="0"/>
        <v>5.1740000000000001E-2</v>
      </c>
      <c r="U63" s="33">
        <v>5.1722630000000006E-2</v>
      </c>
      <c r="V63" s="34">
        <f t="shared" si="2"/>
        <v>-2.633648351648293E-6</v>
      </c>
      <c r="W63">
        <f t="shared" si="1"/>
        <v>9.5132533360336886</v>
      </c>
    </row>
    <row r="64" spans="1:23" x14ac:dyDescent="0.25">
      <c r="A64" s="14">
        <v>43889</v>
      </c>
      <c r="B64" s="15">
        <v>186.77839700000001</v>
      </c>
      <c r="C64" s="15">
        <v>19.920000000000002</v>
      </c>
      <c r="D64" s="15">
        <v>97.980002999999996</v>
      </c>
      <c r="E64" s="19">
        <v>41324.308594000002</v>
      </c>
      <c r="R64" s="28">
        <v>43889</v>
      </c>
      <c r="S64" s="33">
        <v>5.1429977000000009E-2</v>
      </c>
      <c r="T64" s="188">
        <f t="shared" si="0"/>
        <v>5.1060000000000001E-2</v>
      </c>
      <c r="U64" s="33">
        <v>5.1023564999999993E-2</v>
      </c>
      <c r="V64" s="34">
        <f t="shared" si="2"/>
        <v>-4.4660659340661065E-6</v>
      </c>
      <c r="W64">
        <f t="shared" si="1"/>
        <v>9.5193429876394493</v>
      </c>
    </row>
    <row r="65" spans="1:23" x14ac:dyDescent="0.25">
      <c r="A65" s="14">
        <v>43888</v>
      </c>
      <c r="B65" s="15">
        <v>193.96066300000001</v>
      </c>
      <c r="C65" s="15">
        <v>20.68</v>
      </c>
      <c r="D65" s="15">
        <v>97.970000999999996</v>
      </c>
      <c r="E65" s="19">
        <v>41607.421875</v>
      </c>
      <c r="R65" s="28">
        <v>43888</v>
      </c>
      <c r="S65" s="33">
        <v>5.1882096999999995E-2</v>
      </c>
      <c r="T65" s="188">
        <f t="shared" si="0"/>
        <v>5.1909999999999998E-2</v>
      </c>
      <c r="U65" s="33">
        <v>5.1910486000000006E-2</v>
      </c>
      <c r="V65" s="34">
        <f t="shared" si="2"/>
        <v>3.1196703296714946E-7</v>
      </c>
      <c r="W65">
        <f t="shared" si="1"/>
        <v>9.5117321403225681</v>
      </c>
    </row>
    <row r="66" spans="1:23" x14ac:dyDescent="0.25">
      <c r="A66" s="14">
        <v>43887</v>
      </c>
      <c r="B66" s="15">
        <v>198.33720400000001</v>
      </c>
      <c r="C66" s="15">
        <v>20.329999999999998</v>
      </c>
      <c r="D66" s="15">
        <v>99.980002999999996</v>
      </c>
      <c r="E66" s="19">
        <v>42737.28125</v>
      </c>
      <c r="R66" s="28">
        <v>43887</v>
      </c>
      <c r="S66" s="33">
        <v>5.1750058000000008E-2</v>
      </c>
      <c r="T66" s="188">
        <f t="shared" si="0"/>
        <v>5.1610000000000003E-2</v>
      </c>
      <c r="U66" s="33">
        <v>5.1592538000000007E-2</v>
      </c>
      <c r="V66" s="34">
        <f t="shared" si="2"/>
        <v>-1.7309890109890249E-6</v>
      </c>
      <c r="W66">
        <f t="shared" si="1"/>
        <v>9.5144169316872258</v>
      </c>
    </row>
    <row r="67" spans="1:23" x14ac:dyDescent="0.25">
      <c r="A67" s="14">
        <v>43886</v>
      </c>
      <c r="B67" s="15">
        <v>200.500778</v>
      </c>
      <c r="C67" s="15">
        <v>20.239999999999998</v>
      </c>
      <c r="D67" s="15">
        <v>99.269997000000004</v>
      </c>
      <c r="E67" s="19">
        <v>43045.679687999997</v>
      </c>
      <c r="R67" s="28">
        <v>43886</v>
      </c>
      <c r="S67" s="33">
        <v>5.2215993999999995E-2</v>
      </c>
      <c r="T67" s="188">
        <f t="shared" si="0"/>
        <v>5.1970000000000002E-2</v>
      </c>
      <c r="U67" s="33">
        <v>5.1950859000000002E-2</v>
      </c>
      <c r="V67" s="34">
        <f t="shared" si="2"/>
        <v>-2.9135714285713488E-6</v>
      </c>
      <c r="W67">
        <f t="shared" si="1"/>
        <v>9.5111953638629316</v>
      </c>
    </row>
    <row r="68" spans="1:23" x14ac:dyDescent="0.25">
      <c r="A68" s="14">
        <v>43885</v>
      </c>
      <c r="B68" s="15">
        <v>202.23954800000001</v>
      </c>
      <c r="C68" s="15">
        <v>20.709999</v>
      </c>
      <c r="D68" s="15">
        <v>98.18</v>
      </c>
      <c r="E68" s="19">
        <v>43818.070312999997</v>
      </c>
      <c r="R68" s="28">
        <v>43885</v>
      </c>
      <c r="S68" s="33">
        <v>5.2134151999999996E-2</v>
      </c>
      <c r="T68" s="188">
        <f t="shared" ref="T68:T131" si="3">ROUND(S68+V68*($T$2-$S$2),5)</f>
        <v>5.1880000000000003E-2</v>
      </c>
      <c r="U68" s="33">
        <v>5.1857172999999993E-2</v>
      </c>
      <c r="V68" s="34">
        <f t="shared" ref="V68:V131" si="4">+(U68-S68)/($U$2-$S$2)</f>
        <v>-3.0437252747253141E-6</v>
      </c>
      <c r="W68">
        <f t="shared" ref="W68:W131" si="5">10/(1+T68*($T$2/360))</f>
        <v>9.5120005512732746</v>
      </c>
    </row>
    <row r="69" spans="1:23" x14ac:dyDescent="0.25">
      <c r="A69" s="14">
        <v>43882</v>
      </c>
      <c r="B69" s="15">
        <v>199.641266</v>
      </c>
      <c r="C69" s="15">
        <v>22.01</v>
      </c>
      <c r="D69" s="15">
        <v>99.419998000000007</v>
      </c>
      <c r="E69" s="19">
        <v>44802.539062999997</v>
      </c>
      <c r="R69" s="28">
        <v>43882</v>
      </c>
      <c r="S69" s="33">
        <v>5.2078952000000005E-2</v>
      </c>
      <c r="T69" s="188">
        <f t="shared" si="3"/>
        <v>5.1860000000000003E-2</v>
      </c>
      <c r="U69" s="33">
        <v>5.1844335000000005E-2</v>
      </c>
      <c r="V69" s="34">
        <f t="shared" si="4"/>
        <v>-2.5782087912087855E-6</v>
      </c>
      <c r="W69">
        <f t="shared" si="5"/>
        <v>9.5121795003230982</v>
      </c>
    </row>
    <row r="70" spans="1:23" x14ac:dyDescent="0.25">
      <c r="A70" s="14">
        <v>43881</v>
      </c>
      <c r="B70" s="15">
        <v>200.154999</v>
      </c>
      <c r="C70" s="15">
        <v>21.940000999999999</v>
      </c>
      <c r="D70" s="15">
        <v>95.599997999999999</v>
      </c>
      <c r="E70" s="19">
        <v>44774.539062999997</v>
      </c>
      <c r="R70" s="28">
        <v>43881</v>
      </c>
      <c r="S70" s="33">
        <v>5.2419117999999994E-2</v>
      </c>
      <c r="T70" s="188">
        <f t="shared" si="3"/>
        <v>5.2540000000000003E-2</v>
      </c>
      <c r="U70" s="33">
        <v>5.2553024000000004E-2</v>
      </c>
      <c r="V70" s="34">
        <f t="shared" si="4"/>
        <v>1.4714945054946157E-6</v>
      </c>
      <c r="W70">
        <f t="shared" si="5"/>
        <v>9.5060990074998895</v>
      </c>
    </row>
    <row r="71" spans="1:23" x14ac:dyDescent="0.25">
      <c r="A71" s="14">
        <v>43880</v>
      </c>
      <c r="B71" s="15">
        <v>201.94314600000001</v>
      </c>
      <c r="C71" s="15">
        <v>21.959999</v>
      </c>
      <c r="D71" s="15">
        <v>97.82</v>
      </c>
      <c r="E71" s="19">
        <v>44901.5</v>
      </c>
      <c r="R71" s="28">
        <v>43880</v>
      </c>
      <c r="S71" s="33">
        <v>5.2601724000000009E-2</v>
      </c>
      <c r="T71" s="188">
        <f t="shared" si="3"/>
        <v>5.2339999999999998E-2</v>
      </c>
      <c r="U71" s="33">
        <v>5.2309412E-2</v>
      </c>
      <c r="V71" s="34">
        <f t="shared" si="4"/>
        <v>-3.2122197802198882E-6</v>
      </c>
      <c r="W71">
        <f t="shared" si="5"/>
        <v>9.507886580632265</v>
      </c>
    </row>
    <row r="72" spans="1:23" x14ac:dyDescent="0.25">
      <c r="A72" s="14">
        <v>43879</v>
      </c>
      <c r="B72" s="15">
        <v>202.06170700000001</v>
      </c>
      <c r="C72" s="15">
        <v>22.1</v>
      </c>
      <c r="D72" s="15">
        <v>99.93</v>
      </c>
      <c r="E72" s="19">
        <v>44974.109375</v>
      </c>
      <c r="R72" s="28">
        <v>43879</v>
      </c>
      <c r="S72" s="33">
        <v>5.2007661000000004E-2</v>
      </c>
      <c r="T72" s="188">
        <f t="shared" si="3"/>
        <v>5.1839999999999997E-2</v>
      </c>
      <c r="U72" s="33">
        <v>5.1826060000000007E-2</v>
      </c>
      <c r="V72" s="34">
        <f t="shared" si="4"/>
        <v>-1.9956153846153465E-6</v>
      </c>
      <c r="W72">
        <f t="shared" si="5"/>
        <v>9.512358456106174</v>
      </c>
    </row>
    <row r="73" spans="1:23" x14ac:dyDescent="0.25">
      <c r="A73" s="14">
        <v>43878</v>
      </c>
      <c r="B73" s="15">
        <v>200.58969099999999</v>
      </c>
      <c r="C73" s="15">
        <v>21.620000999999998</v>
      </c>
      <c r="D73" s="15">
        <v>98.889999000000003</v>
      </c>
      <c r="E73" s="19">
        <v>45016.960937999997</v>
      </c>
      <c r="R73" s="28">
        <v>43878</v>
      </c>
      <c r="S73" s="33">
        <v>5.2023256999999996E-2</v>
      </c>
      <c r="T73" s="188">
        <f t="shared" si="3"/>
        <v>5.1769999999999997E-2</v>
      </c>
      <c r="U73" s="33">
        <v>5.1745519000000004E-2</v>
      </c>
      <c r="V73" s="34">
        <f t="shared" si="4"/>
        <v>-3.0520659340658533E-6</v>
      </c>
      <c r="W73">
        <f t="shared" si="5"/>
        <v>9.5129848543768141</v>
      </c>
    </row>
    <row r="74" spans="1:23" x14ac:dyDescent="0.25">
      <c r="A74" s="14">
        <v>43875</v>
      </c>
      <c r="B74" s="15">
        <v>202.308685</v>
      </c>
      <c r="C74" s="15">
        <v>21.74</v>
      </c>
      <c r="D74" s="15">
        <v>98.559997999999993</v>
      </c>
      <c r="E74" s="19">
        <v>44999.679687999997</v>
      </c>
      <c r="R74" s="28">
        <v>43875</v>
      </c>
      <c r="S74" s="33">
        <v>5.1853014999999995E-2</v>
      </c>
      <c r="T74" s="188">
        <f t="shared" si="3"/>
        <v>5.1580000000000001E-2</v>
      </c>
      <c r="U74" s="33">
        <v>5.1551982999999996E-2</v>
      </c>
      <c r="V74" s="34">
        <f t="shared" si="4"/>
        <v>-3.3080439560439527E-6</v>
      </c>
      <c r="W74">
        <f t="shared" si="5"/>
        <v>9.5146854941853647</v>
      </c>
    </row>
    <row r="75" spans="1:23" x14ac:dyDescent="0.25">
      <c r="A75" s="14">
        <v>43874</v>
      </c>
      <c r="B75" s="15">
        <v>200.974976</v>
      </c>
      <c r="C75" s="15">
        <v>21.77</v>
      </c>
      <c r="D75" s="15">
        <v>98.989998</v>
      </c>
      <c r="E75" s="19">
        <v>45005.121094000002</v>
      </c>
      <c r="R75" s="28">
        <v>43874</v>
      </c>
      <c r="S75" s="33">
        <v>5.2011982000000005E-2</v>
      </c>
      <c r="T75" s="188">
        <f t="shared" si="3"/>
        <v>5.1429999999999997E-2</v>
      </c>
      <c r="U75" s="33">
        <v>5.1371490000000006E-2</v>
      </c>
      <c r="V75" s="34">
        <f t="shared" si="4"/>
        <v>-7.0383736263736204E-6</v>
      </c>
      <c r="W75">
        <f t="shared" si="5"/>
        <v>9.5160285341287594</v>
      </c>
    </row>
    <row r="76" spans="1:23" x14ac:dyDescent="0.25">
      <c r="A76" s="14">
        <v>43873</v>
      </c>
      <c r="B76" s="15">
        <v>203.91902200000001</v>
      </c>
      <c r="C76" s="15">
        <v>21.290001</v>
      </c>
      <c r="D76" s="15">
        <v>99.5</v>
      </c>
      <c r="E76" s="19">
        <v>45338.371094000002</v>
      </c>
      <c r="R76" s="28">
        <v>43873</v>
      </c>
      <c r="S76" s="33">
        <v>5.1855356999999998E-2</v>
      </c>
      <c r="T76" s="188">
        <f t="shared" si="3"/>
        <v>5.1240000000000001E-2</v>
      </c>
      <c r="U76" s="33">
        <v>5.1179959999999997E-2</v>
      </c>
      <c r="V76" s="34">
        <f t="shared" si="4"/>
        <v>-7.4219450549450679E-6</v>
      </c>
      <c r="W76">
        <f t="shared" si="5"/>
        <v>9.5177302624482394</v>
      </c>
    </row>
    <row r="77" spans="1:23" x14ac:dyDescent="0.25">
      <c r="A77" s="14">
        <v>43872</v>
      </c>
      <c r="B77" s="15">
        <v>201.142944</v>
      </c>
      <c r="C77" s="15">
        <v>20.799999</v>
      </c>
      <c r="D77" s="15">
        <v>99.5</v>
      </c>
      <c r="E77" s="19">
        <v>45027.410155999998</v>
      </c>
      <c r="R77" s="28">
        <v>43872</v>
      </c>
      <c r="S77" s="33">
        <v>5.1940408E-2</v>
      </c>
      <c r="T77" s="188">
        <f t="shared" si="3"/>
        <v>5.169E-2</v>
      </c>
      <c r="U77" s="33">
        <v>5.1663019000000004E-2</v>
      </c>
      <c r="V77" s="34">
        <f t="shared" si="4"/>
        <v>-3.0482307692307246E-6</v>
      </c>
      <c r="W77">
        <f t="shared" si="5"/>
        <v>9.5137008391401281</v>
      </c>
    </row>
    <row r="78" spans="1:23" x14ac:dyDescent="0.25">
      <c r="A78" s="14">
        <v>43871</v>
      </c>
      <c r="B78" s="15">
        <v>200.94039900000001</v>
      </c>
      <c r="C78" s="15">
        <v>20.85</v>
      </c>
      <c r="D78" s="15">
        <v>96.995002999999997</v>
      </c>
      <c r="E78" s="19">
        <v>44290.53125</v>
      </c>
      <c r="R78" s="28">
        <v>43871</v>
      </c>
      <c r="S78" s="33">
        <v>5.2514104999999998E-2</v>
      </c>
      <c r="T78" s="188">
        <f t="shared" si="3"/>
        <v>5.2220000000000003E-2</v>
      </c>
      <c r="U78" s="33">
        <v>5.2186764999999996E-2</v>
      </c>
      <c r="V78" s="34">
        <f t="shared" si="4"/>
        <v>-3.5971428571428828E-6</v>
      </c>
      <c r="W78">
        <f t="shared" si="5"/>
        <v>9.5089594472463013</v>
      </c>
    </row>
    <row r="79" spans="1:23" x14ac:dyDescent="0.25">
      <c r="A79" s="14">
        <v>43868</v>
      </c>
      <c r="B79" s="15">
        <v>201.53810100000001</v>
      </c>
      <c r="C79" s="15">
        <v>20.959999</v>
      </c>
      <c r="D79" s="15">
        <v>96.5</v>
      </c>
      <c r="E79" s="19">
        <v>44399.328125</v>
      </c>
      <c r="R79" s="28">
        <v>43868</v>
      </c>
      <c r="S79" s="33">
        <v>5.2268266000000001E-2</v>
      </c>
      <c r="T79" s="188">
        <f t="shared" si="3"/>
        <v>5.2139999999999999E-2</v>
      </c>
      <c r="U79" s="33">
        <v>5.2130967E-2</v>
      </c>
      <c r="V79" s="34">
        <f t="shared" si="4"/>
        <v>-1.5087802197802247E-6</v>
      </c>
      <c r="W79">
        <f t="shared" si="5"/>
        <v>9.5096748261789941</v>
      </c>
    </row>
    <row r="80" spans="1:23" x14ac:dyDescent="0.25">
      <c r="A80" s="14">
        <v>43867</v>
      </c>
      <c r="B80" s="15">
        <v>200.55017100000001</v>
      </c>
      <c r="C80" s="15">
        <v>21.9</v>
      </c>
      <c r="D80" s="15">
        <v>93.599997999999999</v>
      </c>
      <c r="E80" s="19">
        <v>44493.148437999997</v>
      </c>
      <c r="R80" s="28">
        <v>43867</v>
      </c>
      <c r="S80" s="33">
        <v>5.2241403999999998E-2</v>
      </c>
      <c r="T80" s="188">
        <f t="shared" si="3"/>
        <v>5.2170000000000001E-2</v>
      </c>
      <c r="U80" s="33">
        <v>5.2166056000000002E-2</v>
      </c>
      <c r="V80" s="34">
        <f t="shared" si="4"/>
        <v>-8.2799999999995516E-7</v>
      </c>
      <c r="W80">
        <f t="shared" si="5"/>
        <v>9.5094065464656534</v>
      </c>
    </row>
    <row r="81" spans="1:23" x14ac:dyDescent="0.25">
      <c r="A81" s="14">
        <v>43866</v>
      </c>
      <c r="B81" s="15">
        <v>200.915695</v>
      </c>
      <c r="C81" s="15">
        <v>22.110001</v>
      </c>
      <c r="D81" s="15">
        <v>97.589995999999999</v>
      </c>
      <c r="E81" s="19">
        <v>44782.859375</v>
      </c>
      <c r="R81" s="28">
        <v>43866</v>
      </c>
      <c r="S81" s="33">
        <v>5.1983153000000011E-2</v>
      </c>
      <c r="T81" s="188">
        <f t="shared" si="3"/>
        <v>5.2019999999999997E-2</v>
      </c>
      <c r="U81" s="33">
        <v>5.2025265000000001E-2</v>
      </c>
      <c r="V81" s="34">
        <f t="shared" si="4"/>
        <v>4.6276923076912076E-7</v>
      </c>
      <c r="W81">
        <f t="shared" si="5"/>
        <v>9.5107480964237681</v>
      </c>
    </row>
    <row r="82" spans="1:23" x14ac:dyDescent="0.25">
      <c r="A82" s="14">
        <v>43865</v>
      </c>
      <c r="B82" s="15">
        <v>201.75050400000001</v>
      </c>
      <c r="C82" s="15">
        <v>22.450001</v>
      </c>
      <c r="D82" s="15">
        <v>98.745002999999997</v>
      </c>
      <c r="E82" s="19">
        <v>45047.070312999997</v>
      </c>
      <c r="R82" s="28">
        <v>43865</v>
      </c>
      <c r="S82" s="33">
        <v>5.3166339E-2</v>
      </c>
      <c r="T82" s="188">
        <f t="shared" si="3"/>
        <v>5.3260000000000002E-2</v>
      </c>
      <c r="U82" s="33">
        <v>5.3269431000000006E-2</v>
      </c>
      <c r="V82" s="34">
        <f t="shared" si="4"/>
        <v>1.132879120879187E-6</v>
      </c>
      <c r="W82">
        <f t="shared" si="5"/>
        <v>9.4996693059562727</v>
      </c>
    </row>
    <row r="83" spans="1:23" x14ac:dyDescent="0.25">
      <c r="A83" s="14">
        <v>43861</v>
      </c>
      <c r="B83" s="15">
        <v>198.37178</v>
      </c>
      <c r="C83" s="15">
        <v>22.35</v>
      </c>
      <c r="D83" s="15">
        <v>97.980002999999996</v>
      </c>
      <c r="E83" s="19">
        <v>44108.308594000002</v>
      </c>
      <c r="R83" s="28">
        <v>43861</v>
      </c>
      <c r="S83" s="33">
        <v>5.1940486000000001E-2</v>
      </c>
      <c r="T83" s="188">
        <f t="shared" si="3"/>
        <v>5.1769999999999997E-2</v>
      </c>
      <c r="U83" s="33">
        <v>5.1752758999999995E-2</v>
      </c>
      <c r="V83" s="34">
        <f t="shared" si="4"/>
        <v>-2.0629340659341274E-6</v>
      </c>
      <c r="W83">
        <f t="shared" si="5"/>
        <v>9.5129848543768141</v>
      </c>
    </row>
    <row r="84" spans="1:23" x14ac:dyDescent="0.25">
      <c r="A84" s="14">
        <v>43860</v>
      </c>
      <c r="B84" s="15">
        <v>202.44700599999999</v>
      </c>
      <c r="C84" s="15">
        <v>21.93</v>
      </c>
      <c r="D84" s="15">
        <v>98</v>
      </c>
      <c r="E84" s="19">
        <v>44862.761719000002</v>
      </c>
      <c r="R84" s="28">
        <v>43860</v>
      </c>
      <c r="S84" s="33">
        <v>5.2416765999999997E-2</v>
      </c>
      <c r="T84" s="188">
        <f t="shared" si="3"/>
        <v>5.2389999999999999E-2</v>
      </c>
      <c r="U84" s="33">
        <v>5.2386059000000013E-2</v>
      </c>
      <c r="V84" s="34">
        <f t="shared" si="4"/>
        <v>-3.374395604393846E-7</v>
      </c>
      <c r="W84">
        <f t="shared" si="5"/>
        <v>9.5074396243251442</v>
      </c>
    </row>
    <row r="85" spans="1:23" x14ac:dyDescent="0.25">
      <c r="A85" s="14">
        <v>43859</v>
      </c>
      <c r="B85" s="15">
        <v>205.58862300000001</v>
      </c>
      <c r="C85" s="15">
        <v>21.639999</v>
      </c>
      <c r="D85" s="15">
        <v>98.870002999999997</v>
      </c>
      <c r="E85" s="19">
        <v>45132.601562999997</v>
      </c>
      <c r="R85" s="28">
        <v>43859</v>
      </c>
      <c r="S85" s="33">
        <v>5.1755719999999998E-2</v>
      </c>
      <c r="T85" s="188">
        <f t="shared" si="3"/>
        <v>5.1339999999999997E-2</v>
      </c>
      <c r="U85" s="33">
        <v>5.1295410999999999E-2</v>
      </c>
      <c r="V85" s="34">
        <f t="shared" si="4"/>
        <v>-5.0583406593406484E-6</v>
      </c>
      <c r="W85">
        <f t="shared" si="5"/>
        <v>9.5168345401032006</v>
      </c>
    </row>
    <row r="86" spans="1:23" x14ac:dyDescent="0.25">
      <c r="A86" s="14">
        <v>43858</v>
      </c>
      <c r="B86" s="15">
        <v>206.34931900000001</v>
      </c>
      <c r="C86" s="15">
        <v>21.51</v>
      </c>
      <c r="D86" s="15">
        <v>98.160004000000001</v>
      </c>
      <c r="E86" s="19">
        <v>44717.941405999998</v>
      </c>
      <c r="R86" s="28">
        <v>43858</v>
      </c>
      <c r="S86" s="33">
        <v>5.1790302000000003E-2</v>
      </c>
      <c r="T86" s="188">
        <f t="shared" si="3"/>
        <v>5.1459999999999999E-2</v>
      </c>
      <c r="U86" s="33">
        <v>5.1432275999999999E-2</v>
      </c>
      <c r="V86" s="34">
        <f t="shared" si="4"/>
        <v>-3.9343516483516965E-6</v>
      </c>
      <c r="W86">
        <f t="shared" si="5"/>
        <v>9.5157598958087721</v>
      </c>
    </row>
    <row r="87" spans="1:23" x14ac:dyDescent="0.25">
      <c r="A87" s="14">
        <v>43857</v>
      </c>
      <c r="B87" s="15">
        <v>203.93876599999999</v>
      </c>
      <c r="C87" s="15">
        <v>20.790001</v>
      </c>
      <c r="D87" s="15">
        <v>97.114998</v>
      </c>
      <c r="E87" s="19">
        <v>44134.390625</v>
      </c>
      <c r="R87" s="28">
        <v>43857</v>
      </c>
      <c r="S87" s="33">
        <v>5.2145098999999993E-2</v>
      </c>
      <c r="T87" s="188">
        <f t="shared" si="3"/>
        <v>5.1900000000000002E-2</v>
      </c>
      <c r="U87" s="33">
        <v>5.187939300000001E-2</v>
      </c>
      <c r="V87" s="34">
        <f t="shared" si="4"/>
        <v>-2.9198461538459737E-6</v>
      </c>
      <c r="W87">
        <f t="shared" si="5"/>
        <v>9.5118216089563301</v>
      </c>
    </row>
    <row r="88" spans="1:23" x14ac:dyDescent="0.25">
      <c r="A88" s="14">
        <v>43854</v>
      </c>
      <c r="B88" s="15">
        <v>205.153931</v>
      </c>
      <c r="C88" s="15">
        <v>21.190000999999999</v>
      </c>
      <c r="D88" s="15">
        <v>99.080001999999993</v>
      </c>
      <c r="E88" s="19">
        <v>45141.621094000002</v>
      </c>
      <c r="R88" s="28">
        <v>43854</v>
      </c>
      <c r="S88" s="33">
        <v>5.2365604000000003E-2</v>
      </c>
      <c r="T88" s="188">
        <f t="shared" si="3"/>
        <v>5.2549999999999999E-2</v>
      </c>
      <c r="U88" s="33">
        <v>5.2562556999999996E-2</v>
      </c>
      <c r="V88" s="34">
        <f t="shared" si="4"/>
        <v>2.1643186813186018E-6</v>
      </c>
      <c r="W88">
        <f t="shared" si="5"/>
        <v>9.5060096464873443</v>
      </c>
    </row>
    <row r="89" spans="1:23" x14ac:dyDescent="0.25">
      <c r="A89" s="14">
        <v>43853</v>
      </c>
      <c r="B89" s="15">
        <v>205.50958299999999</v>
      </c>
      <c r="C89" s="15">
        <v>21.110001</v>
      </c>
      <c r="D89" s="15">
        <v>100.55999799999999</v>
      </c>
      <c r="E89" s="19">
        <v>45476.429687999997</v>
      </c>
      <c r="R89" s="28">
        <v>43853</v>
      </c>
      <c r="S89" s="33">
        <v>5.2450761000000005E-2</v>
      </c>
      <c r="T89" s="188">
        <f t="shared" si="3"/>
        <v>5.2170000000000001E-2</v>
      </c>
      <c r="U89" s="33">
        <v>5.2143997999999997E-2</v>
      </c>
      <c r="V89" s="34">
        <f t="shared" si="4"/>
        <v>-3.3710219780220714E-6</v>
      </c>
      <c r="W89">
        <f t="shared" si="5"/>
        <v>9.5094065464656534</v>
      </c>
    </row>
    <row r="90" spans="1:23" x14ac:dyDescent="0.25">
      <c r="A90" s="14">
        <v>43852</v>
      </c>
      <c r="B90" s="15">
        <v>208.53265400000001</v>
      </c>
      <c r="C90" s="15">
        <v>21.07</v>
      </c>
      <c r="D90" s="15">
        <v>100.949997</v>
      </c>
      <c r="E90" s="19">
        <v>45604.441405999998</v>
      </c>
      <c r="R90" s="28">
        <v>43852</v>
      </c>
      <c r="S90" s="33">
        <v>5.1890343999999998E-2</v>
      </c>
      <c r="T90" s="188">
        <f t="shared" si="3"/>
        <v>5.1909999999999998E-2</v>
      </c>
      <c r="U90" s="33">
        <v>5.1915454999999999E-2</v>
      </c>
      <c r="V90" s="34">
        <f t="shared" si="4"/>
        <v>2.759450549450689E-7</v>
      </c>
      <c r="W90">
        <f t="shared" si="5"/>
        <v>9.5117321403225681</v>
      </c>
    </row>
    <row r="91" spans="1:23" x14ac:dyDescent="0.25">
      <c r="A91" s="14">
        <v>43851</v>
      </c>
      <c r="B91" s="15">
        <v>203.968414</v>
      </c>
      <c r="C91" s="15">
        <v>21.01</v>
      </c>
      <c r="D91" s="15">
        <v>100.779999</v>
      </c>
      <c r="E91" s="19">
        <v>45637.320312999997</v>
      </c>
      <c r="R91" s="28">
        <v>43851</v>
      </c>
      <c r="S91" s="33">
        <v>5.1738586999999996E-2</v>
      </c>
      <c r="T91" s="188">
        <f t="shared" si="3"/>
        <v>5.151E-2</v>
      </c>
      <c r="U91" s="33">
        <v>5.1482831000000007E-2</v>
      </c>
      <c r="V91" s="34">
        <f t="shared" si="4"/>
        <v>-2.8105054945053727E-6</v>
      </c>
      <c r="W91">
        <f t="shared" si="5"/>
        <v>9.5153121989791334</v>
      </c>
    </row>
    <row r="92" spans="1:23" x14ac:dyDescent="0.25">
      <c r="A92" s="14">
        <v>43850</v>
      </c>
      <c r="B92" s="15">
        <v>202.47663900000001</v>
      </c>
      <c r="C92" s="15">
        <v>20.32</v>
      </c>
      <c r="D92" s="15">
        <v>101.699997</v>
      </c>
      <c r="E92" s="19">
        <v>45902.679687999997</v>
      </c>
      <c r="R92" s="28">
        <v>43850</v>
      </c>
      <c r="S92" s="33">
        <v>5.2403592000000006E-2</v>
      </c>
      <c r="T92" s="188">
        <f t="shared" si="3"/>
        <v>5.2429999999999997E-2</v>
      </c>
      <c r="U92" s="33">
        <v>5.2436571000000001E-2</v>
      </c>
      <c r="V92" s="34">
        <f t="shared" si="4"/>
        <v>3.6240659340654379E-7</v>
      </c>
      <c r="W92">
        <f t="shared" si="5"/>
        <v>9.5070820895341086</v>
      </c>
    </row>
    <row r="93" spans="1:23" x14ac:dyDescent="0.25">
      <c r="A93" s="14">
        <v>43847</v>
      </c>
      <c r="B93" s="15">
        <v>205.025497</v>
      </c>
      <c r="C93" s="15">
        <v>20.299999</v>
      </c>
      <c r="D93" s="15">
        <v>100.19000200000001</v>
      </c>
      <c r="E93" s="19">
        <v>45817.761719000002</v>
      </c>
      <c r="R93" s="28">
        <v>43847</v>
      </c>
      <c r="S93" s="33">
        <v>5.2061914999999993E-2</v>
      </c>
      <c r="T93" s="188">
        <f t="shared" si="3"/>
        <v>5.1920000000000001E-2</v>
      </c>
      <c r="U93" s="33">
        <v>5.1909837E-2</v>
      </c>
      <c r="V93" s="34">
        <f t="shared" si="4"/>
        <v>-1.6711868131867361E-6</v>
      </c>
      <c r="W93">
        <f t="shared" si="5"/>
        <v>9.5116426733718811</v>
      </c>
    </row>
    <row r="94" spans="1:23" x14ac:dyDescent="0.25">
      <c r="A94" s="14">
        <v>43846</v>
      </c>
      <c r="B94" s="15">
        <v>201.72581500000001</v>
      </c>
      <c r="C94" s="15">
        <v>20.120000999999998</v>
      </c>
      <c r="D94" s="15">
        <v>100.519997</v>
      </c>
      <c r="E94" s="19">
        <v>45303.078125</v>
      </c>
      <c r="R94" s="28">
        <v>43846</v>
      </c>
      <c r="S94" s="33">
        <v>5.2039009000000004E-2</v>
      </c>
      <c r="T94" s="188">
        <f t="shared" si="3"/>
        <v>5.178E-2</v>
      </c>
      <c r="U94" s="33">
        <v>5.1750032000000001E-2</v>
      </c>
      <c r="V94" s="34">
        <f t="shared" si="4"/>
        <v>-3.1755714285714591E-6</v>
      </c>
      <c r="W94">
        <f t="shared" si="5"/>
        <v>9.5128953638587355</v>
      </c>
    </row>
    <row r="95" spans="1:23" x14ac:dyDescent="0.25">
      <c r="A95" s="14">
        <v>43845</v>
      </c>
      <c r="B95" s="15">
        <v>200.145126</v>
      </c>
      <c r="C95" s="15">
        <v>19.030000999999999</v>
      </c>
      <c r="D95" s="15">
        <v>98.440002000000007</v>
      </c>
      <c r="E95" s="19">
        <v>44453.328125</v>
      </c>
      <c r="R95" s="28">
        <v>43845</v>
      </c>
      <c r="S95" s="33">
        <v>5.1990122000000007E-2</v>
      </c>
      <c r="T95" s="188">
        <f t="shared" si="3"/>
        <v>5.1790000000000003E-2</v>
      </c>
      <c r="U95" s="33">
        <v>5.1768448000000009E-2</v>
      </c>
      <c r="V95" s="34">
        <f t="shared" si="4"/>
        <v>-2.435978021978001E-6</v>
      </c>
      <c r="W95">
        <f t="shared" si="5"/>
        <v>9.51280587502435</v>
      </c>
    </row>
    <row r="96" spans="1:23" x14ac:dyDescent="0.25">
      <c r="A96" s="14">
        <v>43844</v>
      </c>
      <c r="B96" s="15">
        <v>200.085846</v>
      </c>
      <c r="C96" s="15">
        <v>18.329999999999998</v>
      </c>
      <c r="D96" s="15">
        <v>99.739998</v>
      </c>
      <c r="E96" s="19">
        <v>44773.238280999998</v>
      </c>
      <c r="R96" s="28">
        <v>43844</v>
      </c>
      <c r="S96" s="33">
        <v>5.2722587999999994E-2</v>
      </c>
      <c r="T96" s="188">
        <f t="shared" si="3"/>
        <v>5.2690000000000001E-2</v>
      </c>
      <c r="U96" s="33">
        <v>5.2691307999999992E-2</v>
      </c>
      <c r="V96" s="34">
        <f t="shared" si="4"/>
        <v>-3.4373626373628114E-7</v>
      </c>
      <c r="W96">
        <f t="shared" si="5"/>
        <v>9.5047587686944084</v>
      </c>
    </row>
    <row r="97" spans="1:23" x14ac:dyDescent="0.25">
      <c r="A97" s="14">
        <v>43843</v>
      </c>
      <c r="B97" s="15">
        <v>200.59957900000001</v>
      </c>
      <c r="C97" s="15">
        <v>18.48</v>
      </c>
      <c r="D97" s="15">
        <v>99.839995999999999</v>
      </c>
      <c r="E97" s="19">
        <v>44847.46875</v>
      </c>
      <c r="R97" s="28">
        <v>43843</v>
      </c>
      <c r="S97" s="33">
        <v>5.2272346000000004E-2</v>
      </c>
      <c r="T97" s="188">
        <f t="shared" si="3"/>
        <v>5.2139999999999999E-2</v>
      </c>
      <c r="U97" s="33">
        <v>5.2124607000000003E-2</v>
      </c>
      <c r="V97" s="34">
        <f t="shared" si="4"/>
        <v>-1.6235054945055044E-6</v>
      </c>
      <c r="W97">
        <f t="shared" si="5"/>
        <v>9.5096748261789941</v>
      </c>
    </row>
    <row r="98" spans="1:23" x14ac:dyDescent="0.25">
      <c r="A98" s="14">
        <v>43840</v>
      </c>
      <c r="B98" s="15">
        <v>199.08802800000001</v>
      </c>
      <c r="C98" s="15">
        <v>18.739999999999998</v>
      </c>
      <c r="D98" s="15">
        <v>99.660004000000001</v>
      </c>
      <c r="E98" s="19">
        <v>44660.328125</v>
      </c>
      <c r="R98" s="28">
        <v>43840</v>
      </c>
      <c r="S98" s="33">
        <v>5.1983283999999998E-2</v>
      </c>
      <c r="T98" s="188">
        <f t="shared" si="3"/>
        <v>5.2049999999999999E-2</v>
      </c>
      <c r="U98" s="33">
        <v>5.2060667000000005E-2</v>
      </c>
      <c r="V98" s="34">
        <f t="shared" si="4"/>
        <v>8.5036263736271701E-7</v>
      </c>
      <c r="W98">
        <f t="shared" si="5"/>
        <v>9.5104797561512999</v>
      </c>
    </row>
    <row r="99" spans="1:23" x14ac:dyDescent="0.25">
      <c r="A99" s="14">
        <v>43839</v>
      </c>
      <c r="B99" s="15">
        <v>197.161575</v>
      </c>
      <c r="C99" s="15">
        <v>18.760000000000002</v>
      </c>
      <c r="D99" s="15">
        <v>99.864998</v>
      </c>
      <c r="E99" s="19">
        <v>44572.171875</v>
      </c>
      <c r="R99" s="28">
        <v>43839</v>
      </c>
      <c r="S99" s="33">
        <v>5.2216219000000001E-2</v>
      </c>
      <c r="T99" s="188">
        <f t="shared" si="3"/>
        <v>5.1990000000000001E-2</v>
      </c>
      <c r="U99" s="33">
        <v>5.1964245000000006E-2</v>
      </c>
      <c r="V99" s="34">
        <f t="shared" si="4"/>
        <v>-2.7689450549450008E-6</v>
      </c>
      <c r="W99">
        <f t="shared" si="5"/>
        <v>9.5110164518392235</v>
      </c>
    </row>
    <row r="100" spans="1:23" x14ac:dyDescent="0.25">
      <c r="A100" s="14">
        <v>43838</v>
      </c>
      <c r="B100" s="15">
        <v>194.25704999999999</v>
      </c>
      <c r="C100" s="15">
        <v>18.709999</v>
      </c>
      <c r="D100" s="15">
        <v>100.050003</v>
      </c>
      <c r="E100" s="19">
        <v>44470.910155999998</v>
      </c>
      <c r="R100" s="28">
        <v>43838</v>
      </c>
      <c r="S100" s="33">
        <v>5.2151808000000001E-2</v>
      </c>
      <c r="T100" s="188">
        <f t="shared" si="3"/>
        <v>5.1860000000000003E-2</v>
      </c>
      <c r="U100" s="33">
        <v>5.1836455000000004E-2</v>
      </c>
      <c r="V100" s="34">
        <f t="shared" si="4"/>
        <v>-3.4654175824175537E-6</v>
      </c>
      <c r="W100">
        <f t="shared" si="5"/>
        <v>9.5121795003230982</v>
      </c>
    </row>
    <row r="101" spans="1:23" x14ac:dyDescent="0.25">
      <c r="A101" s="14">
        <v>43837</v>
      </c>
      <c r="B101" s="15">
        <v>190.095383</v>
      </c>
      <c r="C101" s="15">
        <v>18.899999999999999</v>
      </c>
      <c r="D101" s="15">
        <v>99.709998999999996</v>
      </c>
      <c r="E101" s="19">
        <v>44157.808594000002</v>
      </c>
      <c r="R101" s="28">
        <v>43837</v>
      </c>
      <c r="S101" s="33">
        <v>5.1722545000000002E-2</v>
      </c>
      <c r="T101" s="188">
        <f t="shared" si="3"/>
        <v>5.1290000000000002E-2</v>
      </c>
      <c r="U101" s="33">
        <v>5.124828599999999E-2</v>
      </c>
      <c r="V101" s="34">
        <f t="shared" si="4"/>
        <v>-5.2116373626374897E-6</v>
      </c>
      <c r="W101">
        <f t="shared" si="5"/>
        <v>9.5172823802004149</v>
      </c>
    </row>
    <row r="102" spans="1:23" x14ac:dyDescent="0.25">
      <c r="A102" s="14">
        <v>43836</v>
      </c>
      <c r="B102" s="15">
        <v>192.22631799999999</v>
      </c>
      <c r="C102" s="15">
        <v>18.82</v>
      </c>
      <c r="D102" s="15">
        <v>99.650002000000001</v>
      </c>
      <c r="E102" s="19">
        <v>44495.300780999998</v>
      </c>
      <c r="R102" s="28">
        <v>43836</v>
      </c>
      <c r="S102" s="33">
        <v>5.1947149000000005E-2</v>
      </c>
      <c r="T102" s="188">
        <f t="shared" si="3"/>
        <v>5.144E-2</v>
      </c>
      <c r="U102" s="33">
        <v>5.1390293000000004E-2</v>
      </c>
      <c r="V102" s="34">
        <f t="shared" si="4"/>
        <v>-6.1192967032967186E-6</v>
      </c>
      <c r="W102">
        <f t="shared" si="5"/>
        <v>9.5159389863368027</v>
      </c>
    </row>
    <row r="103" spans="1:23" x14ac:dyDescent="0.25">
      <c r="A103" s="14">
        <v>43833</v>
      </c>
      <c r="B103" s="15">
        <v>194.632217</v>
      </c>
      <c r="C103" s="15">
        <v>18.790001</v>
      </c>
      <c r="D103" s="15">
        <v>100.410004</v>
      </c>
      <c r="E103" s="19">
        <v>44624.851562999997</v>
      </c>
      <c r="R103" s="28">
        <v>43833</v>
      </c>
      <c r="S103" s="33">
        <v>5.1744483000000001E-2</v>
      </c>
      <c r="T103" s="188">
        <f t="shared" si="3"/>
        <v>5.1180000000000003E-2</v>
      </c>
      <c r="U103" s="33">
        <v>5.1121266000000012E-2</v>
      </c>
      <c r="V103" s="34">
        <f t="shared" si="4"/>
        <v>-6.8485384615383346E-6</v>
      </c>
      <c r="W103">
        <f t="shared" si="5"/>
        <v>9.518267776792813</v>
      </c>
    </row>
    <row r="104" spans="1:23" x14ac:dyDescent="0.25">
      <c r="A104" s="14">
        <v>43832</v>
      </c>
      <c r="B104" s="15">
        <v>192.78607199999999</v>
      </c>
      <c r="C104" s="15">
        <v>18.780000999999999</v>
      </c>
      <c r="D104" s="15">
        <v>100.989998</v>
      </c>
      <c r="E104" s="19">
        <v>44437.230469000002</v>
      </c>
      <c r="R104" s="28">
        <v>43832</v>
      </c>
      <c r="S104" s="33">
        <v>5.3774130999999996E-2</v>
      </c>
      <c r="T104" s="188">
        <f t="shared" si="3"/>
        <v>5.3310000000000003E-2</v>
      </c>
      <c r="U104" s="33">
        <v>5.3269215999999994E-2</v>
      </c>
      <c r="V104" s="34">
        <f t="shared" si="4"/>
        <v>-5.5485164835165013E-6</v>
      </c>
      <c r="W104">
        <f t="shared" si="5"/>
        <v>9.4992231218690169</v>
      </c>
    </row>
    <row r="105" spans="1:23" x14ac:dyDescent="0.25">
      <c r="A105" s="14">
        <v>43830</v>
      </c>
      <c r="B105" s="15">
        <v>191.71568300000001</v>
      </c>
      <c r="C105" s="15">
        <v>18.579999999999998</v>
      </c>
      <c r="D105" s="15">
        <v>101.529999</v>
      </c>
      <c r="E105" s="19">
        <v>43541.019530999998</v>
      </c>
      <c r="R105" s="28">
        <v>43830</v>
      </c>
      <c r="S105" s="33">
        <v>5.2460584999999997E-2</v>
      </c>
      <c r="T105" s="188">
        <f t="shared" si="3"/>
        <v>5.2359999999999997E-2</v>
      </c>
      <c r="U105" s="33">
        <v>5.2346050000000005E-2</v>
      </c>
      <c r="V105" s="34">
        <f t="shared" si="4"/>
        <v>-1.2586263736262857E-6</v>
      </c>
      <c r="W105">
        <f t="shared" si="5"/>
        <v>9.5077077930666416</v>
      </c>
    </row>
    <row r="106" spans="1:23" x14ac:dyDescent="0.25">
      <c r="A106" s="14">
        <v>43829</v>
      </c>
      <c r="B106" s="15">
        <v>191.71568300000001</v>
      </c>
      <c r="C106" s="15">
        <v>18.579999999999998</v>
      </c>
      <c r="D106" s="15">
        <v>101.529999</v>
      </c>
      <c r="E106" s="19">
        <v>43657.480469000002</v>
      </c>
      <c r="R106" s="28">
        <v>43829</v>
      </c>
      <c r="S106" s="33">
        <v>5.3684483999999998E-2</v>
      </c>
      <c r="T106" s="188">
        <f t="shared" si="3"/>
        <v>5.416E-2</v>
      </c>
      <c r="U106" s="33">
        <v>5.4203451999999999E-2</v>
      </c>
      <c r="V106" s="34">
        <f t="shared" si="4"/>
        <v>5.7029450549450722E-6</v>
      </c>
      <c r="W106">
        <f t="shared" si="5"/>
        <v>9.4916443999719888</v>
      </c>
    </row>
    <row r="107" spans="1:23" x14ac:dyDescent="0.25">
      <c r="A107" s="14">
        <v>43826</v>
      </c>
      <c r="B107" s="15">
        <v>194.93663000000001</v>
      </c>
      <c r="C107" s="15">
        <v>19.200001</v>
      </c>
      <c r="D107" s="15">
        <v>100.540001</v>
      </c>
      <c r="E107" s="19">
        <v>44261.511719000002</v>
      </c>
      <c r="R107" s="28">
        <v>43826</v>
      </c>
      <c r="S107" s="33">
        <v>5.208284500000001E-2</v>
      </c>
      <c r="T107" s="188">
        <f t="shared" si="3"/>
        <v>5.1990000000000001E-2</v>
      </c>
      <c r="U107" s="33">
        <v>5.1982792999999999E-2</v>
      </c>
      <c r="V107" s="34">
        <f t="shared" si="4"/>
        <v>-1.0994725274726395E-6</v>
      </c>
      <c r="W107">
        <f t="shared" si="5"/>
        <v>9.5110164518392235</v>
      </c>
    </row>
    <row r="108" spans="1:23" x14ac:dyDescent="0.25">
      <c r="A108" s="14">
        <v>43825</v>
      </c>
      <c r="B108" s="15">
        <v>191.88261399999999</v>
      </c>
      <c r="C108" s="15">
        <v>19.43</v>
      </c>
      <c r="D108" s="15">
        <v>101.519997</v>
      </c>
      <c r="E108" s="19">
        <v>44300.171875</v>
      </c>
      <c r="R108" s="28">
        <v>43825</v>
      </c>
      <c r="S108" s="33">
        <v>5.1973892000000001E-2</v>
      </c>
      <c r="T108" s="188">
        <f t="shared" si="3"/>
        <v>5.1869999999999999E-2</v>
      </c>
      <c r="U108" s="33">
        <v>5.1856697000000007E-2</v>
      </c>
      <c r="V108" s="34">
        <f t="shared" si="4"/>
        <v>-1.2878571428570719E-6</v>
      </c>
      <c r="W108">
        <f t="shared" si="5"/>
        <v>9.5120900249565548</v>
      </c>
    </row>
    <row r="109" spans="1:23" x14ac:dyDescent="0.25">
      <c r="A109" s="14">
        <v>43823</v>
      </c>
      <c r="B109" s="15">
        <v>192.992279</v>
      </c>
      <c r="C109" s="15">
        <v>19.379999000000002</v>
      </c>
      <c r="D109" s="15">
        <v>101.19000200000001</v>
      </c>
      <c r="E109" s="19">
        <v>44157.96875</v>
      </c>
      <c r="R109" s="28">
        <v>43823</v>
      </c>
      <c r="S109" s="33">
        <v>5.2252956999999996E-2</v>
      </c>
      <c r="T109" s="188">
        <f t="shared" si="3"/>
        <v>5.2240000000000002E-2</v>
      </c>
      <c r="U109" s="33">
        <v>5.2239128999999995E-2</v>
      </c>
      <c r="V109" s="34">
        <f t="shared" si="4"/>
        <v>-1.519560439560489E-7</v>
      </c>
      <c r="W109">
        <f t="shared" si="5"/>
        <v>9.5087806193301265</v>
      </c>
    </row>
    <row r="110" spans="1:23" x14ac:dyDescent="0.25">
      <c r="A110" s="14">
        <v>43822</v>
      </c>
      <c r="B110" s="15">
        <v>194.22958399999999</v>
      </c>
      <c r="C110" s="15">
        <v>19.600000000000001</v>
      </c>
      <c r="D110" s="15">
        <v>100.699997</v>
      </c>
      <c r="E110" s="19">
        <v>44276.851562999997</v>
      </c>
      <c r="R110" s="28">
        <v>43822</v>
      </c>
      <c r="S110" s="33">
        <v>5.1814733000000009E-2</v>
      </c>
      <c r="T110" s="188">
        <f t="shared" si="3"/>
        <v>5.169E-2</v>
      </c>
      <c r="U110" s="33">
        <v>5.1674998999999999E-2</v>
      </c>
      <c r="V110" s="34">
        <f t="shared" si="4"/>
        <v>-1.535538461538565E-6</v>
      </c>
      <c r="W110">
        <f t="shared" si="5"/>
        <v>9.5137008391401281</v>
      </c>
    </row>
    <row r="111" spans="1:23" x14ac:dyDescent="0.25">
      <c r="A111" s="14">
        <v>43819</v>
      </c>
      <c r="B111" s="15">
        <v>196.606033</v>
      </c>
      <c r="C111" s="15">
        <v>19.899999999999999</v>
      </c>
      <c r="D111" s="15">
        <v>101</v>
      </c>
      <c r="E111" s="19">
        <v>44505.640625</v>
      </c>
      <c r="R111" s="28">
        <v>43819</v>
      </c>
      <c r="S111" s="33">
        <v>5.2812180999999993E-2</v>
      </c>
      <c r="T111" s="188">
        <f t="shared" si="3"/>
        <v>5.2659999999999998E-2</v>
      </c>
      <c r="U111" s="33">
        <v>5.264036200000001E-2</v>
      </c>
      <c r="V111" s="34">
        <f t="shared" si="4"/>
        <v>-1.8881208791206899E-6</v>
      </c>
      <c r="W111">
        <f t="shared" si="5"/>
        <v>9.5050267862215971</v>
      </c>
    </row>
    <row r="112" spans="1:23" x14ac:dyDescent="0.25">
      <c r="A112" s="14">
        <v>43818</v>
      </c>
      <c r="B112" s="15">
        <v>194.52418499999999</v>
      </c>
      <c r="C112" s="15">
        <v>19.620000999999998</v>
      </c>
      <c r="D112" s="15">
        <v>102.489998</v>
      </c>
      <c r="E112" s="19">
        <v>44649.429687999997</v>
      </c>
      <c r="R112" s="28">
        <v>43818</v>
      </c>
      <c r="S112" s="33">
        <v>5.2467637000000004E-2</v>
      </c>
      <c r="T112" s="188">
        <f t="shared" si="3"/>
        <v>5.2330000000000002E-2</v>
      </c>
      <c r="U112" s="33">
        <v>5.2316139999999997E-2</v>
      </c>
      <c r="V112" s="34">
        <f t="shared" si="4"/>
        <v>-1.6648021978022789E-6</v>
      </c>
      <c r="W112">
        <f t="shared" si="5"/>
        <v>9.5079759769366099</v>
      </c>
    </row>
    <row r="113" spans="1:23" x14ac:dyDescent="0.25">
      <c r="A113" s="14">
        <v>43817</v>
      </c>
      <c r="B113" s="15">
        <v>193.483261</v>
      </c>
      <c r="C113" s="15">
        <v>19.620000999999998</v>
      </c>
      <c r="D113" s="15">
        <v>102.519997</v>
      </c>
      <c r="E113" s="19">
        <v>45106.289062999997</v>
      </c>
      <c r="R113" s="28">
        <v>43817</v>
      </c>
      <c r="S113" s="33">
        <v>5.2414758999999998E-2</v>
      </c>
      <c r="T113" s="188">
        <f t="shared" si="3"/>
        <v>5.2209999999999999E-2</v>
      </c>
      <c r="U113" s="33">
        <v>5.2192287000000004E-2</v>
      </c>
      <c r="V113" s="34">
        <f t="shared" si="4"/>
        <v>-2.444747252747191E-6</v>
      </c>
      <c r="W113">
        <f t="shared" si="5"/>
        <v>9.5090488637267718</v>
      </c>
    </row>
    <row r="114" spans="1:23" x14ac:dyDescent="0.25">
      <c r="A114" s="14">
        <v>43816</v>
      </c>
      <c r="B114" s="15">
        <v>191.66656499999999</v>
      </c>
      <c r="C114" s="15">
        <v>19.700001</v>
      </c>
      <c r="D114" s="15">
        <v>102</v>
      </c>
      <c r="E114" s="19">
        <v>44401.160155999998</v>
      </c>
      <c r="R114" s="28">
        <v>43816</v>
      </c>
      <c r="S114" s="33">
        <v>5.2066019999999998E-2</v>
      </c>
      <c r="T114" s="188">
        <f t="shared" si="3"/>
        <v>5.1920000000000001E-2</v>
      </c>
      <c r="U114" s="33">
        <v>5.1901033999999999E-2</v>
      </c>
      <c r="V114" s="34">
        <f t="shared" si="4"/>
        <v>-1.813032967032955E-6</v>
      </c>
      <c r="W114">
        <f t="shared" si="5"/>
        <v>9.5116426733718811</v>
      </c>
    </row>
    <row r="115" spans="1:23" x14ac:dyDescent="0.25">
      <c r="A115" s="14">
        <v>43815</v>
      </c>
      <c r="B115" s="15">
        <v>191.63711499999999</v>
      </c>
      <c r="C115" s="15">
        <v>19.209999</v>
      </c>
      <c r="D115" s="15">
        <v>101.839996</v>
      </c>
      <c r="E115" s="19">
        <v>44356.21875</v>
      </c>
      <c r="R115" s="28">
        <v>43815</v>
      </c>
      <c r="S115" s="33">
        <v>5.2004688E-2</v>
      </c>
      <c r="T115" s="188">
        <f t="shared" si="3"/>
        <v>5.1810000000000002E-2</v>
      </c>
      <c r="U115" s="33">
        <v>5.1789178000000005E-2</v>
      </c>
      <c r="V115" s="34">
        <f t="shared" si="4"/>
        <v>-2.3682417582417048E-6</v>
      </c>
      <c r="W115">
        <f t="shared" si="5"/>
        <v>9.5126269024064722</v>
      </c>
    </row>
    <row r="116" spans="1:23" x14ac:dyDescent="0.25">
      <c r="A116" s="14">
        <v>43812</v>
      </c>
      <c r="B116" s="15">
        <v>192.38343800000001</v>
      </c>
      <c r="C116" s="15">
        <v>19.059999000000001</v>
      </c>
      <c r="D116" s="15">
        <v>102.57</v>
      </c>
      <c r="E116" s="19">
        <v>44254.429687999997</v>
      </c>
      <c r="R116" s="28">
        <v>43812</v>
      </c>
      <c r="S116" s="33">
        <v>5.2211582999999999E-2</v>
      </c>
      <c r="T116" s="188">
        <f t="shared" si="3"/>
        <v>5.1909999999999998E-2</v>
      </c>
      <c r="U116" s="33">
        <v>5.1883906000000007E-2</v>
      </c>
      <c r="V116" s="34">
        <f t="shared" si="4"/>
        <v>-3.6008461538460605E-6</v>
      </c>
      <c r="W116">
        <f t="shared" si="5"/>
        <v>9.5117321403225681</v>
      </c>
    </row>
    <row r="117" spans="1:23" x14ac:dyDescent="0.25">
      <c r="A117" s="14">
        <v>43810</v>
      </c>
      <c r="B117" s="15">
        <v>187.15919500000001</v>
      </c>
      <c r="C117" s="15">
        <v>19.170000000000002</v>
      </c>
      <c r="D117" s="15">
        <v>101.760002</v>
      </c>
      <c r="E117" s="19">
        <v>43195.191405999998</v>
      </c>
      <c r="R117" s="28">
        <v>43810</v>
      </c>
      <c r="S117" s="33">
        <v>5.1694298000000007E-2</v>
      </c>
      <c r="T117" s="188">
        <f t="shared" si="3"/>
        <v>5.1520000000000003E-2</v>
      </c>
      <c r="U117" s="33">
        <v>5.1504061999999989E-2</v>
      </c>
      <c r="V117" s="34">
        <f t="shared" si="4"/>
        <v>-2.0905054945056837E-6</v>
      </c>
      <c r="W117">
        <f t="shared" si="5"/>
        <v>9.5152226646683289</v>
      </c>
    </row>
    <row r="118" spans="1:23" x14ac:dyDescent="0.25">
      <c r="A118" s="14">
        <v>43809</v>
      </c>
      <c r="B118" s="15">
        <v>182.858047</v>
      </c>
      <c r="C118" s="15">
        <v>18.870000999999998</v>
      </c>
      <c r="D118" s="15">
        <v>100.889999</v>
      </c>
      <c r="E118" s="19">
        <v>42633.429687999997</v>
      </c>
      <c r="R118" s="28">
        <v>43809</v>
      </c>
      <c r="S118" s="33">
        <v>5.1979561000000001E-2</v>
      </c>
      <c r="T118" s="188">
        <f t="shared" si="3"/>
        <v>5.1810000000000002E-2</v>
      </c>
      <c r="U118" s="33">
        <v>5.1789533000000013E-2</v>
      </c>
      <c r="V118" s="34">
        <f t="shared" si="4"/>
        <v>-2.0882197802196474E-6</v>
      </c>
      <c r="W118">
        <f t="shared" si="5"/>
        <v>9.5126269024064722</v>
      </c>
    </row>
    <row r="119" spans="1:23" x14ac:dyDescent="0.25">
      <c r="A119" s="14">
        <v>43808</v>
      </c>
      <c r="B119" s="15">
        <v>179.35230999999999</v>
      </c>
      <c r="C119" s="15">
        <v>18.559999000000001</v>
      </c>
      <c r="D119" s="15">
        <v>99.809997999999993</v>
      </c>
      <c r="E119" s="19">
        <v>41951.589844000002</v>
      </c>
      <c r="R119" s="28">
        <v>43808</v>
      </c>
      <c r="S119" s="33">
        <v>5.2034245E-2</v>
      </c>
      <c r="T119" s="188">
        <f t="shared" si="3"/>
        <v>5.1839999999999997E-2</v>
      </c>
      <c r="U119" s="33">
        <v>5.1821395999999992E-2</v>
      </c>
      <c r="V119" s="34">
        <f t="shared" si="4"/>
        <v>-2.3390000000000881E-6</v>
      </c>
      <c r="W119">
        <f t="shared" si="5"/>
        <v>9.512358456106174</v>
      </c>
    </row>
    <row r="120" spans="1:23" x14ac:dyDescent="0.25">
      <c r="A120" s="14">
        <v>43805</v>
      </c>
      <c r="B120" s="15">
        <v>178.95950300000001</v>
      </c>
      <c r="C120" s="15">
        <v>18.34</v>
      </c>
      <c r="D120" s="15">
        <v>99.089995999999999</v>
      </c>
      <c r="E120" s="19">
        <v>41938.691405999998</v>
      </c>
      <c r="R120" s="28">
        <v>43805</v>
      </c>
      <c r="S120" s="33">
        <v>5.2136168000000004E-2</v>
      </c>
      <c r="T120" s="188">
        <f t="shared" si="3"/>
        <v>5.2170000000000001E-2</v>
      </c>
      <c r="U120" s="33">
        <v>5.2173779000000003E-2</v>
      </c>
      <c r="V120" s="34">
        <f t="shared" si="4"/>
        <v>4.1330769230769116E-7</v>
      </c>
      <c r="W120">
        <f t="shared" si="5"/>
        <v>9.5094065464656534</v>
      </c>
    </row>
    <row r="121" spans="1:23" x14ac:dyDescent="0.25">
      <c r="A121" s="14">
        <v>43804</v>
      </c>
      <c r="B121" s="15">
        <v>183.91861</v>
      </c>
      <c r="C121" s="15">
        <v>18.709999</v>
      </c>
      <c r="D121" s="15">
        <v>100.449997</v>
      </c>
      <c r="E121" s="19">
        <v>42216.03125</v>
      </c>
      <c r="R121" s="28">
        <v>43804</v>
      </c>
      <c r="S121" s="33">
        <v>5.1893117999999995E-2</v>
      </c>
      <c r="T121" s="188">
        <f t="shared" si="3"/>
        <v>5.178E-2</v>
      </c>
      <c r="U121" s="33">
        <v>5.1770935000000004E-2</v>
      </c>
      <c r="V121" s="34">
        <f t="shared" si="4"/>
        <v>-1.3426703296702306E-6</v>
      </c>
      <c r="W121">
        <f t="shared" si="5"/>
        <v>9.5128953638587355</v>
      </c>
    </row>
    <row r="122" spans="1:23" x14ac:dyDescent="0.25">
      <c r="A122" s="14">
        <v>43803</v>
      </c>
      <c r="B122" s="15">
        <v>189.35887099999999</v>
      </c>
      <c r="C122" s="15">
        <v>18.420000000000002</v>
      </c>
      <c r="D122" s="15">
        <v>101.790001</v>
      </c>
      <c r="E122" s="19">
        <v>42191.921875</v>
      </c>
      <c r="R122" s="28">
        <v>43803</v>
      </c>
      <c r="S122" s="33">
        <v>5.3020705000000008E-2</v>
      </c>
      <c r="T122" s="188">
        <f t="shared" si="3"/>
        <v>5.2819999999999999E-2</v>
      </c>
      <c r="U122" s="33">
        <v>5.2800366000000001E-2</v>
      </c>
      <c r="V122" s="34">
        <f t="shared" si="4"/>
        <v>-2.4213076923077681E-6</v>
      </c>
      <c r="W122">
        <f t="shared" si="5"/>
        <v>9.5035975340487493</v>
      </c>
    </row>
    <row r="123" spans="1:23" x14ac:dyDescent="0.25">
      <c r="A123" s="14">
        <v>43802</v>
      </c>
      <c r="B123" s="15">
        <v>191.450546</v>
      </c>
      <c r="C123" s="15">
        <v>18.5</v>
      </c>
      <c r="D123" s="15">
        <v>102.540001</v>
      </c>
      <c r="E123" s="19">
        <v>42294.519530999998</v>
      </c>
      <c r="R123" s="28">
        <v>43802</v>
      </c>
      <c r="S123" s="33">
        <v>5.2223666999999994E-2</v>
      </c>
      <c r="T123" s="188">
        <f t="shared" si="3"/>
        <v>5.2150000000000002E-2</v>
      </c>
      <c r="U123" s="33">
        <v>5.2139328999999998E-2</v>
      </c>
      <c r="V123" s="34">
        <f t="shared" si="4"/>
        <v>-9.267912087911682E-7</v>
      </c>
      <c r="W123">
        <f t="shared" si="5"/>
        <v>9.5095853979259601</v>
      </c>
    </row>
    <row r="124" spans="1:23" x14ac:dyDescent="0.25">
      <c r="A124" s="14">
        <v>43801</v>
      </c>
      <c r="B124" s="15">
        <v>194.40635700000001</v>
      </c>
      <c r="C124" s="15">
        <v>17.829999999999998</v>
      </c>
      <c r="D124" s="15">
        <v>102.449997</v>
      </c>
      <c r="E124" s="19">
        <v>42544.140625</v>
      </c>
      <c r="R124" s="28">
        <v>43801</v>
      </c>
      <c r="S124" s="33">
        <v>5.2253100000000004E-2</v>
      </c>
      <c r="T124" s="188">
        <f t="shared" si="3"/>
        <v>5.2060000000000002E-2</v>
      </c>
      <c r="U124" s="33">
        <v>5.2036225000000005E-2</v>
      </c>
      <c r="V124" s="34">
        <f t="shared" si="4"/>
        <v>-2.3832417582417398E-6</v>
      </c>
      <c r="W124">
        <f t="shared" si="5"/>
        <v>9.5103903127586946</v>
      </c>
    </row>
    <row r="125" spans="1:23" x14ac:dyDescent="0.25">
      <c r="A125" s="14">
        <v>43798</v>
      </c>
      <c r="B125" s="15">
        <v>193.453812</v>
      </c>
      <c r="C125" s="15">
        <v>18.23</v>
      </c>
      <c r="D125" s="15">
        <v>102.58000199999999</v>
      </c>
      <c r="E125" s="19">
        <v>42820.179687999997</v>
      </c>
      <c r="R125" s="28">
        <v>43798</v>
      </c>
      <c r="S125" s="33">
        <v>5.199750999999999E-2</v>
      </c>
      <c r="T125" s="188">
        <f t="shared" si="3"/>
        <v>5.1799999999999999E-2</v>
      </c>
      <c r="U125" s="33">
        <v>5.1777962999999996E-2</v>
      </c>
      <c r="V125" s="34">
        <f t="shared" si="4"/>
        <v>-2.4126043956043249E-6</v>
      </c>
      <c r="W125">
        <f t="shared" si="5"/>
        <v>9.5127163878736116</v>
      </c>
    </row>
    <row r="126" spans="1:23" x14ac:dyDescent="0.25">
      <c r="A126" s="14">
        <v>43797</v>
      </c>
      <c r="B126" s="15">
        <v>195.28031899999999</v>
      </c>
      <c r="C126" s="15">
        <v>18.100000000000001</v>
      </c>
      <c r="D126" s="15">
        <v>104.19000200000001</v>
      </c>
      <c r="E126" s="19">
        <v>43100.121094000002</v>
      </c>
      <c r="R126" s="28">
        <v>43797</v>
      </c>
      <c r="S126" s="33">
        <v>5.2156050000000002E-2</v>
      </c>
      <c r="T126" s="188">
        <f t="shared" si="3"/>
        <v>5.1860000000000003E-2</v>
      </c>
      <c r="U126" s="33">
        <v>5.1834336000000009E-2</v>
      </c>
      <c r="V126" s="34">
        <f t="shared" si="4"/>
        <v>-3.5353186813186129E-6</v>
      </c>
      <c r="W126">
        <f t="shared" si="5"/>
        <v>9.5121795003230982</v>
      </c>
    </row>
    <row r="127" spans="1:23" x14ac:dyDescent="0.25">
      <c r="A127" s="14">
        <v>43796</v>
      </c>
      <c r="B127" s="15">
        <v>195.38836699999999</v>
      </c>
      <c r="C127" s="15">
        <v>18.41</v>
      </c>
      <c r="D127" s="15">
        <v>104.360001</v>
      </c>
      <c r="E127" s="19">
        <v>43036.160155999998</v>
      </c>
      <c r="R127" s="28">
        <v>43796</v>
      </c>
      <c r="S127" s="33">
        <v>5.1807445000000001E-2</v>
      </c>
      <c r="T127" s="188">
        <f t="shared" si="3"/>
        <v>5.1830000000000001E-2</v>
      </c>
      <c r="U127" s="33">
        <v>5.1829915000000004E-2</v>
      </c>
      <c r="V127" s="34">
        <f t="shared" si="4"/>
        <v>2.4692307692311644E-7</v>
      </c>
      <c r="W127">
        <f t="shared" si="5"/>
        <v>9.5124479365228005</v>
      </c>
    </row>
    <row r="128" spans="1:23" x14ac:dyDescent="0.25">
      <c r="A128" s="14">
        <v>43795</v>
      </c>
      <c r="B128" s="15">
        <v>194.101944</v>
      </c>
      <c r="C128" s="15">
        <v>18.07</v>
      </c>
      <c r="D128" s="15">
        <v>104.18</v>
      </c>
      <c r="E128" s="19">
        <v>42852.359375</v>
      </c>
      <c r="R128" s="28">
        <v>43795</v>
      </c>
      <c r="S128" s="33">
        <v>5.1985182000000012E-2</v>
      </c>
      <c r="T128" s="188">
        <f t="shared" si="3"/>
        <v>5.1709999999999999E-2</v>
      </c>
      <c r="U128" s="33">
        <v>5.1678235000000003E-2</v>
      </c>
      <c r="V128" s="34">
        <f t="shared" si="4"/>
        <v>-3.3730439560440528E-6</v>
      </c>
      <c r="W128">
        <f t="shared" si="5"/>
        <v>9.5135218328455178</v>
      </c>
    </row>
    <row r="129" spans="1:23" x14ac:dyDescent="0.25">
      <c r="A129" s="14">
        <v>43794</v>
      </c>
      <c r="B129" s="15">
        <v>197.97100800000001</v>
      </c>
      <c r="C129" s="15">
        <v>18.620000999999998</v>
      </c>
      <c r="D129" s="15">
        <v>104.709999</v>
      </c>
      <c r="E129" s="19">
        <v>43535.109375</v>
      </c>
      <c r="R129" s="28">
        <v>43794</v>
      </c>
      <c r="S129" s="33">
        <v>5.1790090999999989E-2</v>
      </c>
      <c r="T129" s="188">
        <f t="shared" si="3"/>
        <v>5.1450000000000003E-2</v>
      </c>
      <c r="U129" s="33">
        <v>5.1418664000000003E-2</v>
      </c>
      <c r="V129" s="34">
        <f t="shared" si="4"/>
        <v>-4.0816153846152381E-6</v>
      </c>
      <c r="W129">
        <f t="shared" si="5"/>
        <v>9.5158494402301557</v>
      </c>
    </row>
    <row r="130" spans="1:23" x14ac:dyDescent="0.25">
      <c r="A130" s="14">
        <v>43791</v>
      </c>
      <c r="B130" s="15">
        <v>199.73860199999999</v>
      </c>
      <c r="C130" s="15">
        <v>18.799999</v>
      </c>
      <c r="D130" s="15">
        <v>104.160004</v>
      </c>
      <c r="E130" s="19">
        <v>43521.859375</v>
      </c>
      <c r="R130" s="28">
        <v>43791</v>
      </c>
      <c r="S130" s="33">
        <v>5.2042389000000001E-2</v>
      </c>
      <c r="T130" s="188">
        <f t="shared" si="3"/>
        <v>5.1839999999999997E-2</v>
      </c>
      <c r="U130" s="33">
        <v>5.1817247999999996E-2</v>
      </c>
      <c r="V130" s="34">
        <f t="shared" si="4"/>
        <v>-2.4740769230769788E-6</v>
      </c>
      <c r="W130">
        <f t="shared" si="5"/>
        <v>9.512358456106174</v>
      </c>
    </row>
    <row r="131" spans="1:23" x14ac:dyDescent="0.25">
      <c r="A131" s="14">
        <v>43790</v>
      </c>
      <c r="B131" s="15">
        <v>199.28688</v>
      </c>
      <c r="C131" s="15">
        <v>18.780000999999999</v>
      </c>
      <c r="D131" s="15">
        <v>102.360001</v>
      </c>
      <c r="E131" s="19">
        <v>43255.429687999997</v>
      </c>
      <c r="R131" s="28">
        <v>43790</v>
      </c>
      <c r="S131" s="33">
        <v>5.1800710000000007E-2</v>
      </c>
      <c r="T131" s="188">
        <f t="shared" si="3"/>
        <v>5.1749999999999997E-2</v>
      </c>
      <c r="U131" s="33">
        <v>5.1749485999999997E-2</v>
      </c>
      <c r="V131" s="34">
        <f t="shared" si="4"/>
        <v>-5.6290109890120251E-7</v>
      </c>
      <c r="W131">
        <f t="shared" si="5"/>
        <v>9.5131638404642427</v>
      </c>
    </row>
    <row r="132" spans="1:23" x14ac:dyDescent="0.25">
      <c r="A132" s="14">
        <v>43789</v>
      </c>
      <c r="B132" s="15">
        <v>199.11994899999999</v>
      </c>
      <c r="C132" s="15">
        <v>18.98</v>
      </c>
      <c r="D132" s="15">
        <v>103</v>
      </c>
      <c r="E132" s="19">
        <v>43604.699219000002</v>
      </c>
      <c r="R132" s="28">
        <v>43789</v>
      </c>
      <c r="S132" s="33">
        <v>5.1885114000000003E-2</v>
      </c>
      <c r="T132" s="188">
        <f t="shared" ref="T132:T195" si="6">ROUND(S132+V132*($T$2-$S$2),5)</f>
        <v>5.1650000000000001E-2</v>
      </c>
      <c r="U132" s="33">
        <v>5.1623970000000005E-2</v>
      </c>
      <c r="V132" s="34">
        <f t="shared" ref="V132:V195" si="7">+(U132-S132)/($U$2-$S$2)</f>
        <v>-2.8697142857142625E-6</v>
      </c>
      <c r="W132">
        <f t="shared" ref="W132:W195" si="8">10/(1+T132*($T$2/360))</f>
        <v>9.5140588719391825</v>
      </c>
    </row>
    <row r="133" spans="1:23" x14ac:dyDescent="0.25">
      <c r="A133" s="14">
        <v>43788</v>
      </c>
      <c r="B133" s="15">
        <v>199.974289</v>
      </c>
      <c r="C133" s="15">
        <v>19.110001</v>
      </c>
      <c r="D133" s="15">
        <v>102.970001</v>
      </c>
      <c r="E133" s="19">
        <v>43602.25</v>
      </c>
      <c r="R133" s="28">
        <v>43788</v>
      </c>
      <c r="S133" s="33">
        <v>5.2186079999999989E-2</v>
      </c>
      <c r="T133" s="188">
        <f t="shared" si="6"/>
        <v>5.1990000000000001E-2</v>
      </c>
      <c r="U133" s="33">
        <v>5.1966231000000002E-2</v>
      </c>
      <c r="V133" s="34">
        <f t="shared" si="7"/>
        <v>-2.4159230769229367E-6</v>
      </c>
      <c r="W133">
        <f t="shared" si="8"/>
        <v>9.5110164518392235</v>
      </c>
    </row>
    <row r="134" spans="1:23" x14ac:dyDescent="0.25">
      <c r="A134" s="14">
        <v>43784</v>
      </c>
      <c r="B134" s="15">
        <v>198.68786600000001</v>
      </c>
      <c r="C134" s="15">
        <v>19.25</v>
      </c>
      <c r="D134" s="15">
        <v>102.709999</v>
      </c>
      <c r="E134" s="19">
        <v>43392.359375</v>
      </c>
      <c r="R134" s="28">
        <v>43784</v>
      </c>
      <c r="S134" s="33">
        <v>5.2272268000000004E-2</v>
      </c>
      <c r="T134" s="188">
        <f t="shared" si="6"/>
        <v>5.2019999999999997E-2</v>
      </c>
      <c r="U134" s="33">
        <v>5.1991432000000004E-2</v>
      </c>
      <c r="V134" s="34">
        <f t="shared" si="7"/>
        <v>-3.0861098901098857E-6</v>
      </c>
      <c r="W134">
        <f t="shared" si="8"/>
        <v>9.5107480964237681</v>
      </c>
    </row>
    <row r="135" spans="1:23" x14ac:dyDescent="0.25">
      <c r="A135" s="14">
        <v>43783</v>
      </c>
      <c r="B135" s="15">
        <v>198.23616000000001</v>
      </c>
      <c r="C135" s="15">
        <v>19.149999999999999</v>
      </c>
      <c r="D135" s="15">
        <v>102.800003</v>
      </c>
      <c r="E135" s="19">
        <v>43188.691405999998</v>
      </c>
      <c r="R135" s="28">
        <v>43783</v>
      </c>
      <c r="S135" s="33">
        <v>5.2037719000000003E-2</v>
      </c>
      <c r="T135" s="188">
        <f t="shared" si="6"/>
        <v>5.1819999999999998E-2</v>
      </c>
      <c r="U135" s="33">
        <v>5.1795963E-2</v>
      </c>
      <c r="V135" s="34">
        <f t="shared" si="7"/>
        <v>-2.6566593406593701E-6</v>
      </c>
      <c r="W135">
        <f t="shared" si="8"/>
        <v>9.5125374186228839</v>
      </c>
    </row>
    <row r="136" spans="1:23" x14ac:dyDescent="0.25">
      <c r="A136" s="14">
        <v>43782</v>
      </c>
      <c r="B136" s="15">
        <v>198.47183200000001</v>
      </c>
      <c r="C136" s="15">
        <v>19.309999000000001</v>
      </c>
      <c r="D136" s="15">
        <v>103.089996</v>
      </c>
      <c r="E136" s="19">
        <v>43098.660155999998</v>
      </c>
      <c r="R136" s="28">
        <v>43782</v>
      </c>
      <c r="S136" s="33">
        <v>5.2116977000000002E-2</v>
      </c>
      <c r="T136" s="188">
        <f t="shared" si="6"/>
        <v>5.1929999999999997E-2</v>
      </c>
      <c r="U136" s="33">
        <v>5.1909350000000007E-2</v>
      </c>
      <c r="V136" s="34">
        <f t="shared" si="7"/>
        <v>-2.281615384615329E-6</v>
      </c>
      <c r="W136">
        <f t="shared" si="8"/>
        <v>9.5115532081042247</v>
      </c>
    </row>
    <row r="137" spans="1:23" x14ac:dyDescent="0.25">
      <c r="A137" s="14">
        <v>43781</v>
      </c>
      <c r="B137" s="15">
        <v>198.38346899999999</v>
      </c>
      <c r="C137" s="15">
        <v>19.700001</v>
      </c>
      <c r="D137" s="15">
        <v>103.879997</v>
      </c>
      <c r="E137" s="19">
        <v>43100.769530999998</v>
      </c>
      <c r="R137" s="28">
        <v>43781</v>
      </c>
      <c r="S137" s="33">
        <v>5.2179837E-2</v>
      </c>
      <c r="T137" s="188">
        <f t="shared" si="6"/>
        <v>5.2049999999999999E-2</v>
      </c>
      <c r="U137" s="33">
        <v>5.2040676999999994E-2</v>
      </c>
      <c r="V137" s="34">
        <f t="shared" si="7"/>
        <v>-1.5292307692308377E-6</v>
      </c>
      <c r="W137">
        <f t="shared" si="8"/>
        <v>9.5104797561512999</v>
      </c>
    </row>
    <row r="138" spans="1:23" x14ac:dyDescent="0.25">
      <c r="A138" s="14">
        <v>43780</v>
      </c>
      <c r="B138" s="15">
        <v>200.013565</v>
      </c>
      <c r="C138" s="15">
        <v>20.99</v>
      </c>
      <c r="D138" s="15">
        <v>103.620003</v>
      </c>
      <c r="E138" s="19">
        <v>43595.601562999997</v>
      </c>
      <c r="R138" s="28">
        <v>43780</v>
      </c>
      <c r="S138" s="33">
        <v>5.1792085999999994E-2</v>
      </c>
      <c r="T138" s="188">
        <f t="shared" si="6"/>
        <v>5.1490000000000001E-2</v>
      </c>
      <c r="U138" s="33">
        <v>5.1459217000000002E-2</v>
      </c>
      <c r="V138" s="34">
        <f t="shared" si="7"/>
        <v>-3.6579010989010174E-6</v>
      </c>
      <c r="W138">
        <f t="shared" si="8"/>
        <v>9.5154912726557246</v>
      </c>
    </row>
    <row r="139" spans="1:23" x14ac:dyDescent="0.25">
      <c r="A139" s="14">
        <v>43777</v>
      </c>
      <c r="B139" s="15">
        <v>199.591309</v>
      </c>
      <c r="C139" s="15">
        <v>20.879999000000002</v>
      </c>
      <c r="D139" s="15">
        <v>103.489998</v>
      </c>
      <c r="E139" s="19">
        <v>43702.230469000002</v>
      </c>
      <c r="R139" s="28">
        <v>43777</v>
      </c>
      <c r="S139" s="33">
        <v>5.1770325000000013E-2</v>
      </c>
      <c r="T139" s="188">
        <f t="shared" si="6"/>
        <v>5.1479999999999998E-2</v>
      </c>
      <c r="U139" s="33">
        <v>5.1452735999999999E-2</v>
      </c>
      <c r="V139" s="34">
        <f t="shared" si="7"/>
        <v>-3.489989010989164E-6</v>
      </c>
      <c r="W139">
        <f t="shared" si="8"/>
        <v>9.5155808120216054</v>
      </c>
    </row>
    <row r="140" spans="1:23" x14ac:dyDescent="0.25">
      <c r="A140" s="14">
        <v>43776</v>
      </c>
      <c r="B140" s="15">
        <v>201.28035</v>
      </c>
      <c r="C140" s="15">
        <v>21.26</v>
      </c>
      <c r="D140" s="15">
        <v>104.029999</v>
      </c>
      <c r="E140" s="19">
        <v>44119.898437999997</v>
      </c>
      <c r="R140" s="28">
        <v>43776</v>
      </c>
      <c r="S140" s="33">
        <v>5.2180509999999992E-2</v>
      </c>
      <c r="T140" s="188">
        <f t="shared" si="6"/>
        <v>5.2359999999999997E-2</v>
      </c>
      <c r="U140" s="33">
        <v>5.2379716000000007E-2</v>
      </c>
      <c r="V140" s="34">
        <f t="shared" si="7"/>
        <v>2.1890769230770798E-6</v>
      </c>
      <c r="W140">
        <f t="shared" si="8"/>
        <v>9.5077077930666416</v>
      </c>
    </row>
    <row r="141" spans="1:23" x14ac:dyDescent="0.25">
      <c r="A141" s="14">
        <v>43775</v>
      </c>
      <c r="B141" s="15">
        <v>199.86627200000001</v>
      </c>
      <c r="C141" s="15">
        <v>21.299999</v>
      </c>
      <c r="D141" s="15">
        <v>104.970001</v>
      </c>
      <c r="E141" s="19">
        <v>43818.511719000002</v>
      </c>
      <c r="R141" s="28">
        <v>43775</v>
      </c>
      <c r="S141" s="33">
        <v>5.2738610999999998E-2</v>
      </c>
      <c r="T141" s="188">
        <f t="shared" si="6"/>
        <v>5.2240000000000002E-2</v>
      </c>
      <c r="U141" s="33">
        <v>5.2191303000000008E-2</v>
      </c>
      <c r="V141" s="34">
        <f t="shared" si="7"/>
        <v>-6.0143736263735104E-6</v>
      </c>
      <c r="W141">
        <f t="shared" si="8"/>
        <v>9.5087806193301265</v>
      </c>
    </row>
    <row r="142" spans="1:23" x14ac:dyDescent="0.25">
      <c r="A142" s="14">
        <v>43774</v>
      </c>
      <c r="B142" s="15">
        <v>198.88426200000001</v>
      </c>
      <c r="C142" s="15">
        <v>20.66</v>
      </c>
      <c r="D142" s="15">
        <v>105.05999799999999</v>
      </c>
      <c r="E142" s="19">
        <v>43611.839844000002</v>
      </c>
      <c r="R142" s="28">
        <v>43774</v>
      </c>
      <c r="S142" s="33">
        <v>5.2380701000000009E-2</v>
      </c>
      <c r="T142" s="188">
        <f t="shared" si="6"/>
        <v>5.2249999999999998E-2</v>
      </c>
      <c r="U142" s="33">
        <v>5.2241521999999999E-2</v>
      </c>
      <c r="V142" s="34">
        <f t="shared" si="7"/>
        <v>-1.5294395604396714E-6</v>
      </c>
      <c r="W142">
        <f t="shared" si="8"/>
        <v>9.5086912078943264</v>
      </c>
    </row>
    <row r="143" spans="1:23" x14ac:dyDescent="0.25">
      <c r="A143" s="14">
        <v>43773</v>
      </c>
      <c r="B143" s="15">
        <v>204.32453899999999</v>
      </c>
      <c r="C143" s="15">
        <v>20.799999</v>
      </c>
      <c r="D143" s="15">
        <v>107.150002</v>
      </c>
      <c r="E143" s="19">
        <v>43815.761719000002</v>
      </c>
      <c r="R143" s="28">
        <v>43773</v>
      </c>
      <c r="S143" s="33">
        <v>5.2000244999999994E-2</v>
      </c>
      <c r="T143" s="188">
        <f t="shared" si="6"/>
        <v>5.1720000000000002E-2</v>
      </c>
      <c r="U143" s="33">
        <v>5.1694693E-2</v>
      </c>
      <c r="V143" s="34">
        <f t="shared" si="7"/>
        <v>-3.3577142857142162E-6</v>
      </c>
      <c r="W143">
        <f t="shared" si="8"/>
        <v>9.5134323322242782</v>
      </c>
    </row>
    <row r="144" spans="1:23" x14ac:dyDescent="0.25">
      <c r="A144" s="14">
        <v>43770</v>
      </c>
      <c r="B144" s="15">
        <v>203.008667</v>
      </c>
      <c r="C144" s="15">
        <v>20.98</v>
      </c>
      <c r="D144" s="15">
        <v>108.260002</v>
      </c>
      <c r="E144" s="19">
        <v>43814.550780999998</v>
      </c>
      <c r="R144" s="28">
        <v>43770</v>
      </c>
      <c r="S144" s="33">
        <v>5.1981105000000007E-2</v>
      </c>
      <c r="T144" s="188">
        <f t="shared" si="6"/>
        <v>5.185E-2</v>
      </c>
      <c r="U144" s="33">
        <v>5.1841303000000005E-2</v>
      </c>
      <c r="V144" s="34">
        <f t="shared" si="7"/>
        <v>-1.5362857142857293E-6</v>
      </c>
      <c r="W144">
        <f t="shared" si="8"/>
        <v>9.5122689773729547</v>
      </c>
    </row>
    <row r="145" spans="1:23" x14ac:dyDescent="0.25">
      <c r="A145" s="14">
        <v>43769</v>
      </c>
      <c r="B145" s="15">
        <v>198.216522</v>
      </c>
      <c r="C145" s="15">
        <v>20.309999000000001</v>
      </c>
      <c r="D145" s="15">
        <v>107.529999</v>
      </c>
      <c r="E145" s="19">
        <v>43337.28125</v>
      </c>
      <c r="R145" s="28">
        <v>43769</v>
      </c>
      <c r="S145" s="33">
        <v>5.2471468E-2</v>
      </c>
      <c r="T145" s="188">
        <f t="shared" si="6"/>
        <v>5.2359999999999997E-2</v>
      </c>
      <c r="U145" s="33">
        <v>5.2347039999999997E-2</v>
      </c>
      <c r="V145" s="34">
        <f t="shared" si="7"/>
        <v>-1.3673406593406902E-6</v>
      </c>
      <c r="W145">
        <f t="shared" si="8"/>
        <v>9.5077077930666416</v>
      </c>
    </row>
    <row r="146" spans="1:23" x14ac:dyDescent="0.25">
      <c r="A146" s="14">
        <v>43768</v>
      </c>
      <c r="B146" s="15">
        <v>203.15597500000001</v>
      </c>
      <c r="C146" s="15">
        <v>20.379999000000002</v>
      </c>
      <c r="D146" s="15">
        <v>106.459999</v>
      </c>
      <c r="E146" s="19">
        <v>43741.621094000002</v>
      </c>
      <c r="R146" s="28">
        <v>43768</v>
      </c>
      <c r="S146" s="33">
        <v>5.2011348999999991E-2</v>
      </c>
      <c r="T146" s="188">
        <f t="shared" si="6"/>
        <v>5.1929999999999997E-2</v>
      </c>
      <c r="U146" s="33">
        <v>5.1921834E-2</v>
      </c>
      <c r="V146" s="34">
        <f t="shared" si="7"/>
        <v>-9.8368131868122434E-7</v>
      </c>
      <c r="W146">
        <f t="shared" si="8"/>
        <v>9.5115532081042247</v>
      </c>
    </row>
    <row r="147" spans="1:23" x14ac:dyDescent="0.25">
      <c r="A147" s="14">
        <v>43767</v>
      </c>
      <c r="B147" s="15">
        <v>201.525848</v>
      </c>
      <c r="C147" s="15">
        <v>21.34</v>
      </c>
      <c r="D147" s="15">
        <v>108.089996</v>
      </c>
      <c r="E147" s="19">
        <v>43851.058594000002</v>
      </c>
      <c r="R147" s="28">
        <v>43767</v>
      </c>
      <c r="S147" s="33">
        <v>5.2001488000000005E-2</v>
      </c>
      <c r="T147" s="188">
        <f t="shared" si="6"/>
        <v>5.1869999999999999E-2</v>
      </c>
      <c r="U147" s="33">
        <v>5.1857022000000003E-2</v>
      </c>
      <c r="V147" s="34">
        <f t="shared" si="7"/>
        <v>-1.5875384615384924E-6</v>
      </c>
      <c r="W147">
        <f t="shared" si="8"/>
        <v>9.5120900249565548</v>
      </c>
    </row>
    <row r="148" spans="1:23" x14ac:dyDescent="0.25">
      <c r="A148" s="14">
        <v>43766</v>
      </c>
      <c r="B148" s="15">
        <v>202.40965299999999</v>
      </c>
      <c r="C148" s="15">
        <v>20.149999999999999</v>
      </c>
      <c r="D148" s="15">
        <v>107.879997</v>
      </c>
      <c r="E148" s="19">
        <v>43765.488280999998</v>
      </c>
      <c r="R148" s="28">
        <v>43766</v>
      </c>
      <c r="S148" s="33">
        <v>5.2208381000000005E-2</v>
      </c>
      <c r="T148" s="188">
        <f t="shared" si="6"/>
        <v>5.2010000000000001E-2</v>
      </c>
      <c r="U148" s="33">
        <v>5.1987172999999998E-2</v>
      </c>
      <c r="V148" s="34">
        <f t="shared" si="7"/>
        <v>-2.4308571428572249E-6</v>
      </c>
      <c r="W148">
        <f t="shared" si="8"/>
        <v>9.5108375465463038</v>
      </c>
    </row>
    <row r="149" spans="1:23" x14ac:dyDescent="0.25">
      <c r="A149" s="14">
        <v>43763</v>
      </c>
      <c r="B149" s="15">
        <v>195.96774300000001</v>
      </c>
      <c r="C149" s="15">
        <v>20.049999</v>
      </c>
      <c r="D149" s="15">
        <v>108.029999</v>
      </c>
      <c r="E149" s="19">
        <v>43389.160155999998</v>
      </c>
      <c r="R149" s="28">
        <v>43763</v>
      </c>
      <c r="S149" s="33">
        <v>5.2098830999999991E-2</v>
      </c>
      <c r="T149" s="188">
        <f t="shared" si="6"/>
        <v>5.1950000000000003E-2</v>
      </c>
      <c r="U149" s="33">
        <v>5.193165000000001E-2</v>
      </c>
      <c r="V149" s="34">
        <f t="shared" si="7"/>
        <v>-1.8371538461536433E-6</v>
      </c>
      <c r="W149">
        <f t="shared" si="8"/>
        <v>9.5113742826178047</v>
      </c>
    </row>
    <row r="150" spans="1:23" x14ac:dyDescent="0.25">
      <c r="A150" s="14">
        <v>43762</v>
      </c>
      <c r="B150" s="15">
        <v>195.38836699999999</v>
      </c>
      <c r="C150" s="15">
        <v>19.66</v>
      </c>
      <c r="D150" s="15">
        <v>106.389999</v>
      </c>
      <c r="E150" s="19">
        <v>43776.601562999997</v>
      </c>
      <c r="R150" s="28">
        <v>43762</v>
      </c>
      <c r="S150" s="33">
        <v>5.231792100000001E-2</v>
      </c>
      <c r="T150" s="188">
        <f t="shared" si="6"/>
        <v>5.2159999999999998E-2</v>
      </c>
      <c r="U150" s="33">
        <v>5.2139674999999996E-2</v>
      </c>
      <c r="V150" s="34">
        <f t="shared" si="7"/>
        <v>-1.9587472527474048E-6</v>
      </c>
      <c r="W150">
        <f t="shared" si="8"/>
        <v>9.5094959713548608</v>
      </c>
    </row>
    <row r="151" spans="1:23" x14ac:dyDescent="0.25">
      <c r="A151" s="14">
        <v>43761</v>
      </c>
      <c r="B151" s="15">
        <v>187.345764</v>
      </c>
      <c r="C151" s="15">
        <v>19.809999000000001</v>
      </c>
      <c r="D151" s="15">
        <v>105.400002</v>
      </c>
      <c r="E151" s="19">
        <v>43546.480469000002</v>
      </c>
      <c r="R151" s="28">
        <v>43761</v>
      </c>
      <c r="S151" s="33">
        <v>5.199785199999999E-2</v>
      </c>
      <c r="T151" s="188">
        <f t="shared" si="6"/>
        <v>5.178E-2</v>
      </c>
      <c r="U151" s="33">
        <v>5.1753622999999999E-2</v>
      </c>
      <c r="V151" s="34">
        <f t="shared" si="7"/>
        <v>-2.683835164835073E-6</v>
      </c>
      <c r="W151">
        <f t="shared" si="8"/>
        <v>9.5128953638587355</v>
      </c>
    </row>
    <row r="152" spans="1:23" x14ac:dyDescent="0.25">
      <c r="A152" s="14">
        <v>43760</v>
      </c>
      <c r="B152" s="15">
        <v>191.01844800000001</v>
      </c>
      <c r="C152" s="15">
        <v>19.389999</v>
      </c>
      <c r="D152" s="15">
        <v>106.139999</v>
      </c>
      <c r="E152" s="19">
        <v>43363.539062999997</v>
      </c>
      <c r="R152" s="28">
        <v>43760</v>
      </c>
      <c r="S152" s="33">
        <v>5.2118454000000002E-2</v>
      </c>
      <c r="T152" s="188">
        <f t="shared" si="6"/>
        <v>5.1999999999999998E-2</v>
      </c>
      <c r="U152" s="33">
        <v>5.1983857000000008E-2</v>
      </c>
      <c r="V152" s="34">
        <f t="shared" si="7"/>
        <v>-1.4790879120878379E-6</v>
      </c>
      <c r="W152">
        <f t="shared" si="8"/>
        <v>9.5109269983514384</v>
      </c>
    </row>
    <row r="153" spans="1:23" x14ac:dyDescent="0.25">
      <c r="A153" s="14">
        <v>43759</v>
      </c>
      <c r="B153" s="15">
        <v>191.03808599999999</v>
      </c>
      <c r="C153" s="15">
        <v>19.049999</v>
      </c>
      <c r="D153" s="15">
        <v>104.55999799999999</v>
      </c>
      <c r="E153" s="19">
        <v>43405.429687999997</v>
      </c>
      <c r="R153" s="28">
        <v>43759</v>
      </c>
      <c r="S153" s="33">
        <v>5.2107396000000007E-2</v>
      </c>
      <c r="T153" s="188">
        <f t="shared" si="6"/>
        <v>5.1979999999999998E-2</v>
      </c>
      <c r="U153" s="33">
        <v>5.1966890000000002E-2</v>
      </c>
      <c r="V153" s="34">
        <f t="shared" si="7"/>
        <v>-1.5440219780220386E-6</v>
      </c>
      <c r="W153">
        <f t="shared" si="8"/>
        <v>9.5111059070097053</v>
      </c>
    </row>
    <row r="154" spans="1:23" x14ac:dyDescent="0.25">
      <c r="A154" s="14">
        <v>43756</v>
      </c>
      <c r="B154" s="15">
        <v>189.378525</v>
      </c>
      <c r="C154" s="15">
        <v>18.489999999999998</v>
      </c>
      <c r="D154" s="15">
        <v>101.910004</v>
      </c>
      <c r="E154" s="19">
        <v>43178.628905999998</v>
      </c>
      <c r="R154" s="28">
        <v>43756</v>
      </c>
      <c r="S154" s="33">
        <v>5.1486706E-2</v>
      </c>
      <c r="T154" s="188">
        <f t="shared" si="6"/>
        <v>5.1339999999999997E-2</v>
      </c>
      <c r="U154" s="33">
        <v>5.1330009999999995E-2</v>
      </c>
      <c r="V154" s="34">
        <f t="shared" si="7"/>
        <v>-1.7219340659341185E-6</v>
      </c>
      <c r="W154">
        <f t="shared" si="8"/>
        <v>9.5168345401032006</v>
      </c>
    </row>
    <row r="155" spans="1:23" x14ac:dyDescent="0.25">
      <c r="A155" s="14">
        <v>43755</v>
      </c>
      <c r="B155" s="15">
        <v>192.47181699999999</v>
      </c>
      <c r="C155" s="15">
        <v>18.52</v>
      </c>
      <c r="D155" s="15">
        <v>104.370003</v>
      </c>
      <c r="E155" s="19">
        <v>43479.980469000002</v>
      </c>
      <c r="R155" s="28">
        <v>43755</v>
      </c>
      <c r="S155" s="33">
        <v>5.1785244000000001E-2</v>
      </c>
      <c r="T155" s="188">
        <f t="shared" si="6"/>
        <v>5.1490000000000001E-2</v>
      </c>
      <c r="U155" s="33">
        <v>5.1461590000000001E-2</v>
      </c>
      <c r="V155" s="34">
        <f t="shared" si="7"/>
        <v>-3.5566373626373582E-6</v>
      </c>
      <c r="W155">
        <f t="shared" si="8"/>
        <v>9.5154912726557246</v>
      </c>
    </row>
    <row r="156" spans="1:23" x14ac:dyDescent="0.25">
      <c r="A156" s="14">
        <v>43754</v>
      </c>
      <c r="B156" s="15">
        <v>190.07574500000001</v>
      </c>
      <c r="C156" s="15">
        <v>19</v>
      </c>
      <c r="D156" s="15">
        <v>104.139999</v>
      </c>
      <c r="E156" s="19">
        <v>43538.488280999998</v>
      </c>
      <c r="R156" s="28">
        <v>43754</v>
      </c>
      <c r="S156" s="33">
        <v>5.1996587000000004E-2</v>
      </c>
      <c r="T156" s="188">
        <f t="shared" si="6"/>
        <v>5.1920000000000001E-2</v>
      </c>
      <c r="U156" s="33">
        <v>5.1917413000000009E-2</v>
      </c>
      <c r="V156" s="34">
        <f t="shared" si="7"/>
        <v>-8.7004395604389402E-7</v>
      </c>
      <c r="W156">
        <f t="shared" si="8"/>
        <v>9.5116426733718811</v>
      </c>
    </row>
    <row r="157" spans="1:23" x14ac:dyDescent="0.25">
      <c r="A157" s="14">
        <v>43753</v>
      </c>
      <c r="B157" s="15">
        <v>189.790955</v>
      </c>
      <c r="C157" s="15">
        <v>19.190000999999999</v>
      </c>
      <c r="D157" s="15">
        <v>102.989998</v>
      </c>
      <c r="E157" s="19">
        <v>43244.628905999998</v>
      </c>
      <c r="R157" s="28">
        <v>43753</v>
      </c>
      <c r="S157" s="33">
        <v>5.2063817999999991E-2</v>
      </c>
      <c r="T157" s="188">
        <f t="shared" si="6"/>
        <v>5.1970000000000002E-2</v>
      </c>
      <c r="U157" s="33">
        <v>5.1955786000000004E-2</v>
      </c>
      <c r="V157" s="34">
        <f t="shared" si="7"/>
        <v>-1.1871648351646931E-6</v>
      </c>
      <c r="W157">
        <f t="shared" si="8"/>
        <v>9.5111953638629316</v>
      </c>
    </row>
    <row r="158" spans="1:23" x14ac:dyDescent="0.25">
      <c r="A158" s="14">
        <v>43752</v>
      </c>
      <c r="B158" s="15">
        <v>194.465271</v>
      </c>
      <c r="C158" s="15">
        <v>19.129999000000002</v>
      </c>
      <c r="D158" s="15">
        <v>101.949997</v>
      </c>
      <c r="E158" s="19">
        <v>43299.53125</v>
      </c>
      <c r="R158" s="28">
        <v>43752</v>
      </c>
      <c r="S158" s="33">
        <v>5.2125484000000007E-2</v>
      </c>
      <c r="T158" s="188">
        <f t="shared" si="6"/>
        <v>5.1810000000000002E-2</v>
      </c>
      <c r="U158" s="33">
        <v>5.1777920999999991E-2</v>
      </c>
      <c r="V158" s="34">
        <f t="shared" si="7"/>
        <v>-3.8193736263738025E-6</v>
      </c>
      <c r="W158">
        <f t="shared" si="8"/>
        <v>9.5126269024064722</v>
      </c>
    </row>
    <row r="159" spans="1:23" x14ac:dyDescent="0.25">
      <c r="A159" s="14">
        <v>43749</v>
      </c>
      <c r="B159" s="15">
        <v>196.056107</v>
      </c>
      <c r="C159" s="15">
        <v>18.870000999999998</v>
      </c>
      <c r="D159" s="15">
        <v>101.05999799999999</v>
      </c>
      <c r="E159" s="19">
        <v>43214.601562999997</v>
      </c>
      <c r="R159" s="28">
        <v>43749</v>
      </c>
      <c r="S159" s="33">
        <v>5.3011295999999992E-2</v>
      </c>
      <c r="T159" s="188">
        <f t="shared" si="6"/>
        <v>5.2720000000000003E-2</v>
      </c>
      <c r="U159" s="33">
        <v>5.2695265000000005E-2</v>
      </c>
      <c r="V159" s="34">
        <f t="shared" si="7"/>
        <v>-3.472868131867994E-6</v>
      </c>
      <c r="W159">
        <f t="shared" si="8"/>
        <v>9.5044907662816147</v>
      </c>
    </row>
    <row r="160" spans="1:23" x14ac:dyDescent="0.25">
      <c r="A160" s="14">
        <v>43748</v>
      </c>
      <c r="B160" s="15">
        <v>196.056107</v>
      </c>
      <c r="C160" s="15">
        <v>18.549999</v>
      </c>
      <c r="D160" s="15">
        <v>101.050003</v>
      </c>
      <c r="E160" s="19">
        <v>42929.761719000002</v>
      </c>
      <c r="R160" s="28">
        <v>43748</v>
      </c>
      <c r="S160" s="33">
        <v>5.2284261000000005E-2</v>
      </c>
      <c r="T160" s="188">
        <f t="shared" si="6"/>
        <v>5.203E-2</v>
      </c>
      <c r="U160" s="33">
        <v>5.2000214000000003E-2</v>
      </c>
      <c r="V160" s="34">
        <f t="shared" si="7"/>
        <v>-3.1213956043956326E-6</v>
      </c>
      <c r="W160">
        <f t="shared" si="8"/>
        <v>9.5106586479837887</v>
      </c>
    </row>
    <row r="161" spans="1:23" x14ac:dyDescent="0.25">
      <c r="A161" s="14">
        <v>43747</v>
      </c>
      <c r="B161" s="15">
        <v>195.427628</v>
      </c>
      <c r="C161" s="15">
        <v>18.190000999999999</v>
      </c>
      <c r="D161" s="15">
        <v>100.16999800000001</v>
      </c>
      <c r="E161" s="19">
        <v>42501.921875</v>
      </c>
      <c r="R161" s="28">
        <v>43747</v>
      </c>
      <c r="S161" s="33">
        <v>5.2238856000000007E-2</v>
      </c>
      <c r="T161" s="188">
        <f t="shared" si="6"/>
        <v>5.2060000000000002E-2</v>
      </c>
      <c r="U161" s="33">
        <v>5.2047390999999998E-2</v>
      </c>
      <c r="V161" s="34">
        <f t="shared" si="7"/>
        <v>-2.1040109890110847E-6</v>
      </c>
      <c r="W161">
        <f t="shared" si="8"/>
        <v>9.5103903127586946</v>
      </c>
    </row>
    <row r="162" spans="1:23" x14ac:dyDescent="0.25">
      <c r="A162" s="14">
        <v>43746</v>
      </c>
      <c r="B162" s="15">
        <v>196.11257900000001</v>
      </c>
      <c r="C162" s="15">
        <v>18.559999000000001</v>
      </c>
      <c r="D162" s="15">
        <v>101.540001</v>
      </c>
      <c r="E162" s="19">
        <v>42535.140625</v>
      </c>
      <c r="R162" s="28">
        <v>43746</v>
      </c>
      <c r="S162" s="33">
        <v>5.2340358999999996E-2</v>
      </c>
      <c r="T162" s="188">
        <f t="shared" si="6"/>
        <v>5.2380000000000003E-2</v>
      </c>
      <c r="U162" s="33">
        <v>5.2379490000000001E-2</v>
      </c>
      <c r="V162" s="34">
        <f t="shared" si="7"/>
        <v>4.3001098901104114E-7</v>
      </c>
      <c r="W162">
        <f t="shared" si="8"/>
        <v>9.5075290122247811</v>
      </c>
    </row>
    <row r="163" spans="1:23" x14ac:dyDescent="0.25">
      <c r="A163" s="14">
        <v>43745</v>
      </c>
      <c r="B163" s="15">
        <v>196.28831500000001</v>
      </c>
      <c r="C163" s="15">
        <v>19.18</v>
      </c>
      <c r="D163" s="15">
        <v>102.709999</v>
      </c>
      <c r="E163" s="19">
        <v>42952.289062999997</v>
      </c>
      <c r="R163" s="28">
        <v>43745</v>
      </c>
      <c r="S163" s="33">
        <v>5.2245120999999999E-2</v>
      </c>
      <c r="T163" s="188">
        <f t="shared" si="6"/>
        <v>5.2089999999999997E-2</v>
      </c>
      <c r="U163" s="33">
        <v>5.207392000000001E-2</v>
      </c>
      <c r="V163" s="34">
        <f t="shared" si="7"/>
        <v>-1.8813296703295483E-6</v>
      </c>
      <c r="W163">
        <f t="shared" si="8"/>
        <v>9.5101219926748808</v>
      </c>
    </row>
    <row r="164" spans="1:23" x14ac:dyDescent="0.25">
      <c r="A164" s="14">
        <v>43742</v>
      </c>
      <c r="B164" s="15">
        <v>196.68862899999999</v>
      </c>
      <c r="C164" s="15">
        <v>18.98</v>
      </c>
      <c r="D164" s="15">
        <v>102.94000200000001</v>
      </c>
      <c r="E164" s="19">
        <v>43416.898437999997</v>
      </c>
      <c r="R164" s="28">
        <v>43742</v>
      </c>
      <c r="S164" s="33">
        <v>5.2039473999999995E-2</v>
      </c>
      <c r="T164" s="188">
        <f t="shared" si="6"/>
        <v>5.1799999999999999E-2</v>
      </c>
      <c r="U164" s="33">
        <v>5.1773287000000001E-2</v>
      </c>
      <c r="V164" s="34">
        <f t="shared" si="7"/>
        <v>-2.9251318681318036E-6</v>
      </c>
      <c r="W164">
        <f t="shared" si="8"/>
        <v>9.5127163878736116</v>
      </c>
    </row>
    <row r="165" spans="1:23" x14ac:dyDescent="0.25">
      <c r="A165" s="14">
        <v>43741</v>
      </c>
      <c r="B165" s="15">
        <v>196.278549</v>
      </c>
      <c r="C165" s="15">
        <v>19.170000000000002</v>
      </c>
      <c r="D165" s="15">
        <v>103.519997</v>
      </c>
      <c r="E165" s="19">
        <v>42443.308594000002</v>
      </c>
      <c r="R165" s="28">
        <v>43741</v>
      </c>
      <c r="S165" s="33">
        <v>5.2155665000000011E-2</v>
      </c>
      <c r="T165" s="188">
        <f t="shared" si="6"/>
        <v>5.1970000000000002E-2</v>
      </c>
      <c r="U165" s="33">
        <v>5.1950370999999995E-2</v>
      </c>
      <c r="V165" s="34">
        <f t="shared" si="7"/>
        <v>-2.2559780219781933E-6</v>
      </c>
      <c r="W165">
        <f t="shared" si="8"/>
        <v>9.5111953638629316</v>
      </c>
    </row>
    <row r="166" spans="1:23" x14ac:dyDescent="0.25">
      <c r="A166" s="14">
        <v>43740</v>
      </c>
      <c r="B166" s="15">
        <v>196.024719</v>
      </c>
      <c r="C166" s="15">
        <v>19.040001</v>
      </c>
      <c r="D166" s="15">
        <v>104.099998</v>
      </c>
      <c r="E166" s="19">
        <v>42222.898437999997</v>
      </c>
      <c r="R166" s="28">
        <v>43740</v>
      </c>
      <c r="S166" s="33">
        <v>5.2184871000000001E-2</v>
      </c>
      <c r="T166" s="188">
        <f t="shared" si="6"/>
        <v>5.1720000000000002E-2</v>
      </c>
      <c r="U166" s="33">
        <v>5.1680303000000011E-2</v>
      </c>
      <c r="V166" s="34">
        <f t="shared" si="7"/>
        <v>-5.5447032967031861E-6</v>
      </c>
      <c r="W166">
        <f t="shared" si="8"/>
        <v>9.5134323322242782</v>
      </c>
    </row>
    <row r="167" spans="1:23" x14ac:dyDescent="0.25">
      <c r="A167" s="14">
        <v>43739</v>
      </c>
      <c r="B167" s="15">
        <v>196.74717699999999</v>
      </c>
      <c r="C167" s="15">
        <v>18.969999000000001</v>
      </c>
      <c r="D167" s="15">
        <v>107.129997</v>
      </c>
      <c r="E167" s="19">
        <v>42937.160155999998</v>
      </c>
      <c r="R167" s="28">
        <v>43739</v>
      </c>
      <c r="S167" s="33">
        <v>5.2165778000000003E-2</v>
      </c>
      <c r="T167" s="188">
        <f t="shared" si="6"/>
        <v>5.1799999999999999E-2</v>
      </c>
      <c r="U167" s="33">
        <v>5.1769180999999997E-2</v>
      </c>
      <c r="V167" s="34">
        <f t="shared" si="7"/>
        <v>-4.3582087912088515E-6</v>
      </c>
      <c r="W167">
        <f t="shared" si="8"/>
        <v>9.5127163878736116</v>
      </c>
    </row>
    <row r="168" spans="1:23" x14ac:dyDescent="0.25">
      <c r="A168" s="14">
        <v>43738</v>
      </c>
      <c r="B168" s="15">
        <v>197.157242</v>
      </c>
      <c r="C168" s="15">
        <v>18.920000000000002</v>
      </c>
      <c r="D168" s="15">
        <v>105.400002</v>
      </c>
      <c r="E168" s="19">
        <v>43011.269530999998</v>
      </c>
      <c r="R168" s="28">
        <v>43738</v>
      </c>
      <c r="S168" s="33">
        <v>5.1398647999999998E-2</v>
      </c>
      <c r="T168" s="188">
        <f t="shared" si="6"/>
        <v>5.1229999999999998E-2</v>
      </c>
      <c r="U168" s="33">
        <v>5.1212332999999999E-2</v>
      </c>
      <c r="V168" s="34">
        <f t="shared" si="7"/>
        <v>-2.0474175824175759E-6</v>
      </c>
      <c r="W168">
        <f t="shared" si="8"/>
        <v>9.517819843956401</v>
      </c>
    </row>
    <row r="169" spans="1:23" x14ac:dyDescent="0.25">
      <c r="A169" s="14">
        <v>43735</v>
      </c>
      <c r="B169" s="15">
        <v>198.74864199999999</v>
      </c>
      <c r="C169" s="15">
        <v>18.399999999999999</v>
      </c>
      <c r="D169" s="15">
        <v>104.410004</v>
      </c>
      <c r="E169" s="19">
        <v>42857.578125</v>
      </c>
      <c r="R169" s="28">
        <v>43735</v>
      </c>
      <c r="S169" s="33">
        <v>5.2108232999999997E-2</v>
      </c>
      <c r="T169" s="188">
        <f t="shared" si="6"/>
        <v>5.1979999999999998E-2</v>
      </c>
      <c r="U169" s="33">
        <v>5.1962398000000007E-2</v>
      </c>
      <c r="V169" s="34">
        <f t="shared" si="7"/>
        <v>-1.6025824175823076E-6</v>
      </c>
      <c r="W169">
        <f t="shared" si="8"/>
        <v>9.5111059070097053</v>
      </c>
    </row>
    <row r="170" spans="1:23" x14ac:dyDescent="0.25">
      <c r="A170" s="14">
        <v>43734</v>
      </c>
      <c r="B170" s="15">
        <v>199.30512999999999</v>
      </c>
      <c r="C170" s="15">
        <v>18.110001</v>
      </c>
      <c r="D170" s="15">
        <v>105.029999</v>
      </c>
      <c r="E170" s="19">
        <v>42984.75</v>
      </c>
      <c r="R170" s="28">
        <v>43734</v>
      </c>
      <c r="S170" s="33">
        <v>5.2163306E-2</v>
      </c>
      <c r="T170" s="188">
        <f t="shared" si="6"/>
        <v>5.1900000000000002E-2</v>
      </c>
      <c r="U170" s="33">
        <v>5.1876441999999995E-2</v>
      </c>
      <c r="V170" s="34">
        <f t="shared" si="7"/>
        <v>-3.1523516483517004E-6</v>
      </c>
      <c r="W170">
        <f t="shared" si="8"/>
        <v>9.5118216089563301</v>
      </c>
    </row>
    <row r="171" spans="1:23" x14ac:dyDescent="0.25">
      <c r="A171" s="14">
        <v>43733</v>
      </c>
      <c r="B171" s="15">
        <v>199.33441199999999</v>
      </c>
      <c r="C171" s="15">
        <v>18.489999999999998</v>
      </c>
      <c r="D171" s="15">
        <v>106.16999800000001</v>
      </c>
      <c r="E171" s="19">
        <v>43014.078125</v>
      </c>
      <c r="R171" s="28">
        <v>43733</v>
      </c>
      <c r="S171" s="33">
        <v>5.2075815000000004E-2</v>
      </c>
      <c r="T171" s="188">
        <f t="shared" si="6"/>
        <v>5.1880000000000003E-2</v>
      </c>
      <c r="U171" s="33">
        <v>5.1866534000000006E-2</v>
      </c>
      <c r="V171" s="34">
        <f t="shared" si="7"/>
        <v>-2.2997912087911943E-6</v>
      </c>
      <c r="W171">
        <f t="shared" si="8"/>
        <v>9.5120005512732746</v>
      </c>
    </row>
    <row r="172" spans="1:23" x14ac:dyDescent="0.25">
      <c r="A172" s="14">
        <v>43732</v>
      </c>
      <c r="B172" s="15">
        <v>199.822586</v>
      </c>
      <c r="C172" s="15">
        <v>18.25</v>
      </c>
      <c r="D172" s="15">
        <v>106.980003</v>
      </c>
      <c r="E172" s="19">
        <v>43099.328125</v>
      </c>
      <c r="R172" s="28">
        <v>43732</v>
      </c>
      <c r="S172" s="33">
        <v>5.2112009999999993E-2</v>
      </c>
      <c r="T172" s="188">
        <f t="shared" si="6"/>
        <v>5.1990000000000001E-2</v>
      </c>
      <c r="U172" s="33">
        <v>5.1973422000000005E-2</v>
      </c>
      <c r="V172" s="34">
        <f t="shared" si="7"/>
        <v>-1.5229450549449244E-6</v>
      </c>
      <c r="W172">
        <f t="shared" si="8"/>
        <v>9.5110164518392235</v>
      </c>
    </row>
    <row r="173" spans="1:23" x14ac:dyDescent="0.25">
      <c r="A173" s="14">
        <v>43731</v>
      </c>
      <c r="B173" s="15">
        <v>202.49769599999999</v>
      </c>
      <c r="C173" s="15">
        <v>18.5</v>
      </c>
      <c r="D173" s="15">
        <v>107.459999</v>
      </c>
      <c r="E173" s="19">
        <v>43507.949219000002</v>
      </c>
      <c r="R173" s="28">
        <v>43731</v>
      </c>
      <c r="S173" s="33">
        <v>5.1865673000000008E-2</v>
      </c>
      <c r="T173" s="188">
        <f t="shared" si="6"/>
        <v>5.1619999999999999E-2</v>
      </c>
      <c r="U173" s="33">
        <v>5.1600726E-2</v>
      </c>
      <c r="V173" s="34">
        <f t="shared" si="7"/>
        <v>-2.911505494505587E-6</v>
      </c>
      <c r="W173">
        <f t="shared" si="8"/>
        <v>9.5143274142235814</v>
      </c>
    </row>
    <row r="174" spans="1:23" x14ac:dyDescent="0.25">
      <c r="A174" s="14">
        <v>43728</v>
      </c>
      <c r="B174" s="15">
        <v>205.75857500000001</v>
      </c>
      <c r="C174" s="15">
        <v>18.129999000000002</v>
      </c>
      <c r="D174" s="15">
        <v>107.769997</v>
      </c>
      <c r="E174" s="19">
        <v>43559.449219000002</v>
      </c>
      <c r="R174" s="28">
        <v>43728</v>
      </c>
      <c r="S174" s="33">
        <v>5.2109236999999996E-2</v>
      </c>
      <c r="T174" s="188">
        <f t="shared" si="6"/>
        <v>5.1819999999999998E-2</v>
      </c>
      <c r="U174" s="33">
        <v>5.1793021999999994E-2</v>
      </c>
      <c r="V174" s="34">
        <f t="shared" si="7"/>
        <v>-3.4748901098901278E-6</v>
      </c>
      <c r="W174">
        <f t="shared" si="8"/>
        <v>9.5125374186228839</v>
      </c>
    </row>
    <row r="175" spans="1:23" x14ac:dyDescent="0.25">
      <c r="A175" s="14">
        <v>43727</v>
      </c>
      <c r="B175" s="15">
        <v>203.01513700000001</v>
      </c>
      <c r="C175" s="15">
        <v>17.989999999999998</v>
      </c>
      <c r="D175" s="15">
        <v>106.540001</v>
      </c>
      <c r="E175" s="19">
        <v>43017.460937999997</v>
      </c>
      <c r="R175" s="28">
        <v>43727</v>
      </c>
      <c r="S175" s="33">
        <v>5.2372236999999995E-2</v>
      </c>
      <c r="T175" s="188">
        <f t="shared" si="6"/>
        <v>5.2229999999999999E-2</v>
      </c>
      <c r="U175" s="33">
        <v>5.2219576000000004E-2</v>
      </c>
      <c r="V175" s="34">
        <f t="shared" si="7"/>
        <v>-1.6775934065933125E-6</v>
      </c>
      <c r="W175">
        <f t="shared" si="8"/>
        <v>9.5088700324474349</v>
      </c>
    </row>
    <row r="176" spans="1:23" x14ac:dyDescent="0.25">
      <c r="A176" s="14">
        <v>43726</v>
      </c>
      <c r="B176" s="15">
        <v>200.82820100000001</v>
      </c>
      <c r="C176" s="15">
        <v>17.709999</v>
      </c>
      <c r="D176" s="15">
        <v>107.629997</v>
      </c>
      <c r="E176" s="19">
        <v>43070.339844000002</v>
      </c>
      <c r="R176" s="28">
        <v>43726</v>
      </c>
      <c r="S176" s="33">
        <v>5.2034420000000005E-2</v>
      </c>
      <c r="T176" s="188">
        <f t="shared" si="6"/>
        <v>5.1929999999999997E-2</v>
      </c>
      <c r="U176" s="33">
        <v>5.1923548E-2</v>
      </c>
      <c r="V176" s="34">
        <f t="shared" si="7"/>
        <v>-1.2183736263736803E-6</v>
      </c>
      <c r="W176">
        <f t="shared" si="8"/>
        <v>9.5115532081042247</v>
      </c>
    </row>
    <row r="177" spans="1:23" x14ac:dyDescent="0.25">
      <c r="A177" s="14">
        <v>43725</v>
      </c>
      <c r="B177" s="15">
        <v>202.94679300000001</v>
      </c>
      <c r="C177" s="15">
        <v>17.850000000000001</v>
      </c>
      <c r="D177" s="15">
        <v>107.739998</v>
      </c>
      <c r="E177" s="19">
        <v>43448.941405999998</v>
      </c>
      <c r="R177" s="28">
        <v>43725</v>
      </c>
      <c r="S177" s="33">
        <v>5.2119922000000006E-2</v>
      </c>
      <c r="T177" s="188">
        <f t="shared" si="6"/>
        <v>5.194E-2</v>
      </c>
      <c r="U177" s="33">
        <v>5.1924977000000011E-2</v>
      </c>
      <c r="V177" s="34">
        <f t="shared" si="7"/>
        <v>-2.142252747252692E-6</v>
      </c>
      <c r="W177">
        <f t="shared" si="8"/>
        <v>9.5114637445195473</v>
      </c>
    </row>
    <row r="178" spans="1:23" x14ac:dyDescent="0.25">
      <c r="A178" s="14">
        <v>43721</v>
      </c>
      <c r="B178" s="15">
        <v>199.66635099999999</v>
      </c>
      <c r="C178" s="15">
        <v>18.18</v>
      </c>
      <c r="D178" s="15">
        <v>107.93</v>
      </c>
      <c r="E178" s="19">
        <v>42841.460937999997</v>
      </c>
      <c r="R178" s="28">
        <v>43721</v>
      </c>
      <c r="S178" s="33">
        <v>5.2075412999999994E-2</v>
      </c>
      <c r="T178" s="188">
        <f t="shared" si="6"/>
        <v>5.176E-2</v>
      </c>
      <c r="U178" s="33">
        <v>5.1732032999999997E-2</v>
      </c>
      <c r="V178" s="34">
        <f t="shared" si="7"/>
        <v>-3.7734065934065638E-6</v>
      </c>
      <c r="W178">
        <f t="shared" si="8"/>
        <v>9.5130743465786338</v>
      </c>
    </row>
    <row r="179" spans="1:23" x14ac:dyDescent="0.25">
      <c r="A179" s="14">
        <v>43720</v>
      </c>
      <c r="B179" s="15">
        <v>195.019104</v>
      </c>
      <c r="C179" s="15">
        <v>17.73</v>
      </c>
      <c r="D179" s="15">
        <v>107.889999</v>
      </c>
      <c r="E179" s="19">
        <v>42670.410155999998</v>
      </c>
      <c r="R179" s="28">
        <v>43720</v>
      </c>
      <c r="S179" s="33">
        <v>5.1756711000000004E-2</v>
      </c>
      <c r="T179" s="188">
        <f t="shared" si="6"/>
        <v>5.1819999999999998E-2</v>
      </c>
      <c r="U179" s="33">
        <v>5.1827644000000006E-2</v>
      </c>
      <c r="V179" s="34">
        <f t="shared" si="7"/>
        <v>7.7948351648354055E-7</v>
      </c>
      <c r="W179">
        <f t="shared" si="8"/>
        <v>9.5125374186228839</v>
      </c>
    </row>
    <row r="180" spans="1:23" x14ac:dyDescent="0.25">
      <c r="A180" s="14">
        <v>43719</v>
      </c>
      <c r="B180" s="15">
        <v>188.89759799999999</v>
      </c>
      <c r="C180" s="15">
        <v>17.739999999999998</v>
      </c>
      <c r="D180" s="15">
        <v>107.91999800000001</v>
      </c>
      <c r="E180" s="19">
        <v>42749.171875</v>
      </c>
      <c r="R180" s="28">
        <v>43719</v>
      </c>
      <c r="S180" s="33">
        <v>5.2228294000000001E-2</v>
      </c>
      <c r="T180" s="188">
        <f t="shared" si="6"/>
        <v>5.2449999999999997E-2</v>
      </c>
      <c r="U180" s="33">
        <v>5.2473458000000001E-2</v>
      </c>
      <c r="V180" s="34">
        <f t="shared" si="7"/>
        <v>2.6941098901098803E-6</v>
      </c>
      <c r="W180">
        <f t="shared" si="8"/>
        <v>9.5069033322224339</v>
      </c>
    </row>
    <row r="181" spans="1:23" x14ac:dyDescent="0.25">
      <c r="A181" s="14">
        <v>43718</v>
      </c>
      <c r="B181" s="15">
        <v>184.29916399999999</v>
      </c>
      <c r="C181" s="15">
        <v>17.530000999999999</v>
      </c>
      <c r="D181" s="15">
        <v>107.410004</v>
      </c>
      <c r="E181" s="19">
        <v>42588.101562999997</v>
      </c>
      <c r="R181" s="28">
        <v>43718</v>
      </c>
      <c r="S181" s="33">
        <v>5.2193419999999997E-2</v>
      </c>
      <c r="T181" s="188">
        <f t="shared" si="6"/>
        <v>5.1869999999999999E-2</v>
      </c>
      <c r="U181" s="33">
        <v>5.1837805000000001E-2</v>
      </c>
      <c r="V181" s="34">
        <f t="shared" si="7"/>
        <v>-3.9078571428571059E-6</v>
      </c>
      <c r="W181">
        <f t="shared" si="8"/>
        <v>9.5120900249565548</v>
      </c>
    </row>
    <row r="182" spans="1:23" x14ac:dyDescent="0.25">
      <c r="A182" s="14">
        <v>43717</v>
      </c>
      <c r="B182" s="15">
        <v>183.32283000000001</v>
      </c>
      <c r="C182" s="15">
        <v>17.07</v>
      </c>
      <c r="D182" s="15">
        <v>105.41999800000001</v>
      </c>
      <c r="E182" s="19">
        <v>42662.46875</v>
      </c>
      <c r="R182" s="28">
        <v>43717</v>
      </c>
      <c r="S182" s="33">
        <v>5.2207154999999998E-2</v>
      </c>
      <c r="T182" s="188">
        <f t="shared" si="6"/>
        <v>5.212E-2</v>
      </c>
      <c r="U182" s="33">
        <v>5.2116775000000004E-2</v>
      </c>
      <c r="V182" s="34">
        <f t="shared" si="7"/>
        <v>-9.931868131867481E-7</v>
      </c>
      <c r="W182">
        <f t="shared" si="8"/>
        <v>9.5098536877310629</v>
      </c>
    </row>
    <row r="183" spans="1:23" x14ac:dyDescent="0.25">
      <c r="A183" s="14">
        <v>43714</v>
      </c>
      <c r="B183" s="15">
        <v>184.54324299999999</v>
      </c>
      <c r="C183" s="15">
        <v>17.489999999999998</v>
      </c>
      <c r="D183" s="15">
        <v>107.58000199999999</v>
      </c>
      <c r="E183" s="19">
        <v>42707.660155999998</v>
      </c>
      <c r="R183" s="28">
        <v>43714</v>
      </c>
      <c r="S183" s="33">
        <v>5.2024054000000007E-2</v>
      </c>
      <c r="T183" s="188">
        <f t="shared" si="6"/>
        <v>5.1709999999999999E-2</v>
      </c>
      <c r="U183" s="33">
        <v>5.1681682999999992E-2</v>
      </c>
      <c r="V183" s="34">
        <f t="shared" si="7"/>
        <v>-3.7623186813188451E-6</v>
      </c>
      <c r="W183">
        <f t="shared" si="8"/>
        <v>9.5135218328455178</v>
      </c>
    </row>
    <row r="184" spans="1:23" x14ac:dyDescent="0.25">
      <c r="A184" s="14">
        <v>43713</v>
      </c>
      <c r="B184" s="15">
        <v>183.254501</v>
      </c>
      <c r="C184" s="15">
        <v>17.879999000000002</v>
      </c>
      <c r="D184" s="15">
        <v>105.959999</v>
      </c>
      <c r="E184" s="19">
        <v>42731.480469000002</v>
      </c>
      <c r="R184" s="28">
        <v>43713</v>
      </c>
      <c r="S184" s="33">
        <v>5.2183363000000003E-2</v>
      </c>
      <c r="T184" s="188">
        <f t="shared" si="6"/>
        <v>5.2139999999999999E-2</v>
      </c>
      <c r="U184" s="33">
        <v>5.2138164000000015E-2</v>
      </c>
      <c r="V184" s="34">
        <f t="shared" si="7"/>
        <v>-4.9669230769218494E-7</v>
      </c>
      <c r="W184">
        <f t="shared" si="8"/>
        <v>9.5096748261789941</v>
      </c>
    </row>
    <row r="185" spans="1:23" x14ac:dyDescent="0.25">
      <c r="A185" s="14">
        <v>43712</v>
      </c>
      <c r="B185" s="15">
        <v>182.03410299999999</v>
      </c>
      <c r="C185" s="15">
        <v>17.82</v>
      </c>
      <c r="D185" s="15">
        <v>103.989998</v>
      </c>
      <c r="E185" s="19">
        <v>42324.46875</v>
      </c>
      <c r="R185" s="28">
        <v>43712</v>
      </c>
      <c r="S185" s="33">
        <v>5.1994241999999989E-2</v>
      </c>
      <c r="T185" s="188">
        <f t="shared" si="6"/>
        <v>5.1670000000000001E-2</v>
      </c>
      <c r="U185" s="33">
        <v>5.1633592999999992E-2</v>
      </c>
      <c r="V185" s="34">
        <f t="shared" si="7"/>
        <v>-3.9631758241757983E-6</v>
      </c>
      <c r="W185">
        <f t="shared" si="8"/>
        <v>9.5138798521712218</v>
      </c>
    </row>
    <row r="186" spans="1:23" x14ac:dyDescent="0.25">
      <c r="A186" s="14">
        <v>43711</v>
      </c>
      <c r="B186" s="15">
        <v>182.38557399999999</v>
      </c>
      <c r="C186" s="15">
        <v>18.010000000000002</v>
      </c>
      <c r="D186" s="15">
        <v>104.16999800000001</v>
      </c>
      <c r="E186" s="19">
        <v>41826.550780999998</v>
      </c>
      <c r="R186" s="28">
        <v>43711</v>
      </c>
      <c r="S186" s="33">
        <v>5.2273904000000003E-2</v>
      </c>
      <c r="T186" s="188">
        <f t="shared" si="6"/>
        <v>5.2089999999999997E-2</v>
      </c>
      <c r="U186" s="33">
        <v>5.2072855000000001E-2</v>
      </c>
      <c r="V186" s="34">
        <f t="shared" si="7"/>
        <v>-2.2093296703296898E-6</v>
      </c>
      <c r="W186">
        <f t="shared" si="8"/>
        <v>9.5101219926748808</v>
      </c>
    </row>
    <row r="187" spans="1:23" x14ac:dyDescent="0.25">
      <c r="A187" s="14">
        <v>43710</v>
      </c>
      <c r="B187" s="15">
        <v>181.16516100000001</v>
      </c>
      <c r="C187" s="15">
        <v>17.260000000000002</v>
      </c>
      <c r="D187" s="15">
        <v>105.489998</v>
      </c>
      <c r="E187" s="19">
        <v>42108.230469000002</v>
      </c>
      <c r="R187" s="28">
        <v>43710</v>
      </c>
      <c r="S187" s="33">
        <v>5.1959776000000006E-2</v>
      </c>
      <c r="T187" s="188">
        <f t="shared" si="6"/>
        <v>5.1900000000000002E-2</v>
      </c>
      <c r="U187" s="33">
        <v>5.1891634000000006E-2</v>
      </c>
      <c r="V187" s="34">
        <f t="shared" si="7"/>
        <v>-7.4881318681318901E-7</v>
      </c>
      <c r="W187">
        <f t="shared" si="8"/>
        <v>9.5118216089563301</v>
      </c>
    </row>
    <row r="188" spans="1:23" x14ac:dyDescent="0.25">
      <c r="A188" s="14">
        <v>43707</v>
      </c>
      <c r="B188" s="15">
        <v>182.239136</v>
      </c>
      <c r="C188" s="15">
        <v>16.790001</v>
      </c>
      <c r="D188" s="15">
        <v>104.989998</v>
      </c>
      <c r="E188" s="19">
        <v>42622.5</v>
      </c>
      <c r="R188" s="28">
        <v>43707</v>
      </c>
      <c r="S188" s="33">
        <v>5.1896090999999998E-2</v>
      </c>
      <c r="T188" s="188">
        <f t="shared" si="6"/>
        <v>5.1540000000000002E-2</v>
      </c>
      <c r="U188" s="33">
        <v>5.1501850000000002E-2</v>
      </c>
      <c r="V188" s="34">
        <f t="shared" si="7"/>
        <v>-4.332318681318644E-6</v>
      </c>
      <c r="W188">
        <f t="shared" si="8"/>
        <v>9.5150436011014605</v>
      </c>
    </row>
    <row r="189" spans="1:23" x14ac:dyDescent="0.25">
      <c r="A189" s="14">
        <v>43706</v>
      </c>
      <c r="B189" s="15">
        <v>179.339493</v>
      </c>
      <c r="C189" s="15">
        <v>16.93</v>
      </c>
      <c r="D189" s="15">
        <v>101.300003</v>
      </c>
      <c r="E189" s="19">
        <v>41831.300780999998</v>
      </c>
      <c r="R189" s="28">
        <v>43706</v>
      </c>
      <c r="S189" s="33">
        <v>5.2112972E-2</v>
      </c>
      <c r="T189" s="188">
        <f t="shared" si="6"/>
        <v>5.2389999999999999E-2</v>
      </c>
      <c r="U189" s="33">
        <v>5.2413991000000007E-2</v>
      </c>
      <c r="V189" s="34">
        <f t="shared" si="7"/>
        <v>3.3079010989011707E-6</v>
      </c>
      <c r="W189">
        <f t="shared" si="8"/>
        <v>9.5074396243251442</v>
      </c>
    </row>
    <row r="190" spans="1:23" x14ac:dyDescent="0.25">
      <c r="A190" s="14">
        <v>43705</v>
      </c>
      <c r="B190" s="15">
        <v>176.62531999999999</v>
      </c>
      <c r="C190" s="15">
        <v>16.690000999999999</v>
      </c>
      <c r="D190" s="15">
        <v>96.800003000000004</v>
      </c>
      <c r="E190" s="19">
        <v>40941.960937999997</v>
      </c>
      <c r="R190" s="28">
        <v>43705</v>
      </c>
      <c r="S190" s="33">
        <v>5.2137169000000004E-2</v>
      </c>
      <c r="T190" s="188">
        <f t="shared" si="6"/>
        <v>5.1580000000000001E-2</v>
      </c>
      <c r="U190" s="33">
        <v>5.1528511999999999E-2</v>
      </c>
      <c r="V190" s="34">
        <f t="shared" si="7"/>
        <v>-6.6885384615385216E-6</v>
      </c>
      <c r="W190">
        <f t="shared" si="8"/>
        <v>9.5146854941853647</v>
      </c>
    </row>
    <row r="191" spans="1:23" x14ac:dyDescent="0.25">
      <c r="A191" s="14">
        <v>43704</v>
      </c>
      <c r="B191" s="15">
        <v>175.74662799999999</v>
      </c>
      <c r="C191" s="15">
        <v>16.629999000000002</v>
      </c>
      <c r="D191" s="15">
        <v>97.080001999999993</v>
      </c>
      <c r="E191" s="19">
        <v>40648.96875</v>
      </c>
      <c r="R191" s="28">
        <v>43704</v>
      </c>
      <c r="S191" s="33">
        <v>5.2646372999999989E-2</v>
      </c>
      <c r="T191" s="188">
        <f t="shared" si="6"/>
        <v>5.253E-2</v>
      </c>
      <c r="U191" s="33">
        <v>5.2521253000000004E-2</v>
      </c>
      <c r="V191" s="34">
        <f t="shared" si="7"/>
        <v>-1.3749450549448959E-6</v>
      </c>
      <c r="W191">
        <f t="shared" si="8"/>
        <v>9.5061883701925218</v>
      </c>
    </row>
    <row r="192" spans="1:23" x14ac:dyDescent="0.25">
      <c r="A192" s="14">
        <v>43703</v>
      </c>
      <c r="B192" s="15">
        <v>172.192825</v>
      </c>
      <c r="C192" s="15">
        <v>16.399999999999999</v>
      </c>
      <c r="D192" s="15">
        <v>97.410004000000001</v>
      </c>
      <c r="E192" s="19">
        <v>40081.71875</v>
      </c>
      <c r="R192" s="28">
        <v>43703</v>
      </c>
      <c r="S192" s="33">
        <v>5.2568781000000002E-2</v>
      </c>
      <c r="T192" s="188">
        <f t="shared" si="6"/>
        <v>5.237E-2</v>
      </c>
      <c r="U192" s="33">
        <v>5.2346957E-2</v>
      </c>
      <c r="V192" s="34">
        <f t="shared" si="7"/>
        <v>-2.4376263736263999E-6</v>
      </c>
      <c r="W192">
        <f t="shared" si="8"/>
        <v>9.5076184018052636</v>
      </c>
    </row>
    <row r="193" spans="1:23" x14ac:dyDescent="0.25">
      <c r="A193" s="14">
        <v>43700</v>
      </c>
      <c r="B193" s="15">
        <v>172.85673499999999</v>
      </c>
      <c r="C193" s="15">
        <v>16.239999999999998</v>
      </c>
      <c r="D193" s="15">
        <v>98.949996999999996</v>
      </c>
      <c r="E193" s="19">
        <v>39862.070312999997</v>
      </c>
      <c r="R193" s="28">
        <v>43700</v>
      </c>
      <c r="S193" s="33">
        <v>5.1718184000000007E-2</v>
      </c>
      <c r="T193" s="188">
        <f t="shared" si="6"/>
        <v>5.1470000000000002E-2</v>
      </c>
      <c r="U193" s="33">
        <v>5.1448642000000003E-2</v>
      </c>
      <c r="V193" s="34">
        <f t="shared" si="7"/>
        <v>-2.9620000000000502E-6</v>
      </c>
      <c r="W193">
        <f t="shared" si="8"/>
        <v>9.5156703530726041</v>
      </c>
    </row>
    <row r="194" spans="1:23" x14ac:dyDescent="0.25">
      <c r="A194" s="14">
        <v>43699</v>
      </c>
      <c r="B194" s="15">
        <v>175.67828399999999</v>
      </c>
      <c r="C194" s="15">
        <v>16.200001</v>
      </c>
      <c r="D194" s="15">
        <v>98.949996999999996</v>
      </c>
      <c r="E194" s="19">
        <v>40144.238280999998</v>
      </c>
      <c r="R194" s="28">
        <v>43699</v>
      </c>
      <c r="S194" s="33">
        <v>5.2232336999999997E-2</v>
      </c>
      <c r="T194" s="188">
        <f t="shared" si="6"/>
        <v>5.2170000000000001E-2</v>
      </c>
      <c r="U194" s="33">
        <v>5.2159570000000002E-2</v>
      </c>
      <c r="V194" s="34">
        <f t="shared" si="7"/>
        <v>-7.9963736263730128E-7</v>
      </c>
      <c r="W194">
        <f t="shared" si="8"/>
        <v>9.5094065464656534</v>
      </c>
    </row>
    <row r="195" spans="1:23" x14ac:dyDescent="0.25">
      <c r="A195" s="14">
        <v>43698</v>
      </c>
      <c r="B195" s="15">
        <v>173.88188199999999</v>
      </c>
      <c r="C195" s="15">
        <v>16.139999</v>
      </c>
      <c r="D195" s="15">
        <v>98.82</v>
      </c>
      <c r="E195" s="19">
        <v>40076.039062999997</v>
      </c>
      <c r="R195" s="28">
        <v>43698</v>
      </c>
      <c r="S195" s="33">
        <v>5.2179059000000007E-2</v>
      </c>
      <c r="T195" s="188">
        <f t="shared" si="6"/>
        <v>5.1830000000000001E-2</v>
      </c>
      <c r="U195" s="33">
        <v>5.1796794999999993E-2</v>
      </c>
      <c r="V195" s="34">
        <f t="shared" si="7"/>
        <v>-4.2007032967034519E-6</v>
      </c>
      <c r="W195">
        <f t="shared" si="8"/>
        <v>9.5124479365228005</v>
      </c>
    </row>
    <row r="196" spans="1:23" x14ac:dyDescent="0.25">
      <c r="A196" s="14">
        <v>43697</v>
      </c>
      <c r="B196" s="15">
        <v>176.01997399999999</v>
      </c>
      <c r="C196" s="15">
        <v>16.170000000000002</v>
      </c>
      <c r="D196" s="15">
        <v>99.480002999999996</v>
      </c>
      <c r="E196" s="19">
        <v>39700.050780999998</v>
      </c>
      <c r="R196" s="28">
        <v>43697</v>
      </c>
      <c r="S196" s="33">
        <v>5.205369599999999E-2</v>
      </c>
      <c r="T196" s="188">
        <f t="shared" ref="T196:T255" si="9">ROUND(S196+V196*($T$2-$S$2),5)</f>
        <v>5.2040000000000003E-2</v>
      </c>
      <c r="U196" s="33">
        <v>5.2035170000000006E-2</v>
      </c>
      <c r="V196" s="34">
        <f t="shared" ref="V196:V255" si="10">+(U196-S196)/($U$2-$S$2)</f>
        <v>-2.0358241758224175E-7</v>
      </c>
      <c r="W196">
        <f t="shared" ref="W196:W255" si="11">10/(1+T196*($T$2/360))</f>
        <v>9.5105692012263141</v>
      </c>
    </row>
    <row r="197" spans="1:23" x14ac:dyDescent="0.25">
      <c r="A197" s="14">
        <v>43696</v>
      </c>
      <c r="B197" s="15">
        <v>174.125946</v>
      </c>
      <c r="C197" s="15">
        <v>16.219999000000001</v>
      </c>
      <c r="D197" s="15">
        <v>98.949996999999996</v>
      </c>
      <c r="E197" s="19">
        <v>39556.320312999997</v>
      </c>
      <c r="R197" s="28">
        <v>43696</v>
      </c>
      <c r="S197" s="33">
        <v>5.1842037000000001E-2</v>
      </c>
      <c r="T197" s="188">
        <f t="shared" si="9"/>
        <v>5.151E-2</v>
      </c>
      <c r="U197" s="33">
        <v>5.1481579E-2</v>
      </c>
      <c r="V197" s="34">
        <f t="shared" si="10"/>
        <v>-3.9610769230769338E-6</v>
      </c>
      <c r="W197">
        <f t="shared" si="11"/>
        <v>9.5153121989791334</v>
      </c>
    </row>
    <row r="198" spans="1:23" x14ac:dyDescent="0.25">
      <c r="A198" s="14">
        <v>43693</v>
      </c>
      <c r="B198" s="15">
        <v>173.13009600000001</v>
      </c>
      <c r="C198" s="15">
        <v>15.64</v>
      </c>
      <c r="D198" s="15">
        <v>99.610000999999997</v>
      </c>
      <c r="E198" s="19">
        <v>39339.550780999998</v>
      </c>
      <c r="R198" s="28">
        <v>43693</v>
      </c>
      <c r="S198" s="33">
        <v>5.2704375000000005E-2</v>
      </c>
      <c r="T198" s="188">
        <f t="shared" si="9"/>
        <v>5.2449999999999997E-2</v>
      </c>
      <c r="U198" s="33">
        <v>5.2429557000000002E-2</v>
      </c>
      <c r="V198" s="34">
        <f t="shared" si="10"/>
        <v>-3.0199780219780555E-6</v>
      </c>
      <c r="W198">
        <f t="shared" si="11"/>
        <v>9.5069033322224339</v>
      </c>
    </row>
    <row r="199" spans="1:23" x14ac:dyDescent="0.25">
      <c r="A199" s="14">
        <v>43692</v>
      </c>
      <c r="B199" s="15">
        <v>170.29878199999999</v>
      </c>
      <c r="C199" s="15">
        <v>15.01</v>
      </c>
      <c r="D199" s="15">
        <v>96.510002</v>
      </c>
      <c r="E199" s="19">
        <v>38574.179687999997</v>
      </c>
      <c r="R199" s="28">
        <v>43692</v>
      </c>
      <c r="S199" s="33">
        <v>5.1545438000000006E-2</v>
      </c>
      <c r="T199" s="188">
        <f t="shared" si="9"/>
        <v>5.1110000000000003E-2</v>
      </c>
      <c r="U199" s="33">
        <v>5.1069811000000007E-2</v>
      </c>
      <c r="V199" s="34">
        <f t="shared" si="10"/>
        <v>-5.2266703296703221E-6</v>
      </c>
      <c r="W199">
        <f t="shared" si="11"/>
        <v>9.5188949536001477</v>
      </c>
    </row>
    <row r="200" spans="1:23" x14ac:dyDescent="0.25">
      <c r="A200" s="14">
        <v>43691</v>
      </c>
      <c r="B200" s="15">
        <v>171.060318</v>
      </c>
      <c r="C200" s="15">
        <v>15.06</v>
      </c>
      <c r="D200" s="15">
        <v>96.639999000000003</v>
      </c>
      <c r="E200" s="19">
        <v>38650.089844000002</v>
      </c>
      <c r="R200" s="28">
        <v>43691</v>
      </c>
      <c r="S200" s="33">
        <v>5.1925911999999998E-2</v>
      </c>
      <c r="T200" s="188">
        <f t="shared" si="9"/>
        <v>5.2130000000000003E-2</v>
      </c>
      <c r="U200" s="33">
        <v>5.2144907000000004E-2</v>
      </c>
      <c r="V200" s="34">
        <f t="shared" si="10"/>
        <v>2.4065384615385336E-6</v>
      </c>
      <c r="W200">
        <f t="shared" si="11"/>
        <v>9.5097642561140123</v>
      </c>
    </row>
    <row r="201" spans="1:23" x14ac:dyDescent="0.25">
      <c r="A201" s="14">
        <v>43690</v>
      </c>
      <c r="B201" s="15">
        <v>175.531845</v>
      </c>
      <c r="C201" s="15">
        <v>15.44</v>
      </c>
      <c r="D201" s="15">
        <v>99.389999000000003</v>
      </c>
      <c r="E201" s="19">
        <v>39476.5</v>
      </c>
      <c r="R201" s="28">
        <v>43690</v>
      </c>
      <c r="S201" s="33">
        <v>5.1980178999999994E-2</v>
      </c>
      <c r="T201" s="188">
        <f t="shared" si="9"/>
        <v>5.1630000000000002E-2</v>
      </c>
      <c r="U201" s="33">
        <v>5.1596975000000003E-2</v>
      </c>
      <c r="V201" s="34">
        <f t="shared" si="10"/>
        <v>-4.2110329670328698E-6</v>
      </c>
      <c r="W201">
        <f t="shared" si="11"/>
        <v>9.5142378984443905</v>
      </c>
    </row>
    <row r="202" spans="1:23" x14ac:dyDescent="0.25">
      <c r="A202" s="14">
        <v>43689</v>
      </c>
      <c r="B202" s="15">
        <v>174.701965</v>
      </c>
      <c r="C202" s="15">
        <v>15.48</v>
      </c>
      <c r="D202" s="15">
        <v>98.371100999999996</v>
      </c>
      <c r="E202" s="19">
        <v>39851.210937999997</v>
      </c>
      <c r="R202" s="28">
        <v>43689</v>
      </c>
      <c r="S202" s="33">
        <v>5.2319324000000007E-2</v>
      </c>
      <c r="T202" s="188">
        <f t="shared" si="9"/>
        <v>5.2229999999999999E-2</v>
      </c>
      <c r="U202" s="33">
        <v>5.2221096999999994E-2</v>
      </c>
      <c r="V202" s="34">
        <f t="shared" si="10"/>
        <v>-1.0794175824177277E-6</v>
      </c>
      <c r="W202">
        <f t="shared" si="11"/>
        <v>9.5088700324474349</v>
      </c>
    </row>
    <row r="203" spans="1:23" x14ac:dyDescent="0.25">
      <c r="A203" s="14">
        <v>43686</v>
      </c>
      <c r="B203" s="15">
        <v>175.287766</v>
      </c>
      <c r="C203" s="15">
        <v>16.629999000000002</v>
      </c>
      <c r="D203" s="15">
        <v>101.79261</v>
      </c>
      <c r="E203" s="19">
        <v>40421.28125</v>
      </c>
      <c r="R203" s="28">
        <v>43686</v>
      </c>
      <c r="S203" s="33">
        <v>5.2351541999999994E-2</v>
      </c>
      <c r="T203" s="188">
        <f t="shared" si="9"/>
        <v>5.2449999999999997E-2</v>
      </c>
      <c r="U203" s="33">
        <v>5.2459503000000005E-2</v>
      </c>
      <c r="V203" s="34">
        <f t="shared" si="10"/>
        <v>1.1863846153847317E-6</v>
      </c>
      <c r="W203">
        <f t="shared" si="11"/>
        <v>9.5069033322224339</v>
      </c>
    </row>
    <row r="204" spans="1:23" x14ac:dyDescent="0.25">
      <c r="A204" s="14">
        <v>43685</v>
      </c>
      <c r="B204" s="15">
        <v>173.24726899999999</v>
      </c>
      <c r="C204" s="15">
        <v>17.010000000000002</v>
      </c>
      <c r="D204" s="15">
        <v>101.207489</v>
      </c>
      <c r="E204" s="19">
        <v>40439.421875</v>
      </c>
      <c r="R204" s="28">
        <v>43685</v>
      </c>
      <c r="S204" s="33">
        <v>5.2149355000000001E-2</v>
      </c>
      <c r="T204" s="188">
        <f t="shared" si="9"/>
        <v>5.1639999999999998E-2</v>
      </c>
      <c r="U204" s="33">
        <v>5.1591620000000005E-2</v>
      </c>
      <c r="V204" s="34">
        <f t="shared" si="10"/>
        <v>-6.128956043956008E-6</v>
      </c>
      <c r="W204">
        <f t="shared" si="11"/>
        <v>9.5141483843496069</v>
      </c>
    </row>
    <row r="205" spans="1:23" x14ac:dyDescent="0.25">
      <c r="A205" s="14">
        <v>43684</v>
      </c>
      <c r="B205" s="15">
        <v>173.81352200000001</v>
      </c>
      <c r="C205" s="15">
        <v>17.25</v>
      </c>
      <c r="D205" s="15">
        <v>100.543015</v>
      </c>
      <c r="E205" s="19">
        <v>40432.359375</v>
      </c>
      <c r="R205" s="28">
        <v>43684</v>
      </c>
      <c r="S205" s="33">
        <v>5.2308677000000005E-2</v>
      </c>
      <c r="T205" s="188">
        <f t="shared" si="9"/>
        <v>5.2310000000000002E-2</v>
      </c>
      <c r="U205" s="33">
        <v>5.2309831000000001E-2</v>
      </c>
      <c r="V205" s="34">
        <f t="shared" si="10"/>
        <v>1.2681318681277682E-8</v>
      </c>
      <c r="W205">
        <f t="shared" si="11"/>
        <v>9.5081547745885899</v>
      </c>
    </row>
    <row r="206" spans="1:23" x14ac:dyDescent="0.25">
      <c r="A206" s="14">
        <v>43683</v>
      </c>
      <c r="B206" s="15">
        <v>171.109116</v>
      </c>
      <c r="C206" s="15">
        <v>17.579999999999998</v>
      </c>
      <c r="D206" s="15">
        <v>99.343001999999998</v>
      </c>
      <c r="E206" s="19">
        <v>39785.628905999998</v>
      </c>
      <c r="R206" s="28">
        <v>43683</v>
      </c>
      <c r="S206" s="33">
        <v>5.2208911000000004E-2</v>
      </c>
      <c r="T206" s="188">
        <f t="shared" si="9"/>
        <v>5.2130000000000003E-2</v>
      </c>
      <c r="U206" s="33">
        <v>5.2124087E-2</v>
      </c>
      <c r="V206" s="34">
        <f t="shared" si="10"/>
        <v>-9.3213186813191397E-7</v>
      </c>
      <c r="W206">
        <f t="shared" si="11"/>
        <v>9.5097642561140123</v>
      </c>
    </row>
    <row r="207" spans="1:23" x14ac:dyDescent="0.25">
      <c r="A207" s="14">
        <v>43682</v>
      </c>
      <c r="B207" s="15">
        <v>170.25973500000001</v>
      </c>
      <c r="C207" s="15">
        <v>17.989999999999998</v>
      </c>
      <c r="D207" s="15">
        <v>99.253754000000001</v>
      </c>
      <c r="E207" s="19">
        <v>39496.359375</v>
      </c>
      <c r="R207" s="28">
        <v>43682</v>
      </c>
      <c r="S207" s="33">
        <v>5.2631069999999995E-2</v>
      </c>
      <c r="T207" s="188">
        <f t="shared" si="9"/>
        <v>5.21E-2</v>
      </c>
      <c r="U207" s="33">
        <v>5.2053169999999996E-2</v>
      </c>
      <c r="V207" s="34">
        <f t="shared" si="10"/>
        <v>-6.3505494505494424E-6</v>
      </c>
      <c r="W207">
        <f t="shared" si="11"/>
        <v>9.5100325560114491</v>
      </c>
    </row>
    <row r="208" spans="1:23" x14ac:dyDescent="0.25">
      <c r="A208" s="14">
        <v>43679</v>
      </c>
      <c r="B208" s="15">
        <v>169.15649400000001</v>
      </c>
      <c r="C208" s="15">
        <v>18.350000000000001</v>
      </c>
      <c r="D208" s="15">
        <v>99.670280000000005</v>
      </c>
      <c r="E208" s="19">
        <v>39977.519530999998</v>
      </c>
      <c r="R208" s="28">
        <v>43679</v>
      </c>
      <c r="S208" s="33">
        <v>5.2296485999999996E-2</v>
      </c>
      <c r="T208" s="188">
        <f t="shared" si="9"/>
        <v>5.2290000000000003E-2</v>
      </c>
      <c r="U208" s="33">
        <v>5.2289416000000005E-2</v>
      </c>
      <c r="V208" s="34">
        <f t="shared" si="10"/>
        <v>-7.7692307692208487E-8</v>
      </c>
      <c r="W208">
        <f t="shared" si="11"/>
        <v>9.5083335789652832</v>
      </c>
    </row>
    <row r="209" spans="1:23" x14ac:dyDescent="0.25">
      <c r="A209" s="14">
        <v>43678</v>
      </c>
      <c r="B209" s="15">
        <v>170.10351600000001</v>
      </c>
      <c r="C209" s="15">
        <v>18.399999999999999</v>
      </c>
      <c r="D209" s="15">
        <v>100.56285099999999</v>
      </c>
      <c r="E209" s="19">
        <v>40346.800780999998</v>
      </c>
      <c r="R209" s="28">
        <v>43678</v>
      </c>
      <c r="S209" s="33">
        <v>5.1671094000000008E-2</v>
      </c>
      <c r="T209" s="188">
        <f t="shared" si="9"/>
        <v>5.1470000000000002E-2</v>
      </c>
      <c r="U209" s="33">
        <v>5.145493000000001E-2</v>
      </c>
      <c r="V209" s="34">
        <f t="shared" si="10"/>
        <v>-2.375428571428548E-6</v>
      </c>
      <c r="W209">
        <f t="shared" si="11"/>
        <v>9.5156703530726041</v>
      </c>
    </row>
    <row r="210" spans="1:23" x14ac:dyDescent="0.25">
      <c r="A210" s="14">
        <v>43677</v>
      </c>
      <c r="B210" s="15">
        <v>171.470383</v>
      </c>
      <c r="C210" s="15">
        <v>17.48</v>
      </c>
      <c r="D210" s="15">
        <v>102.02072099999999</v>
      </c>
      <c r="E210" s="19">
        <v>40863.089844000002</v>
      </c>
      <c r="R210" s="28">
        <v>43677</v>
      </c>
      <c r="S210" s="33">
        <v>5.2210606999999999E-2</v>
      </c>
      <c r="T210" s="188">
        <f t="shared" si="9"/>
        <v>5.1950000000000003E-2</v>
      </c>
      <c r="U210" s="33">
        <v>5.1923739999999996E-2</v>
      </c>
      <c r="V210" s="34">
        <f t="shared" si="10"/>
        <v>-3.1523846153846498E-6</v>
      </c>
      <c r="W210">
        <f t="shared" si="11"/>
        <v>9.5113742826178047</v>
      </c>
    </row>
    <row r="211" spans="1:23" x14ac:dyDescent="0.25">
      <c r="A211" s="14">
        <v>43676</v>
      </c>
      <c r="B211" s="15">
        <v>172.31976299999999</v>
      </c>
      <c r="C211" s="15">
        <v>17.68</v>
      </c>
      <c r="D211" s="15">
        <v>102.149643</v>
      </c>
      <c r="E211" s="19">
        <v>41159.269530999998</v>
      </c>
      <c r="R211" s="28">
        <v>43676</v>
      </c>
      <c r="S211" s="33">
        <v>5.2204720000000003E-2</v>
      </c>
      <c r="T211" s="188">
        <f t="shared" si="9"/>
        <v>5.21E-2</v>
      </c>
      <c r="U211" s="33">
        <v>5.2088989000000002E-2</v>
      </c>
      <c r="V211" s="34">
        <f t="shared" si="10"/>
        <v>-1.2717692307692402E-6</v>
      </c>
      <c r="W211">
        <f t="shared" si="11"/>
        <v>9.5100325560114491</v>
      </c>
    </row>
    <row r="212" spans="1:23" x14ac:dyDescent="0.25">
      <c r="A212" s="14">
        <v>43675</v>
      </c>
      <c r="B212" s="15">
        <v>170.904099</v>
      </c>
      <c r="C212" s="15">
        <v>17.860001</v>
      </c>
      <c r="D212" s="15">
        <v>103.40915699999999</v>
      </c>
      <c r="E212" s="19">
        <v>41276.671875</v>
      </c>
      <c r="R212" s="28">
        <v>43675</v>
      </c>
      <c r="S212" s="33">
        <v>5.2066423999999993E-2</v>
      </c>
      <c r="T212" s="188">
        <f t="shared" si="9"/>
        <v>5.194E-2</v>
      </c>
      <c r="U212" s="33">
        <v>5.1930696999999998E-2</v>
      </c>
      <c r="V212" s="34">
        <f t="shared" si="10"/>
        <v>-1.491505494505442E-6</v>
      </c>
      <c r="W212">
        <f t="shared" si="11"/>
        <v>9.5114637445195473</v>
      </c>
    </row>
    <row r="213" spans="1:23" x14ac:dyDescent="0.25">
      <c r="A213" s="14">
        <v>43672</v>
      </c>
      <c r="B213" s="15">
        <v>170.46476699999999</v>
      </c>
      <c r="C213" s="15">
        <v>17.459999</v>
      </c>
      <c r="D213" s="15">
        <v>102.595924</v>
      </c>
      <c r="E213" s="19">
        <v>40673.78125</v>
      </c>
      <c r="R213" s="28">
        <v>43672</v>
      </c>
      <c r="S213" s="33">
        <v>5.2310510000000011E-2</v>
      </c>
      <c r="T213" s="188">
        <f t="shared" si="9"/>
        <v>5.2220000000000003E-2</v>
      </c>
      <c r="U213" s="33">
        <v>5.2213936000000002E-2</v>
      </c>
      <c r="V213" s="34">
        <f t="shared" si="10"/>
        <v>-1.061252747252846E-6</v>
      </c>
      <c r="W213">
        <f t="shared" si="11"/>
        <v>9.5089594472463013</v>
      </c>
    </row>
    <row r="214" spans="1:23" x14ac:dyDescent="0.25">
      <c r="A214" s="14">
        <v>43671</v>
      </c>
      <c r="B214" s="15">
        <v>170.85526999999999</v>
      </c>
      <c r="C214" s="15">
        <v>17.18</v>
      </c>
      <c r="D214" s="15">
        <v>102.645515</v>
      </c>
      <c r="E214" s="19">
        <v>40933.429687999997</v>
      </c>
      <c r="R214" s="28">
        <v>43671</v>
      </c>
      <c r="S214" s="33">
        <v>5.2103691000000001E-2</v>
      </c>
      <c r="T214" s="188">
        <f t="shared" si="9"/>
        <v>5.1839999999999997E-2</v>
      </c>
      <c r="U214" s="33">
        <v>5.1816661E-2</v>
      </c>
      <c r="V214" s="34">
        <f t="shared" si="10"/>
        <v>-3.1541758241758311E-6</v>
      </c>
      <c r="W214">
        <f t="shared" si="11"/>
        <v>9.512358456106174</v>
      </c>
    </row>
    <row r="215" spans="1:23" x14ac:dyDescent="0.25">
      <c r="A215" s="14">
        <v>43670</v>
      </c>
      <c r="B215" s="15">
        <v>169.41033899999999</v>
      </c>
      <c r="C215" s="15">
        <v>17.129999000000002</v>
      </c>
      <c r="D215" s="15">
        <v>101.24715399999999</v>
      </c>
      <c r="E215" s="19">
        <v>41167.738280999998</v>
      </c>
      <c r="R215" s="28">
        <v>43670</v>
      </c>
      <c r="S215" s="33">
        <v>5.2614834999999992E-2</v>
      </c>
      <c r="T215" s="188">
        <f t="shared" si="9"/>
        <v>5.2429999999999997E-2</v>
      </c>
      <c r="U215" s="33">
        <v>5.2410429000000008E-2</v>
      </c>
      <c r="V215" s="34">
        <f t="shared" si="10"/>
        <v>-2.2462197802195975E-6</v>
      </c>
      <c r="W215">
        <f t="shared" si="11"/>
        <v>9.5070820895341086</v>
      </c>
    </row>
    <row r="216" spans="1:23" x14ac:dyDescent="0.25">
      <c r="A216" s="14">
        <v>43669</v>
      </c>
      <c r="B216" s="15">
        <v>162.13677999999999</v>
      </c>
      <c r="C216" s="15">
        <v>17.459999</v>
      </c>
      <c r="D216" s="15">
        <v>98.023987000000005</v>
      </c>
      <c r="E216" s="19">
        <v>40935.339844000002</v>
      </c>
      <c r="R216" s="28">
        <v>43669</v>
      </c>
      <c r="S216" s="33">
        <v>5.2226123000000006E-2</v>
      </c>
      <c r="T216" s="188">
        <f t="shared" si="9"/>
        <v>5.2040000000000003E-2</v>
      </c>
      <c r="U216" s="33">
        <v>5.2024237000000001E-2</v>
      </c>
      <c r="V216" s="34">
        <f t="shared" si="10"/>
        <v>-2.2185274725275306E-6</v>
      </c>
      <c r="W216">
        <f t="shared" si="11"/>
        <v>9.5105692012263141</v>
      </c>
    </row>
    <row r="217" spans="1:23" x14ac:dyDescent="0.25">
      <c r="A217" s="14">
        <v>43668</v>
      </c>
      <c r="B217" s="15">
        <v>167.028122</v>
      </c>
      <c r="C217" s="15">
        <v>17.260000000000002</v>
      </c>
      <c r="D217" s="15">
        <v>98.142998000000006</v>
      </c>
      <c r="E217" s="19">
        <v>41209.320312999997</v>
      </c>
      <c r="R217" s="28">
        <v>43668</v>
      </c>
      <c r="S217" s="33">
        <v>5.1942818999999994E-2</v>
      </c>
      <c r="T217" s="188">
        <f t="shared" si="9"/>
        <v>5.1670000000000001E-2</v>
      </c>
      <c r="U217" s="33">
        <v>5.1640299000000001E-2</v>
      </c>
      <c r="V217" s="34">
        <f t="shared" si="10"/>
        <v>-3.3243956043955343E-6</v>
      </c>
      <c r="W217">
        <f t="shared" si="11"/>
        <v>9.5138798521712218</v>
      </c>
    </row>
    <row r="218" spans="1:23" x14ac:dyDescent="0.25">
      <c r="A218" s="14">
        <v>43665</v>
      </c>
      <c r="B218" s="15">
        <v>169.64463799999999</v>
      </c>
      <c r="C218" s="15">
        <v>17.290001</v>
      </c>
      <c r="D218" s="15">
        <v>97.875229000000004</v>
      </c>
      <c r="E218" s="19">
        <v>41606.539062999997</v>
      </c>
      <c r="R218" s="28">
        <v>43665</v>
      </c>
      <c r="S218" s="33">
        <v>5.2129744999999998E-2</v>
      </c>
      <c r="T218" s="188">
        <f t="shared" si="9"/>
        <v>5.1740000000000001E-2</v>
      </c>
      <c r="U218" s="33">
        <v>5.1703161999999997E-2</v>
      </c>
      <c r="V218" s="34">
        <f t="shared" si="10"/>
        <v>-4.6877252747252881E-6</v>
      </c>
      <c r="W218">
        <f t="shared" si="11"/>
        <v>9.5132533360336886</v>
      </c>
    </row>
    <row r="219" spans="1:23" x14ac:dyDescent="0.25">
      <c r="A219" s="14">
        <v>43664</v>
      </c>
      <c r="B219" s="15">
        <v>171.73396299999999</v>
      </c>
      <c r="C219" s="15">
        <v>17.649999999999999</v>
      </c>
      <c r="D219" s="15">
        <v>97.210753999999994</v>
      </c>
      <c r="E219" s="19">
        <v>41618.109375</v>
      </c>
      <c r="R219" s="28">
        <v>43664</v>
      </c>
      <c r="S219" s="33">
        <v>5.1853969000000007E-2</v>
      </c>
      <c r="T219" s="188">
        <f t="shared" si="9"/>
        <v>5.1720000000000002E-2</v>
      </c>
      <c r="U219" s="33">
        <v>5.1705718000000012E-2</v>
      </c>
      <c r="V219" s="34">
        <f t="shared" si="10"/>
        <v>-1.629131868131814E-6</v>
      </c>
      <c r="W219">
        <f t="shared" si="11"/>
        <v>9.5134323322242782</v>
      </c>
    </row>
    <row r="220" spans="1:23" x14ac:dyDescent="0.25">
      <c r="A220" s="14">
        <v>43663</v>
      </c>
      <c r="B220" s="15">
        <v>174.44811999999999</v>
      </c>
      <c r="C220" s="15">
        <v>18.209999</v>
      </c>
      <c r="D220" s="15">
        <v>99.511596999999995</v>
      </c>
      <c r="E220" s="19">
        <v>42551.539062999997</v>
      </c>
      <c r="R220" s="28">
        <v>43663</v>
      </c>
      <c r="S220" s="33">
        <v>5.1862103E-2</v>
      </c>
      <c r="T220" s="188">
        <f t="shared" si="9"/>
        <v>5.2060000000000002E-2</v>
      </c>
      <c r="U220" s="33">
        <v>5.2081951000000001E-2</v>
      </c>
      <c r="V220" s="34">
        <f t="shared" si="10"/>
        <v>2.4159120879121062E-6</v>
      </c>
      <c r="W220">
        <f t="shared" si="11"/>
        <v>9.5103903127586946</v>
      </c>
    </row>
    <row r="221" spans="1:23" x14ac:dyDescent="0.25">
      <c r="A221" s="14">
        <v>43662</v>
      </c>
      <c r="B221" s="15">
        <v>174.955826</v>
      </c>
      <c r="C221" s="15">
        <v>18.059999000000001</v>
      </c>
      <c r="D221" s="15">
        <v>100.523186</v>
      </c>
      <c r="E221" s="19">
        <v>42984.96875</v>
      </c>
      <c r="R221" s="28">
        <v>43662</v>
      </c>
      <c r="S221" s="33">
        <v>5.2279934000000007E-2</v>
      </c>
      <c r="T221" s="188">
        <f t="shared" si="9"/>
        <v>5.2019999999999997E-2</v>
      </c>
      <c r="U221" s="33">
        <v>5.1999918999999992E-2</v>
      </c>
      <c r="V221" s="34">
        <f t="shared" si="10"/>
        <v>-3.0770879120880812E-6</v>
      </c>
      <c r="W221">
        <f t="shared" si="11"/>
        <v>9.5107480964237681</v>
      </c>
    </row>
    <row r="222" spans="1:23" x14ac:dyDescent="0.25">
      <c r="A222" s="14">
        <v>43661</v>
      </c>
      <c r="B222" s="15">
        <v>176.391006</v>
      </c>
      <c r="C222" s="15">
        <v>17.77</v>
      </c>
      <c r="D222" s="15">
        <v>100.939713</v>
      </c>
      <c r="E222" s="19">
        <v>43063.949219000002</v>
      </c>
      <c r="R222" s="28">
        <v>43661</v>
      </c>
      <c r="S222" s="33">
        <v>5.3138932999999992E-2</v>
      </c>
      <c r="T222" s="188">
        <f t="shared" si="9"/>
        <v>5.2900000000000003E-2</v>
      </c>
      <c r="U222" s="33">
        <v>5.2876033000000003E-2</v>
      </c>
      <c r="V222" s="34">
        <f t="shared" si="10"/>
        <v>-2.8890109890108739E-6</v>
      </c>
      <c r="W222">
        <f t="shared" si="11"/>
        <v>9.502883069135585</v>
      </c>
    </row>
    <row r="223" spans="1:23" x14ac:dyDescent="0.25">
      <c r="A223" s="14">
        <v>43658</v>
      </c>
      <c r="B223" s="15">
        <v>177.28919999999999</v>
      </c>
      <c r="C223" s="15">
        <v>17.040001</v>
      </c>
      <c r="D223" s="15">
        <v>101.25707199999999</v>
      </c>
      <c r="E223" s="19">
        <v>42647.308594000002</v>
      </c>
      <c r="R223" s="28">
        <v>43658</v>
      </c>
      <c r="S223" s="33">
        <v>5.1918353000000007E-2</v>
      </c>
      <c r="T223" s="188">
        <f t="shared" si="9"/>
        <v>5.1740000000000001E-2</v>
      </c>
      <c r="U223" s="33">
        <v>5.172491600000001E-2</v>
      </c>
      <c r="V223" s="34">
        <f t="shared" si="10"/>
        <v>-2.1256813186812932E-6</v>
      </c>
      <c r="W223">
        <f t="shared" si="11"/>
        <v>9.5132533360336886</v>
      </c>
    </row>
    <row r="224" spans="1:23" x14ac:dyDescent="0.25">
      <c r="A224" s="14">
        <v>43657</v>
      </c>
      <c r="B224" s="15">
        <v>175.72711200000001</v>
      </c>
      <c r="C224" s="15">
        <v>17.370000999999998</v>
      </c>
      <c r="D224" s="15">
        <v>102.655434</v>
      </c>
      <c r="E224" s="19">
        <v>42882.019530999998</v>
      </c>
      <c r="R224" s="28">
        <v>43657</v>
      </c>
      <c r="S224" s="33">
        <v>5.163426799999999E-2</v>
      </c>
      <c r="T224" s="188">
        <f t="shared" si="9"/>
        <v>5.1499999999999997E-2</v>
      </c>
      <c r="U224" s="33">
        <v>5.1491245999999991E-2</v>
      </c>
      <c r="V224" s="34">
        <f t="shared" si="10"/>
        <v>-1.5716703296703251E-6</v>
      </c>
      <c r="W224">
        <f t="shared" si="11"/>
        <v>9.5154017349749171</v>
      </c>
    </row>
    <row r="225" spans="1:23" x14ac:dyDescent="0.25">
      <c r="A225" s="14">
        <v>43656</v>
      </c>
      <c r="B225" s="15">
        <v>175.10226399999999</v>
      </c>
      <c r="C225" s="15">
        <v>17.030000999999999</v>
      </c>
      <c r="D225" s="15">
        <v>103.468666</v>
      </c>
      <c r="E225" s="19">
        <v>42805.609375</v>
      </c>
      <c r="R225" s="28">
        <v>43656</v>
      </c>
      <c r="S225" s="33">
        <v>5.2769552000000004E-2</v>
      </c>
      <c r="T225" s="188">
        <f t="shared" si="9"/>
        <v>5.2639999999999999E-2</v>
      </c>
      <c r="U225" s="33">
        <v>5.2632911000000004E-2</v>
      </c>
      <c r="V225" s="34">
        <f t="shared" si="10"/>
        <v>-1.5015494505494488E-6</v>
      </c>
      <c r="W225">
        <f t="shared" si="11"/>
        <v>9.5052054729705748</v>
      </c>
    </row>
    <row r="226" spans="1:23" x14ac:dyDescent="0.25">
      <c r="A226" s="14">
        <v>43655</v>
      </c>
      <c r="B226" s="15">
        <v>173.576752</v>
      </c>
      <c r="C226" s="15">
        <v>17.010000000000002</v>
      </c>
      <c r="D226" s="15">
        <v>104.837265</v>
      </c>
      <c r="E226" s="19">
        <v>42818.660155999998</v>
      </c>
      <c r="R226" s="28">
        <v>43655</v>
      </c>
      <c r="S226" s="33">
        <v>5.2653483000000008E-2</v>
      </c>
      <c r="T226" s="188">
        <f t="shared" si="9"/>
        <v>5.2380000000000003E-2</v>
      </c>
      <c r="U226" s="33">
        <v>5.2356598000000004E-2</v>
      </c>
      <c r="V226" s="34">
        <f t="shared" si="10"/>
        <v>-3.2624725274725678E-6</v>
      </c>
      <c r="W226">
        <f t="shared" si="11"/>
        <v>9.5075290122247811</v>
      </c>
    </row>
    <row r="227" spans="1:23" x14ac:dyDescent="0.25">
      <c r="A227" s="14">
        <v>43654</v>
      </c>
      <c r="B227" s="15">
        <v>175.74949599999999</v>
      </c>
      <c r="C227" s="15">
        <v>17.510000000000002</v>
      </c>
      <c r="D227" s="15">
        <v>104.400902</v>
      </c>
      <c r="E227" s="19">
        <v>43589.078125</v>
      </c>
      <c r="R227" s="28">
        <v>43654</v>
      </c>
      <c r="S227" s="33">
        <v>5.2099866000000002E-2</v>
      </c>
      <c r="T227" s="188">
        <f t="shared" si="9"/>
        <v>5.1950000000000003E-2</v>
      </c>
      <c r="U227" s="33">
        <v>5.1940148000000005E-2</v>
      </c>
      <c r="V227" s="34">
        <f t="shared" si="10"/>
        <v>-1.7551428571428153E-6</v>
      </c>
      <c r="W227">
        <f t="shared" si="11"/>
        <v>9.5113742826178047</v>
      </c>
    </row>
    <row r="228" spans="1:23" x14ac:dyDescent="0.25">
      <c r="A228" s="14">
        <v>43651</v>
      </c>
      <c r="B228" s="15">
        <v>176.166595</v>
      </c>
      <c r="C228" s="15">
        <v>17.790001</v>
      </c>
      <c r="D228" s="15">
        <v>105.263718</v>
      </c>
      <c r="E228" s="19">
        <v>43405.320312999997</v>
      </c>
      <c r="R228" s="28">
        <v>43651</v>
      </c>
      <c r="S228" s="33">
        <v>5.1703957999999987E-2</v>
      </c>
      <c r="T228" s="188">
        <f t="shared" si="9"/>
        <v>5.1540000000000002E-2</v>
      </c>
      <c r="U228" s="33">
        <v>5.1519510000000004E-2</v>
      </c>
      <c r="V228" s="34">
        <f t="shared" si="10"/>
        <v>-2.026901098900911E-6</v>
      </c>
      <c r="W228">
        <f t="shared" si="11"/>
        <v>9.5150436011014605</v>
      </c>
    </row>
    <row r="229" spans="1:23" x14ac:dyDescent="0.25">
      <c r="A229" s="14">
        <v>43650</v>
      </c>
      <c r="B229" s="15">
        <v>176.496399</v>
      </c>
      <c r="C229" s="15">
        <v>18.010000000000002</v>
      </c>
      <c r="D229" s="15">
        <v>105.392639</v>
      </c>
      <c r="E229" s="19">
        <v>43461.480469000002</v>
      </c>
      <c r="R229" s="28">
        <v>43650</v>
      </c>
      <c r="S229" s="33">
        <v>5.1645400000000001E-2</v>
      </c>
      <c r="T229" s="188">
        <f t="shared" si="9"/>
        <v>5.1490000000000001E-2</v>
      </c>
      <c r="U229" s="33">
        <v>5.1473408999999998E-2</v>
      </c>
      <c r="V229" s="34">
        <f t="shared" si="10"/>
        <v>-1.890010989011025E-6</v>
      </c>
      <c r="W229">
        <f t="shared" si="11"/>
        <v>9.5154912726557246</v>
      </c>
    </row>
    <row r="230" spans="1:23" x14ac:dyDescent="0.25">
      <c r="A230" s="14">
        <v>43649</v>
      </c>
      <c r="B230" s="15">
        <v>176.15690599999999</v>
      </c>
      <c r="C230" s="15">
        <v>17.600000000000001</v>
      </c>
      <c r="D230" s="15">
        <v>105.313309</v>
      </c>
      <c r="E230" s="19">
        <v>43483.230469000002</v>
      </c>
      <c r="R230" s="28">
        <v>43649</v>
      </c>
      <c r="S230" s="33">
        <v>5.3405752000000008E-2</v>
      </c>
      <c r="T230" s="188">
        <f t="shared" si="9"/>
        <v>5.2949999999999997E-2</v>
      </c>
      <c r="U230" s="33">
        <v>5.2910691999999995E-2</v>
      </c>
      <c r="V230" s="34">
        <f t="shared" si="10"/>
        <v>-5.4402197802199171E-6</v>
      </c>
      <c r="W230">
        <f t="shared" si="11"/>
        <v>9.5024365831138535</v>
      </c>
    </row>
    <row r="231" spans="1:23" x14ac:dyDescent="0.25">
      <c r="A231" s="14">
        <v>43648</v>
      </c>
      <c r="B231" s="15">
        <v>176.496399</v>
      </c>
      <c r="C231" s="15">
        <v>17.43</v>
      </c>
      <c r="D231" s="15">
        <v>105.471985</v>
      </c>
      <c r="E231" s="19">
        <v>43441.800780999998</v>
      </c>
      <c r="R231" s="28">
        <v>43648</v>
      </c>
      <c r="S231" s="33">
        <v>5.2292735999999999E-2</v>
      </c>
      <c r="T231" s="188">
        <f t="shared" si="9"/>
        <v>5.2380000000000003E-2</v>
      </c>
      <c r="U231" s="33">
        <v>5.2393673000000002E-2</v>
      </c>
      <c r="V231" s="34">
        <f t="shared" si="10"/>
        <v>1.1091978021978279E-6</v>
      </c>
      <c r="W231">
        <f t="shared" si="11"/>
        <v>9.5075290122247811</v>
      </c>
    </row>
    <row r="232" spans="1:23" x14ac:dyDescent="0.25">
      <c r="A232" s="14">
        <v>43647</v>
      </c>
      <c r="B232" s="15">
        <v>176.25389100000001</v>
      </c>
      <c r="C232" s="15">
        <v>17.450001</v>
      </c>
      <c r="D232" s="15">
        <v>105.541405</v>
      </c>
      <c r="E232" s="19">
        <v>43438.238280999998</v>
      </c>
      <c r="R232" s="28">
        <v>43647</v>
      </c>
      <c r="S232" s="33">
        <v>5.2205407000000002E-2</v>
      </c>
      <c r="T232" s="188">
        <f t="shared" si="9"/>
        <v>5.2069999999999998E-2</v>
      </c>
      <c r="U232" s="33">
        <v>5.2052936000000008E-2</v>
      </c>
      <c r="V232" s="34">
        <f t="shared" si="10"/>
        <v>-1.6755054945054319E-6</v>
      </c>
      <c r="W232">
        <f t="shared" si="11"/>
        <v>9.5103008710484556</v>
      </c>
    </row>
    <row r="233" spans="1:23" x14ac:dyDescent="0.25">
      <c r="A233" s="14">
        <v>43644</v>
      </c>
      <c r="B233" s="15">
        <v>174.731033</v>
      </c>
      <c r="C233" s="15">
        <v>17.420000000000002</v>
      </c>
      <c r="D233" s="15">
        <v>104.93644</v>
      </c>
      <c r="E233" s="19">
        <v>43161.171875</v>
      </c>
      <c r="R233" s="28">
        <v>43644</v>
      </c>
      <c r="S233" s="33">
        <v>5.2213164999999999E-2</v>
      </c>
      <c r="T233" s="188">
        <f t="shared" si="9"/>
        <v>5.194E-2</v>
      </c>
      <c r="U233" s="33">
        <v>5.1912068000000006E-2</v>
      </c>
      <c r="V233" s="34">
        <f t="shared" si="10"/>
        <v>-3.3087582417581673E-6</v>
      </c>
      <c r="W233">
        <f t="shared" si="11"/>
        <v>9.5114637445195473</v>
      </c>
    </row>
    <row r="234" spans="1:23" x14ac:dyDescent="0.25">
      <c r="A234" s="14">
        <v>43643</v>
      </c>
      <c r="B234" s="15">
        <v>175.29362499999999</v>
      </c>
      <c r="C234" s="15">
        <v>17.23</v>
      </c>
      <c r="D234" s="15">
        <v>104.50007600000001</v>
      </c>
      <c r="E234" s="19">
        <v>43316.558594000002</v>
      </c>
      <c r="R234" s="28">
        <v>43643</v>
      </c>
      <c r="S234" s="33">
        <v>5.2331323000000006E-2</v>
      </c>
      <c r="T234" s="188">
        <f t="shared" si="9"/>
        <v>5.203E-2</v>
      </c>
      <c r="U234" s="33">
        <v>5.2004208999999996E-2</v>
      </c>
      <c r="V234" s="34">
        <f t="shared" si="10"/>
        <v>-3.5946593406594537E-6</v>
      </c>
      <c r="W234">
        <f t="shared" si="11"/>
        <v>9.5106586479837887</v>
      </c>
    </row>
    <row r="235" spans="1:23" x14ac:dyDescent="0.25">
      <c r="A235" s="14">
        <v>43642</v>
      </c>
      <c r="B235" s="15">
        <v>175.720383</v>
      </c>
      <c r="C235" s="15">
        <v>17.010000000000002</v>
      </c>
      <c r="D235" s="15">
        <v>104.48023999999999</v>
      </c>
      <c r="E235" s="19">
        <v>43792.078125</v>
      </c>
      <c r="R235" s="28">
        <v>43642</v>
      </c>
      <c r="S235" s="33">
        <v>5.209313899999999E-2</v>
      </c>
      <c r="T235" s="188">
        <f t="shared" si="9"/>
        <v>5.1979999999999998E-2</v>
      </c>
      <c r="U235" s="33">
        <v>5.1967011000000007E-2</v>
      </c>
      <c r="V235" s="34">
        <f t="shared" si="10"/>
        <v>-1.3860219780217836E-6</v>
      </c>
      <c r="W235">
        <f t="shared" si="11"/>
        <v>9.5111059070097053</v>
      </c>
    </row>
    <row r="236" spans="1:23" x14ac:dyDescent="0.25">
      <c r="A236" s="14">
        <v>43641</v>
      </c>
      <c r="B236" s="15">
        <v>175.77860999999999</v>
      </c>
      <c r="C236" s="15">
        <v>17.040001</v>
      </c>
      <c r="D236" s="15">
        <v>105.194298</v>
      </c>
      <c r="E236" s="19">
        <v>43792.171875</v>
      </c>
      <c r="R236" s="28">
        <v>43641</v>
      </c>
      <c r="S236" s="33">
        <v>5.181417700000001E-2</v>
      </c>
      <c r="T236" s="188">
        <f t="shared" si="9"/>
        <v>5.169E-2</v>
      </c>
      <c r="U236" s="33">
        <v>5.1683379000000002E-2</v>
      </c>
      <c r="V236" s="34">
        <f t="shared" si="10"/>
        <v>-1.4373406593407512E-6</v>
      </c>
      <c r="W236">
        <f t="shared" si="11"/>
        <v>9.5137008391401281</v>
      </c>
    </row>
    <row r="237" spans="1:23" x14ac:dyDescent="0.25">
      <c r="A237" s="14">
        <v>43640</v>
      </c>
      <c r="B237" s="15">
        <v>176.33148199999999</v>
      </c>
      <c r="C237" s="15">
        <v>16.889999</v>
      </c>
      <c r="D237" s="15">
        <v>105.511658</v>
      </c>
      <c r="E237" s="19">
        <v>43743.71875</v>
      </c>
      <c r="R237" s="28">
        <v>43640</v>
      </c>
      <c r="S237" s="33">
        <v>5.1893256999999991E-2</v>
      </c>
      <c r="T237" s="188">
        <f t="shared" si="9"/>
        <v>5.1529999999999999E-2</v>
      </c>
      <c r="U237" s="33">
        <v>5.1498589999999997E-2</v>
      </c>
      <c r="V237" s="34">
        <f t="shared" si="10"/>
        <v>-4.3369999999999383E-6</v>
      </c>
      <c r="W237">
        <f t="shared" si="11"/>
        <v>9.5151331320424539</v>
      </c>
    </row>
    <row r="238" spans="1:23" x14ac:dyDescent="0.25">
      <c r="A238" s="14">
        <v>43637</v>
      </c>
      <c r="B238" s="15">
        <v>174.69224500000001</v>
      </c>
      <c r="C238" s="15">
        <v>16.879999000000002</v>
      </c>
      <c r="D238" s="15">
        <v>104.837265</v>
      </c>
      <c r="E238" s="19">
        <v>43526.730469000002</v>
      </c>
      <c r="R238" s="28">
        <v>43637</v>
      </c>
      <c r="S238" s="33">
        <v>5.2163494000000012E-2</v>
      </c>
      <c r="T238" s="188">
        <f t="shared" si="9"/>
        <v>5.1999999999999998E-2</v>
      </c>
      <c r="U238" s="33">
        <v>5.1984463999999994E-2</v>
      </c>
      <c r="V238" s="34">
        <f t="shared" si="10"/>
        <v>-1.9673626373628298E-6</v>
      </c>
      <c r="W238">
        <f t="shared" si="11"/>
        <v>9.5109269983514384</v>
      </c>
    </row>
    <row r="239" spans="1:23" x14ac:dyDescent="0.25">
      <c r="A239" s="14">
        <v>43636</v>
      </c>
      <c r="B239" s="15">
        <v>174.90562399999999</v>
      </c>
      <c r="C239" s="15">
        <v>17.110001</v>
      </c>
      <c r="D239" s="15">
        <v>105.70008900000001</v>
      </c>
      <c r="E239" s="19">
        <v>43645.109375</v>
      </c>
      <c r="R239" s="28">
        <v>43636</v>
      </c>
      <c r="S239" s="33">
        <v>5.2451087E-2</v>
      </c>
      <c r="T239" s="188">
        <f t="shared" si="9"/>
        <v>5.2389999999999999E-2</v>
      </c>
      <c r="U239" s="33">
        <v>5.2382751000000005E-2</v>
      </c>
      <c r="V239" s="34">
        <f t="shared" si="10"/>
        <v>-7.5094505494500262E-7</v>
      </c>
      <c r="W239">
        <f t="shared" si="11"/>
        <v>9.5074396243251442</v>
      </c>
    </row>
    <row r="240" spans="1:23" x14ac:dyDescent="0.25">
      <c r="A240" s="14">
        <v>43635</v>
      </c>
      <c r="B240" s="15">
        <v>174.93473800000001</v>
      </c>
      <c r="C240" s="15">
        <v>16.829999999999998</v>
      </c>
      <c r="D240" s="15">
        <v>105.799263</v>
      </c>
      <c r="E240" s="19">
        <v>43375.671875</v>
      </c>
      <c r="R240" s="28">
        <v>43635</v>
      </c>
      <c r="S240" s="33">
        <v>5.2358892999999997E-2</v>
      </c>
      <c r="T240" s="188">
        <f t="shared" si="9"/>
        <v>5.2260000000000001E-2</v>
      </c>
      <c r="U240" s="33">
        <v>5.2248818000000002E-2</v>
      </c>
      <c r="V240" s="34">
        <f t="shared" si="10"/>
        <v>-1.2096153846153209E-6</v>
      </c>
      <c r="W240">
        <f t="shared" si="11"/>
        <v>9.5086017981399902</v>
      </c>
    </row>
    <row r="241" spans="1:23" x14ac:dyDescent="0.25">
      <c r="A241" s="14">
        <v>43634</v>
      </c>
      <c r="B241" s="15">
        <v>174.50791899999999</v>
      </c>
      <c r="C241" s="15">
        <v>16.700001</v>
      </c>
      <c r="D241" s="15">
        <v>105.928185</v>
      </c>
      <c r="E241" s="19">
        <v>43161.050780999998</v>
      </c>
      <c r="R241" s="28">
        <v>43634</v>
      </c>
      <c r="S241" s="33">
        <v>5.2462423000000001E-2</v>
      </c>
      <c r="T241" s="188">
        <f t="shared" si="9"/>
        <v>5.2209999999999999E-2</v>
      </c>
      <c r="U241" s="33">
        <v>5.2187172000000004E-2</v>
      </c>
      <c r="V241" s="34">
        <f t="shared" si="10"/>
        <v>-3.024736263736233E-6</v>
      </c>
      <c r="W241">
        <f t="shared" si="11"/>
        <v>9.5090488637267718</v>
      </c>
    </row>
    <row r="242" spans="1:23" x14ac:dyDescent="0.25">
      <c r="A242" s="14">
        <v>43633</v>
      </c>
      <c r="B242" s="15">
        <v>174.43034399999999</v>
      </c>
      <c r="C242" s="15">
        <v>16.399999999999999</v>
      </c>
      <c r="D242" s="15">
        <v>104.61908</v>
      </c>
      <c r="E242" s="19">
        <v>42964.710937999997</v>
      </c>
      <c r="R242" s="28">
        <v>43633</v>
      </c>
      <c r="S242" s="33">
        <v>5.2227047999999991E-2</v>
      </c>
      <c r="T242" s="188">
        <f t="shared" si="9"/>
        <v>5.2089999999999997E-2</v>
      </c>
      <c r="U242" s="33">
        <v>5.2071879000000001E-2</v>
      </c>
      <c r="V242" s="34">
        <f t="shared" si="10"/>
        <v>-1.7051538461537334E-6</v>
      </c>
      <c r="W242">
        <f t="shared" si="11"/>
        <v>9.5101219926748808</v>
      </c>
    </row>
    <row r="243" spans="1:23" x14ac:dyDescent="0.25">
      <c r="A243" s="14">
        <v>43630</v>
      </c>
      <c r="B243" s="15">
        <v>174.711624</v>
      </c>
      <c r="C243" s="15">
        <v>16.049999</v>
      </c>
      <c r="D243" s="15">
        <v>104.896767</v>
      </c>
      <c r="E243" s="19">
        <v>43130.648437999997</v>
      </c>
      <c r="R243" s="28">
        <v>43630</v>
      </c>
      <c r="S243" s="33">
        <v>5.2235227000000002E-2</v>
      </c>
      <c r="T243" s="188">
        <f t="shared" si="9"/>
        <v>5.2049999999999999E-2</v>
      </c>
      <c r="U243" s="33">
        <v>5.2035402000000008E-2</v>
      </c>
      <c r="V243" s="34">
        <f t="shared" si="10"/>
        <v>-2.1958791208790521E-6</v>
      </c>
      <c r="W243">
        <f t="shared" si="11"/>
        <v>9.5104797561512999</v>
      </c>
    </row>
    <row r="244" spans="1:23" x14ac:dyDescent="0.25">
      <c r="A244" s="14">
        <v>43629</v>
      </c>
      <c r="B244" s="15">
        <v>172.51950099999999</v>
      </c>
      <c r="C244" s="15">
        <v>15.89</v>
      </c>
      <c r="D244" s="15">
        <v>104.65875200000001</v>
      </c>
      <c r="E244" s="19">
        <v>43483.199219000002</v>
      </c>
      <c r="R244" s="28">
        <v>43629</v>
      </c>
      <c r="S244" s="33">
        <v>5.2105258000000008E-2</v>
      </c>
      <c r="T244" s="188">
        <f t="shared" si="9"/>
        <v>5.1869999999999999E-2</v>
      </c>
      <c r="U244" s="33">
        <v>5.1847743000000002E-2</v>
      </c>
      <c r="V244" s="34">
        <f t="shared" si="10"/>
        <v>-2.8298351648352394E-6</v>
      </c>
      <c r="W244">
        <f t="shared" si="11"/>
        <v>9.5120900249565548</v>
      </c>
    </row>
    <row r="245" spans="1:23" x14ac:dyDescent="0.25">
      <c r="A245" s="14">
        <v>43628</v>
      </c>
      <c r="B245" s="15">
        <v>179.289917</v>
      </c>
      <c r="C245" s="15">
        <v>16.079999999999998</v>
      </c>
      <c r="D245" s="15">
        <v>106.09678599999999</v>
      </c>
      <c r="E245" s="19">
        <v>43800.160155999998</v>
      </c>
      <c r="R245" s="28">
        <v>43628</v>
      </c>
      <c r="S245" s="33">
        <v>5.2173661000000003E-2</v>
      </c>
      <c r="T245" s="188">
        <f t="shared" si="9"/>
        <v>5.2010000000000001E-2</v>
      </c>
      <c r="U245" s="33">
        <v>5.1996926999999998E-2</v>
      </c>
      <c r="V245" s="34">
        <f t="shared" si="10"/>
        <v>-1.9421318681319207E-6</v>
      </c>
      <c r="W245">
        <f t="shared" si="11"/>
        <v>9.5108375465463038</v>
      </c>
    </row>
    <row r="246" spans="1:23" x14ac:dyDescent="0.25">
      <c r="A246" s="14">
        <v>43627</v>
      </c>
      <c r="B246" s="15">
        <v>181.22984299999999</v>
      </c>
      <c r="C246" s="15">
        <v>16.389999</v>
      </c>
      <c r="D246" s="15">
        <v>106.09678599999999</v>
      </c>
      <c r="E246" s="19">
        <v>43713.660155999998</v>
      </c>
      <c r="R246" s="28">
        <v>43627</v>
      </c>
      <c r="S246" s="33">
        <v>5.1996853999999988E-2</v>
      </c>
      <c r="T246" s="188">
        <f t="shared" si="9"/>
        <v>5.1819999999999998E-2</v>
      </c>
      <c r="U246" s="33">
        <v>5.1805051000000005E-2</v>
      </c>
      <c r="V246" s="34">
        <f t="shared" si="10"/>
        <v>-2.107725274725093E-6</v>
      </c>
      <c r="W246">
        <f t="shared" si="11"/>
        <v>9.5125374186228839</v>
      </c>
    </row>
    <row r="247" spans="1:23" x14ac:dyDescent="0.25">
      <c r="A247" s="14">
        <v>43626</v>
      </c>
      <c r="B247" s="15">
        <v>180.997086</v>
      </c>
      <c r="C247" s="15">
        <v>16</v>
      </c>
      <c r="D247" s="15">
        <v>106.404228</v>
      </c>
      <c r="E247" s="19">
        <v>43609.171875</v>
      </c>
      <c r="R247" s="28">
        <v>43626</v>
      </c>
      <c r="S247" s="33">
        <v>5.1610479000000008E-2</v>
      </c>
      <c r="T247" s="188">
        <f t="shared" si="9"/>
        <v>5.1560000000000002E-2</v>
      </c>
      <c r="U247" s="33">
        <v>5.1555298999999999E-2</v>
      </c>
      <c r="V247" s="34">
        <f t="shared" si="10"/>
        <v>-6.063736263737234E-7</v>
      </c>
      <c r="W247">
        <f t="shared" si="11"/>
        <v>9.5148645442739337</v>
      </c>
    </row>
    <row r="248" spans="1:23" x14ac:dyDescent="0.25">
      <c r="A248" s="14">
        <v>43623</v>
      </c>
      <c r="B248" s="15">
        <v>182.37445099999999</v>
      </c>
      <c r="C248" s="15">
        <v>16.170000000000002</v>
      </c>
      <c r="D248" s="15">
        <v>104.817436</v>
      </c>
      <c r="E248" s="19">
        <v>43291.328125</v>
      </c>
      <c r="R248" s="28">
        <v>43623</v>
      </c>
      <c r="S248" s="33">
        <v>5.2214336999999993E-2</v>
      </c>
      <c r="T248" s="188">
        <f t="shared" si="9"/>
        <v>5.1950000000000003E-2</v>
      </c>
      <c r="U248" s="33">
        <v>5.1927227999999992E-2</v>
      </c>
      <c r="V248" s="34">
        <f t="shared" si="10"/>
        <v>-3.1550439560439632E-6</v>
      </c>
      <c r="W248">
        <f t="shared" si="11"/>
        <v>9.5113742826178047</v>
      </c>
    </row>
    <row r="249" spans="1:23" x14ac:dyDescent="0.25">
      <c r="A249" s="14">
        <v>43622</v>
      </c>
      <c r="B249" s="15">
        <v>183.10189800000001</v>
      </c>
      <c r="C249" s="15">
        <v>16.18</v>
      </c>
      <c r="D249" s="15">
        <v>104.281891</v>
      </c>
      <c r="E249" s="19">
        <v>43147.828125</v>
      </c>
      <c r="R249" s="28">
        <v>43622</v>
      </c>
      <c r="S249" s="33">
        <v>5.2019884000000009E-2</v>
      </c>
      <c r="T249" s="188">
        <f t="shared" si="9"/>
        <v>5.1819999999999998E-2</v>
      </c>
      <c r="U249" s="33">
        <v>5.1806065000000012E-2</v>
      </c>
      <c r="V249" s="34">
        <f t="shared" si="10"/>
        <v>-2.349659340659308E-6</v>
      </c>
      <c r="W249">
        <f t="shared" si="11"/>
        <v>9.5125374186228839</v>
      </c>
    </row>
    <row r="250" spans="1:23" x14ac:dyDescent="0.25">
      <c r="A250" s="14">
        <v>43621</v>
      </c>
      <c r="B250" s="15">
        <v>182.51992799999999</v>
      </c>
      <c r="C250" s="15">
        <v>16.200001</v>
      </c>
      <c r="D250" s="15">
        <v>103.67692599999999</v>
      </c>
      <c r="E250" s="19">
        <v>43420.378905999998</v>
      </c>
      <c r="R250" s="28">
        <v>43621</v>
      </c>
      <c r="S250" s="33">
        <v>5.1701609000000003E-2</v>
      </c>
      <c r="T250" s="188">
        <f t="shared" si="9"/>
        <v>5.151E-2</v>
      </c>
      <c r="U250" s="33">
        <v>5.1488702999999997E-2</v>
      </c>
      <c r="V250" s="34">
        <f t="shared" si="10"/>
        <v>-2.3396263736264371E-6</v>
      </c>
      <c r="W250">
        <f t="shared" si="11"/>
        <v>9.5153121989791334</v>
      </c>
    </row>
    <row r="251" spans="1:23" x14ac:dyDescent="0.25">
      <c r="A251" s="14">
        <v>43620</v>
      </c>
      <c r="B251" s="15">
        <v>184.02337600000001</v>
      </c>
      <c r="C251" s="15">
        <v>16.209999</v>
      </c>
      <c r="D251" s="15">
        <v>105.154625</v>
      </c>
      <c r="E251" s="19">
        <v>43241.820312999997</v>
      </c>
      <c r="R251" s="28">
        <v>43620</v>
      </c>
      <c r="S251" s="33">
        <v>5.2025475999999994E-2</v>
      </c>
      <c r="T251" s="188">
        <f t="shared" si="9"/>
        <v>5.1819999999999998E-2</v>
      </c>
      <c r="U251" s="33">
        <v>5.1795496999999996E-2</v>
      </c>
      <c r="V251" s="34">
        <f t="shared" si="10"/>
        <v>-2.5272417582417387E-6</v>
      </c>
      <c r="W251">
        <f t="shared" si="11"/>
        <v>9.5125374186228839</v>
      </c>
    </row>
    <row r="252" spans="1:23" x14ac:dyDescent="0.25">
      <c r="A252" s="14">
        <v>43619</v>
      </c>
      <c r="B252" s="15">
        <v>183.56748999999999</v>
      </c>
      <c r="C252" s="15">
        <v>16.260000000000002</v>
      </c>
      <c r="D252" s="15">
        <v>105.01578499999999</v>
      </c>
      <c r="E252" s="19">
        <v>43108.421875</v>
      </c>
      <c r="R252" s="28">
        <v>43619</v>
      </c>
      <c r="S252" s="33">
        <v>5.1912174999999998E-2</v>
      </c>
      <c r="T252" s="188">
        <f t="shared" si="9"/>
        <v>5.1679999999999997E-2</v>
      </c>
      <c r="U252" s="33">
        <v>5.1658067000000002E-2</v>
      </c>
      <c r="V252" s="34">
        <f t="shared" si="10"/>
        <v>-2.79239560439556E-6</v>
      </c>
      <c r="W252">
        <f t="shared" si="11"/>
        <v>9.5137903448135894</v>
      </c>
    </row>
    <row r="253" spans="1:23" x14ac:dyDescent="0.25">
      <c r="A253" s="14">
        <v>43616</v>
      </c>
      <c r="B253" s="15">
        <v>181.29776000000001</v>
      </c>
      <c r="C253" s="15">
        <v>16.5</v>
      </c>
      <c r="D253" s="15">
        <v>104.65875200000001</v>
      </c>
      <c r="E253" s="19">
        <v>42749.160155999998</v>
      </c>
      <c r="R253" s="28">
        <v>43616</v>
      </c>
      <c r="S253" s="33">
        <v>5.1930831000000004E-2</v>
      </c>
      <c r="T253" s="188">
        <f t="shared" si="9"/>
        <v>5.1569999999999998E-2</v>
      </c>
      <c r="U253" s="33">
        <v>5.1537582000000012E-2</v>
      </c>
      <c r="V253" s="34">
        <f t="shared" si="10"/>
        <v>-4.3214175824174876E-6</v>
      </c>
      <c r="W253">
        <f t="shared" si="11"/>
        <v>9.5147750183873026</v>
      </c>
    </row>
    <row r="254" spans="1:23" x14ac:dyDescent="0.25">
      <c r="A254" s="14">
        <v>43615</v>
      </c>
      <c r="B254" s="15">
        <v>181.23954800000001</v>
      </c>
      <c r="C254" s="15">
        <v>16.690000999999999</v>
      </c>
      <c r="D254" s="15">
        <v>104.728172</v>
      </c>
      <c r="E254" s="19">
        <v>43345.820312999997</v>
      </c>
      <c r="R254" s="28">
        <v>43615</v>
      </c>
      <c r="S254" s="33">
        <v>5.1816333999999999E-2</v>
      </c>
      <c r="T254" s="188">
        <f t="shared" si="9"/>
        <v>5.1679999999999997E-2</v>
      </c>
      <c r="U254" s="33">
        <v>5.1669718000000003E-2</v>
      </c>
      <c r="V254" s="34">
        <f t="shared" si="10"/>
        <v>-1.611164835164783E-6</v>
      </c>
      <c r="W254">
        <f t="shared" si="11"/>
        <v>9.5137903448135894</v>
      </c>
    </row>
    <row r="255" spans="1:23" x14ac:dyDescent="0.25">
      <c r="A255" s="14">
        <v>43614</v>
      </c>
      <c r="B255" s="15">
        <v>176.53518700000001</v>
      </c>
      <c r="C255" s="15">
        <v>16.290001</v>
      </c>
      <c r="D255" s="15">
        <v>104.599251</v>
      </c>
      <c r="E255" s="19">
        <v>42854.75</v>
      </c>
      <c r="R255" s="28">
        <v>43614</v>
      </c>
      <c r="S255" s="33">
        <v>5.2135656000000009E-2</v>
      </c>
      <c r="T255" s="188">
        <f t="shared" si="9"/>
        <v>5.1959999999999999E-2</v>
      </c>
      <c r="U255" s="33">
        <v>5.1941374999999998E-2</v>
      </c>
      <c r="V255" s="34">
        <f t="shared" si="10"/>
        <v>-2.1349560439561695E-6</v>
      </c>
      <c r="W255">
        <f t="shared" si="11"/>
        <v>9.5112848223989506</v>
      </c>
    </row>
  </sheetData>
  <sortState xmlns:xlrd2="http://schemas.microsoft.com/office/spreadsheetml/2017/richdata2" ref="R3:U255">
    <sortCondition descending="1" ref="R3"/>
  </sortState>
  <mergeCells count="2">
    <mergeCell ref="A1:E1"/>
    <mergeCell ref="R1:W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5381-A22B-4B41-88B4-9FD8D6F679E4}">
  <dimension ref="C1:H19"/>
  <sheetViews>
    <sheetView topLeftCell="B1" zoomScale="85" zoomScaleNormal="85" workbookViewId="0">
      <selection activeCell="G14" sqref="G14"/>
    </sheetView>
  </sheetViews>
  <sheetFormatPr baseColWidth="10" defaultRowHeight="15" x14ac:dyDescent="0.25"/>
  <cols>
    <col min="3" max="3" width="20.42578125" bestFit="1" customWidth="1"/>
    <col min="4" max="4" width="17.85546875" bestFit="1" customWidth="1"/>
    <col min="5" max="6" width="15.140625" bestFit="1" customWidth="1"/>
    <col min="8" max="8" width="11.85546875" customWidth="1"/>
  </cols>
  <sheetData>
    <row r="1" spans="3:8" ht="15.75" thickBot="1" x14ac:dyDescent="0.3"/>
    <row r="2" spans="3:8" ht="15.75" thickBot="1" x14ac:dyDescent="0.3">
      <c r="C2" s="194" t="s">
        <v>27</v>
      </c>
      <c r="D2" s="195"/>
      <c r="E2" s="195"/>
      <c r="F2" s="196"/>
    </row>
    <row r="3" spans="3:8" ht="15.75" thickBot="1" x14ac:dyDescent="0.3">
      <c r="C3" s="26"/>
      <c r="D3" s="46" t="s">
        <v>7</v>
      </c>
      <c r="E3" s="46" t="s">
        <v>5</v>
      </c>
      <c r="F3" s="47" t="s">
        <v>6</v>
      </c>
    </row>
    <row r="4" spans="3:8" x14ac:dyDescent="0.25">
      <c r="C4" s="44" t="s">
        <v>15</v>
      </c>
      <c r="D4" s="48">
        <v>17.41</v>
      </c>
      <c r="E4" s="49">
        <v>10.56</v>
      </c>
      <c r="F4" s="50">
        <v>18.420000000000002</v>
      </c>
      <c r="G4" s="25"/>
    </row>
    <row r="5" spans="3:8" x14ac:dyDescent="0.25">
      <c r="C5" s="44" t="s">
        <v>16</v>
      </c>
      <c r="D5" s="51">
        <v>7559819</v>
      </c>
      <c r="E5" s="52">
        <v>2571165</v>
      </c>
      <c r="F5" s="53">
        <f>292*18.727*1000</f>
        <v>5468284</v>
      </c>
    </row>
    <row r="6" spans="3:8" x14ac:dyDescent="0.25">
      <c r="C6" s="44" t="s">
        <v>31</v>
      </c>
      <c r="D6" s="72">
        <f>+D5/D7</f>
        <v>5.1836890624504988E-3</v>
      </c>
      <c r="E6" s="65">
        <f t="shared" ref="E6:F6" si="0">+E5/E7</f>
        <v>0.20156683659858232</v>
      </c>
      <c r="F6" s="66">
        <f t="shared" si="0"/>
        <v>0.31260036398672519</v>
      </c>
    </row>
    <row r="7" spans="3:8" x14ac:dyDescent="0.25">
      <c r="C7" s="44" t="s">
        <v>30</v>
      </c>
      <c r="D7" s="67">
        <f>77387658*18.8452</f>
        <v>1458385892.5416</v>
      </c>
      <c r="E7" s="68">
        <v>12755893</v>
      </c>
      <c r="F7" s="54">
        <f>934.1*1000*18.727</f>
        <v>17492890.699999999</v>
      </c>
    </row>
    <row r="8" spans="3:8" ht="15.75" thickBot="1" x14ac:dyDescent="0.3">
      <c r="C8" s="45" t="s">
        <v>29</v>
      </c>
      <c r="D8" s="69">
        <v>4837277</v>
      </c>
      <c r="E8" s="70">
        <v>986706</v>
      </c>
      <c r="F8" s="71">
        <f>117*18.727*1000</f>
        <v>2191059</v>
      </c>
    </row>
    <row r="9" spans="3:8" x14ac:dyDescent="0.25">
      <c r="C9" s="27" t="s">
        <v>28</v>
      </c>
      <c r="D9" s="24"/>
      <c r="E9" s="24"/>
      <c r="F9" s="24"/>
    </row>
    <row r="10" spans="3:8" x14ac:dyDescent="0.25">
      <c r="D10" s="62"/>
      <c r="E10" s="63"/>
      <c r="F10" s="63"/>
    </row>
    <row r="11" spans="3:8" x14ac:dyDescent="0.25">
      <c r="D11" s="64"/>
      <c r="E11" s="64"/>
      <c r="F11" s="64"/>
    </row>
    <row r="12" spans="3:8" ht="15.75" thickBot="1" x14ac:dyDescent="0.3">
      <c r="C12" s="1"/>
      <c r="D12" s="1"/>
      <c r="E12" s="1"/>
      <c r="F12" s="1"/>
    </row>
    <row r="13" spans="3:8" ht="15.75" thickBot="1" x14ac:dyDescent="0.3">
      <c r="C13" s="39"/>
      <c r="D13" s="40" t="s">
        <v>7</v>
      </c>
      <c r="E13" s="40" t="s">
        <v>5</v>
      </c>
      <c r="F13" s="40" t="s">
        <v>6</v>
      </c>
      <c r="G13" s="41" t="s">
        <v>22</v>
      </c>
    </row>
    <row r="14" spans="3:8" x14ac:dyDescent="0.25">
      <c r="C14" s="36" t="s">
        <v>26</v>
      </c>
      <c r="D14" s="58">
        <v>220.08000200000001</v>
      </c>
      <c r="E14" s="59">
        <v>20.209999</v>
      </c>
      <c r="F14" s="59">
        <v>81.410004000000001</v>
      </c>
      <c r="G14" s="61">
        <v>9.5162549999999992</v>
      </c>
    </row>
    <row r="15" spans="3:8" x14ac:dyDescent="0.25">
      <c r="C15" s="37" t="s">
        <v>23</v>
      </c>
      <c r="D15" s="73">
        <v>0.28815774999999999</v>
      </c>
      <c r="E15" s="74">
        <v>7.2647550000000005E-2</v>
      </c>
      <c r="F15" s="74">
        <v>0.26782740999999999</v>
      </c>
      <c r="G15" s="75">
        <v>0.37136730000000001</v>
      </c>
      <c r="H15" s="76"/>
    </row>
    <row r="16" spans="3:8" ht="15.75" thickBot="1" x14ac:dyDescent="0.3">
      <c r="C16" s="38" t="s">
        <v>25</v>
      </c>
      <c r="D16" s="55">
        <f>ROUND((D15*$G$19)/D14,0)</f>
        <v>2619</v>
      </c>
      <c r="E16" s="56">
        <f>ROUND((E15*$G$19)/E14,0)</f>
        <v>7189</v>
      </c>
      <c r="F16" s="56">
        <f>ROUND((F15*$G$19)/F14,0)</f>
        <v>6580</v>
      </c>
      <c r="G16" s="57">
        <f>ROUND((G15*$G$19)/G14,0)</f>
        <v>78049</v>
      </c>
    </row>
    <row r="17" spans="6:7" x14ac:dyDescent="0.25">
      <c r="G17" s="15"/>
    </row>
    <row r="18" spans="6:7" ht="15.75" thickBot="1" x14ac:dyDescent="0.3">
      <c r="F18" s="60"/>
    </row>
    <row r="19" spans="6:7" ht="15.75" thickBot="1" x14ac:dyDescent="0.3">
      <c r="F19" s="43" t="s">
        <v>24</v>
      </c>
      <c r="G19" s="42">
        <v>2000000</v>
      </c>
    </row>
  </sheetData>
  <mergeCells count="1">
    <mergeCell ref="C2:F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9479-9E8B-4EC9-A14C-ABD82115A828}">
  <dimension ref="A1:S38"/>
  <sheetViews>
    <sheetView topLeftCell="H1" workbookViewId="0">
      <selection activeCell="Q11" sqref="Q11"/>
    </sheetView>
  </sheetViews>
  <sheetFormatPr baseColWidth="10" defaultRowHeight="15" x14ac:dyDescent="0.25"/>
  <cols>
    <col min="5" max="5" width="12.5703125" bestFit="1" customWidth="1"/>
    <col min="13" max="13" width="14.28515625" bestFit="1" customWidth="1"/>
    <col min="15" max="15" width="13.28515625" bestFit="1" customWidth="1"/>
  </cols>
  <sheetData>
    <row r="1" spans="1:19" x14ac:dyDescent="0.25">
      <c r="A1" s="197" t="s">
        <v>32</v>
      </c>
      <c r="B1" s="198"/>
      <c r="C1" s="198"/>
      <c r="D1" s="198"/>
      <c r="E1" s="199"/>
      <c r="G1" s="200" t="s">
        <v>33</v>
      </c>
      <c r="H1" s="200"/>
      <c r="I1" s="200"/>
      <c r="J1" s="200"/>
      <c r="K1" s="200"/>
    </row>
    <row r="2" spans="1:19" x14ac:dyDescent="0.25">
      <c r="A2" s="77" t="s">
        <v>13</v>
      </c>
      <c r="B2" s="77" t="s">
        <v>6</v>
      </c>
      <c r="C2" s="77" t="s">
        <v>7</v>
      </c>
      <c r="D2" s="77" t="s">
        <v>5</v>
      </c>
      <c r="E2" s="77" t="s">
        <v>14</v>
      </c>
      <c r="G2" s="77" t="s">
        <v>13</v>
      </c>
      <c r="H2" s="77" t="s">
        <v>6</v>
      </c>
      <c r="I2" s="77" t="s">
        <v>7</v>
      </c>
      <c r="J2" s="77" t="s">
        <v>5</v>
      </c>
      <c r="K2" s="77" t="s">
        <v>14</v>
      </c>
      <c r="M2" s="201" t="s">
        <v>34</v>
      </c>
      <c r="N2" s="202"/>
      <c r="P2" s="203" t="s">
        <v>35</v>
      </c>
      <c r="Q2" s="204"/>
    </row>
    <row r="3" spans="1:19" x14ac:dyDescent="0.25">
      <c r="A3" s="78">
        <v>43952</v>
      </c>
      <c r="B3" s="79">
        <v>72.660004000000001</v>
      </c>
      <c r="C3" s="79">
        <v>246.990005</v>
      </c>
      <c r="D3" s="79">
        <v>20.379999000000002</v>
      </c>
      <c r="E3" s="79">
        <v>36122.730469000002</v>
      </c>
      <c r="G3" s="78">
        <v>43952</v>
      </c>
      <c r="H3" s="80">
        <f>LN(B3/B4)</f>
        <v>3.7867445987457615E-2</v>
      </c>
      <c r="I3" s="80">
        <f>LN(C3/C4)</f>
        <v>8.8684865868556506E-2</v>
      </c>
      <c r="J3" s="80">
        <f>LN(D3/D4)</f>
        <v>4.8765581545945229E-2</v>
      </c>
      <c r="K3" s="80">
        <f>LN(E3/E4)</f>
        <v>-9.570683784880336E-3</v>
      </c>
      <c r="M3" s="81" t="s">
        <v>6</v>
      </c>
      <c r="N3" s="82">
        <v>0.26782740999999999</v>
      </c>
      <c r="P3" s="81" t="s">
        <v>36</v>
      </c>
      <c r="Q3" s="83">
        <v>5.1900000000000002E-2</v>
      </c>
      <c r="S3" s="106">
        <f>+((1+Q3)^(1/12))-1</f>
        <v>4.2254063589119983E-3</v>
      </c>
    </row>
    <row r="4" spans="1:19" x14ac:dyDescent="0.25">
      <c r="A4" s="84">
        <v>43922</v>
      </c>
      <c r="B4" s="85">
        <v>69.959998999999996</v>
      </c>
      <c r="C4" s="85">
        <v>226.028931</v>
      </c>
      <c r="D4" s="85">
        <v>19.41</v>
      </c>
      <c r="E4" s="85">
        <v>36470.109375</v>
      </c>
      <c r="G4" s="84">
        <v>43922</v>
      </c>
      <c r="H4" s="86">
        <f t="shared" ref="H4:K37" si="0">LN(B4/B5)</f>
        <v>1.4297763280664622E-4</v>
      </c>
      <c r="I4" s="86">
        <f t="shared" si="0"/>
        <v>0.23061267887458758</v>
      </c>
      <c r="J4" s="86">
        <f t="shared" si="0"/>
        <v>2.8214984806290998E-2</v>
      </c>
      <c r="K4" s="86">
        <f t="shared" si="0"/>
        <v>5.3954311735683401E-2</v>
      </c>
      <c r="M4" s="87" t="s">
        <v>7</v>
      </c>
      <c r="N4" s="88">
        <v>0.28815774999999999</v>
      </c>
      <c r="P4" s="89" t="s">
        <v>37</v>
      </c>
      <c r="Q4" s="107">
        <f>Q3/12</f>
        <v>4.3249999999999999E-3</v>
      </c>
    </row>
    <row r="5" spans="1:19" x14ac:dyDescent="0.25">
      <c r="A5" s="84">
        <v>43891</v>
      </c>
      <c r="B5" s="85">
        <v>69.949996999999996</v>
      </c>
      <c r="C5" s="85">
        <v>179.477585</v>
      </c>
      <c r="D5" s="85">
        <v>18.870000999999998</v>
      </c>
      <c r="E5" s="85">
        <v>34554.53125</v>
      </c>
      <c r="G5" s="84">
        <v>43891</v>
      </c>
      <c r="H5" s="86">
        <f t="shared" si="0"/>
        <v>-0.33698274860520966</v>
      </c>
      <c r="I5" s="86">
        <f t="shared" si="0"/>
        <v>-3.9872545876384946E-2</v>
      </c>
      <c r="J5" s="86">
        <f t="shared" si="0"/>
        <v>-5.415083978182423E-2</v>
      </c>
      <c r="K5" s="86">
        <f t="shared" si="0"/>
        <v>-0.17891222050871974</v>
      </c>
      <c r="M5" s="89" t="s">
        <v>5</v>
      </c>
      <c r="N5" s="90">
        <v>7.2647550000000005E-2</v>
      </c>
    </row>
    <row r="6" spans="1:19" x14ac:dyDescent="0.25">
      <c r="A6" s="84">
        <v>43862</v>
      </c>
      <c r="B6" s="85">
        <v>97.980002999999996</v>
      </c>
      <c r="C6" s="85">
        <v>186.77839700000001</v>
      </c>
      <c r="D6" s="85">
        <v>19.920000000000002</v>
      </c>
      <c r="E6" s="85">
        <v>41324.308594000002</v>
      </c>
      <c r="G6" s="84">
        <v>43862</v>
      </c>
      <c r="H6" s="86">
        <f t="shared" si="0"/>
        <v>0</v>
      </c>
      <c r="I6" s="86">
        <f t="shared" si="0"/>
        <v>-5.4196737328841942E-2</v>
      </c>
      <c r="J6" s="86">
        <f t="shared" si="0"/>
        <v>-0.11510206890312559</v>
      </c>
      <c r="K6" s="86">
        <f t="shared" si="0"/>
        <v>-6.5197255569719587E-2</v>
      </c>
    </row>
    <row r="7" spans="1:19" x14ac:dyDescent="0.25">
      <c r="A7" s="84">
        <v>43831</v>
      </c>
      <c r="B7" s="85">
        <v>97.980002999999996</v>
      </c>
      <c r="C7" s="85">
        <v>197.180511</v>
      </c>
      <c r="D7" s="85">
        <v>22.35</v>
      </c>
      <c r="E7" s="85">
        <v>44108.308594000002</v>
      </c>
      <c r="G7" s="84">
        <v>43831</v>
      </c>
      <c r="H7" s="86">
        <f t="shared" si="0"/>
        <v>-3.7853712416978109E-2</v>
      </c>
      <c r="I7" s="86">
        <f t="shared" si="0"/>
        <v>5.2160043828216422E-2</v>
      </c>
      <c r="J7" s="86">
        <f t="shared" si="0"/>
        <v>0.15347976400202468</v>
      </c>
      <c r="K7" s="86">
        <f t="shared" si="0"/>
        <v>1.2944696704569389E-2</v>
      </c>
      <c r="M7" s="201" t="s">
        <v>38</v>
      </c>
      <c r="N7" s="202"/>
      <c r="P7" s="205" t="s">
        <v>39</v>
      </c>
      <c r="Q7" s="206"/>
    </row>
    <row r="8" spans="1:19" x14ac:dyDescent="0.25">
      <c r="A8" s="84">
        <v>43800</v>
      </c>
      <c r="B8" s="85">
        <v>101.760002</v>
      </c>
      <c r="C8" s="85">
        <v>187.15919500000001</v>
      </c>
      <c r="D8" s="85">
        <v>19.170000000000002</v>
      </c>
      <c r="E8" s="85">
        <v>43541.019530999998</v>
      </c>
      <c r="G8" s="84">
        <v>43800</v>
      </c>
      <c r="H8" s="86">
        <f>LN(B8/B9)</f>
        <v>-8.0258822122002173E-3</v>
      </c>
      <c r="I8" s="86">
        <f t="shared" si="0"/>
        <v>-3.3079221446548714E-2</v>
      </c>
      <c r="J8" s="86">
        <f t="shared" si="0"/>
        <v>5.0277968366981514E-2</v>
      </c>
      <c r="K8" s="86">
        <f t="shared" si="0"/>
        <v>1.6693991985010828E-2</v>
      </c>
      <c r="M8" s="91" t="s">
        <v>14</v>
      </c>
      <c r="N8" s="92">
        <f>_xlfn.VAR.S(K3:K37)</f>
        <v>2.65217973168676E-3</v>
      </c>
      <c r="P8" s="93" t="s">
        <v>14</v>
      </c>
      <c r="Q8" s="94">
        <f>AVERAGE(K3:K37)</f>
        <v>-9.2070394663943227E-3</v>
      </c>
      <c r="R8" s="95"/>
    </row>
    <row r="9" spans="1:19" x14ac:dyDescent="0.25">
      <c r="A9" s="84">
        <v>43770</v>
      </c>
      <c r="B9" s="85">
        <v>102.58000199999999</v>
      </c>
      <c r="C9" s="85">
        <v>193.453812</v>
      </c>
      <c r="D9" s="85">
        <v>18.23</v>
      </c>
      <c r="E9" s="85">
        <v>42820.179687999997</v>
      </c>
      <c r="G9" s="84">
        <v>43770</v>
      </c>
      <c r="H9" s="86">
        <f t="shared" si="0"/>
        <v>-4.7126867644604518E-2</v>
      </c>
      <c r="I9" s="86">
        <f t="shared" si="0"/>
        <v>-1.8517073323436772E-2</v>
      </c>
      <c r="J9" s="86">
        <f t="shared" si="0"/>
        <v>-0.10804473766489132</v>
      </c>
      <c r="K9" s="86">
        <f t="shared" si="0"/>
        <v>-1.2003783897250354E-2</v>
      </c>
      <c r="P9" s="96" t="s">
        <v>40</v>
      </c>
      <c r="Q9" s="97">
        <f>N3*AVERAGE(H3:H37)+N4*AVERAGE(I3:I37)+N5*AVERAGE(J3:J37)</f>
        <v>-1.0417154041471568E-3</v>
      </c>
    </row>
    <row r="10" spans="1:19" x14ac:dyDescent="0.25">
      <c r="A10" s="84">
        <v>43739</v>
      </c>
      <c r="B10" s="85">
        <v>107.529999</v>
      </c>
      <c r="C10" s="85">
        <v>197.06938199999999</v>
      </c>
      <c r="D10" s="85">
        <v>20.309999000000001</v>
      </c>
      <c r="E10" s="85">
        <v>43337.28125</v>
      </c>
      <c r="G10" s="84">
        <v>43739</v>
      </c>
      <c r="H10" s="86">
        <f t="shared" si="0"/>
        <v>2.0007214020110686E-2</v>
      </c>
      <c r="I10" s="86">
        <f t="shared" si="0"/>
        <v>-4.457334746354996E-4</v>
      </c>
      <c r="J10" s="86">
        <f t="shared" si="0"/>
        <v>7.089376273173062E-2</v>
      </c>
      <c r="K10" s="86">
        <f t="shared" si="0"/>
        <v>7.551099934501866E-3</v>
      </c>
      <c r="M10" s="203" t="s">
        <v>41</v>
      </c>
      <c r="N10" s="204"/>
      <c r="P10" s="98" t="s">
        <v>42</v>
      </c>
      <c r="Q10" s="99">
        <f>N19*(Q8-Q4)+Q4</f>
        <v>-3.6017875434018942E-3</v>
      </c>
    </row>
    <row r="11" spans="1:19" x14ac:dyDescent="0.25">
      <c r="A11" s="84">
        <v>43709</v>
      </c>
      <c r="B11" s="85">
        <v>105.400002</v>
      </c>
      <c r="C11" s="85">
        <v>197.157242</v>
      </c>
      <c r="D11" s="85">
        <v>18.920000000000002</v>
      </c>
      <c r="E11" s="85">
        <v>43011.269530999998</v>
      </c>
      <c r="G11" s="84">
        <v>43709</v>
      </c>
      <c r="H11" s="86">
        <f t="shared" si="0"/>
        <v>1.2187697599670354E-2</v>
      </c>
      <c r="I11" s="86">
        <f t="shared" si="0"/>
        <v>7.8681834413910412E-2</v>
      </c>
      <c r="J11" s="86">
        <f t="shared" si="0"/>
        <v>0.11943603297502317</v>
      </c>
      <c r="K11" s="86">
        <f t="shared" si="0"/>
        <v>9.0798806150738237E-3</v>
      </c>
      <c r="M11" s="81" t="s">
        <v>43</v>
      </c>
      <c r="N11" s="82">
        <f>_xlfn.COVARIANCE.S(H3:H37,K3:K37)</f>
        <v>2.7886771395448659E-3</v>
      </c>
    </row>
    <row r="12" spans="1:19" x14ac:dyDescent="0.25">
      <c r="A12" s="84">
        <v>43678</v>
      </c>
      <c r="B12" s="85">
        <v>104.123215</v>
      </c>
      <c r="C12" s="85">
        <v>182.239136</v>
      </c>
      <c r="D12" s="85">
        <v>16.790001</v>
      </c>
      <c r="E12" s="85">
        <v>42622.5</v>
      </c>
      <c r="G12" s="84">
        <v>43678</v>
      </c>
      <c r="H12" s="86">
        <f t="shared" si="0"/>
        <v>2.0399017771398516E-2</v>
      </c>
      <c r="I12" s="86">
        <f t="shared" si="0"/>
        <v>6.7426687503305979E-2</v>
      </c>
      <c r="J12" s="86">
        <f t="shared" si="0"/>
        <v>-4.0273839578680221E-2</v>
      </c>
      <c r="K12" s="86">
        <f t="shared" si="0"/>
        <v>4.2155076062524034E-2</v>
      </c>
      <c r="M12" s="87" t="s">
        <v>44</v>
      </c>
      <c r="N12" s="88">
        <f>_xlfn.COVARIANCE.S(I3:I37,K3:K37)</f>
        <v>2.3841372974722956E-3</v>
      </c>
    </row>
    <row r="13" spans="1:19" x14ac:dyDescent="0.25">
      <c r="A13" s="84">
        <v>43647</v>
      </c>
      <c r="B13" s="85">
        <v>102.02072099999999</v>
      </c>
      <c r="C13" s="85">
        <v>170.356461</v>
      </c>
      <c r="D13" s="85">
        <v>17.48</v>
      </c>
      <c r="E13" s="85">
        <v>40863.089844000002</v>
      </c>
      <c r="G13" s="84">
        <v>43647</v>
      </c>
      <c r="H13" s="86">
        <f t="shared" si="0"/>
        <v>-2.8178893824472185E-2</v>
      </c>
      <c r="I13" s="86">
        <f t="shared" si="0"/>
        <v>-2.5354766128502779E-2</v>
      </c>
      <c r="J13" s="86">
        <f t="shared" si="0"/>
        <v>3.4383988030324874E-3</v>
      </c>
      <c r="K13" s="86">
        <f t="shared" si="0"/>
        <v>-5.4714085103340915E-2</v>
      </c>
      <c r="M13" s="89" t="s">
        <v>45</v>
      </c>
      <c r="N13" s="90">
        <f>_xlfn.COVARIANCE.S(J3:J37,K3:K37)</f>
        <v>1.6476806645302688E-3</v>
      </c>
    </row>
    <row r="14" spans="1:19" x14ac:dyDescent="0.25">
      <c r="A14" s="84">
        <v>43617</v>
      </c>
      <c r="B14" s="85">
        <v>104.93644</v>
      </c>
      <c r="C14" s="85">
        <v>174.731033</v>
      </c>
      <c r="D14" s="85">
        <v>17.420000000000002</v>
      </c>
      <c r="E14" s="85">
        <v>43161.171875</v>
      </c>
      <c r="G14" s="84">
        <v>43617</v>
      </c>
      <c r="H14" s="86">
        <f t="shared" si="0"/>
        <v>2.6497569894208613E-3</v>
      </c>
      <c r="I14" s="86">
        <f t="shared" si="0"/>
        <v>-3.6892925160171591E-2</v>
      </c>
      <c r="J14" s="86">
        <f t="shared" si="0"/>
        <v>5.425859051782194E-2</v>
      </c>
      <c r="K14" s="86">
        <f t="shared" si="0"/>
        <v>9.5917421819560183E-3</v>
      </c>
      <c r="M14" s="100"/>
    </row>
    <row r="15" spans="1:19" x14ac:dyDescent="0.25">
      <c r="A15" s="84">
        <v>43586</v>
      </c>
      <c r="B15" s="85">
        <v>104.65875200000001</v>
      </c>
      <c r="C15" s="85">
        <v>181.29776000000001</v>
      </c>
      <c r="D15" s="85">
        <v>16.5</v>
      </c>
      <c r="E15" s="85">
        <v>42749.160155999998</v>
      </c>
      <c r="G15" s="84">
        <v>43586</v>
      </c>
      <c r="H15" s="86">
        <f t="shared" si="0"/>
        <v>-2.8952371084455027E-2</v>
      </c>
      <c r="I15" s="86">
        <f t="shared" si="0"/>
        <v>-8.3663484225676658E-3</v>
      </c>
      <c r="J15" s="86">
        <f t="shared" si="0"/>
        <v>7.9436830648034779E-2</v>
      </c>
      <c r="K15" s="86">
        <f t="shared" si="0"/>
        <v>-4.232422483671093E-2</v>
      </c>
      <c r="M15" s="205" t="s">
        <v>46</v>
      </c>
      <c r="N15" s="206"/>
    </row>
    <row r="16" spans="1:19" x14ac:dyDescent="0.25">
      <c r="A16" s="84">
        <v>43556</v>
      </c>
      <c r="B16" s="85">
        <v>107.73316199999999</v>
      </c>
      <c r="C16" s="85">
        <v>182.82092299999999</v>
      </c>
      <c r="D16" s="85">
        <v>15.24</v>
      </c>
      <c r="E16" s="85">
        <v>44597.320312999997</v>
      </c>
      <c r="G16" s="84">
        <v>43556</v>
      </c>
      <c r="H16" s="86">
        <f t="shared" si="0"/>
        <v>1.3904579529491503E-2</v>
      </c>
      <c r="I16" s="86">
        <f t="shared" si="0"/>
        <v>-4.4940392054092587E-2</v>
      </c>
      <c r="J16" s="86">
        <f t="shared" si="0"/>
        <v>8.7011376989629699E-2</v>
      </c>
      <c r="K16" s="86">
        <f t="shared" si="0"/>
        <v>2.9953536709708694E-2</v>
      </c>
      <c r="M16" s="96" t="s">
        <v>6</v>
      </c>
      <c r="N16" s="101">
        <f>N11/N$8</f>
        <v>1.0514661228374953</v>
      </c>
    </row>
    <row r="17" spans="1:14" x14ac:dyDescent="0.25">
      <c r="A17" s="84">
        <v>43525</v>
      </c>
      <c r="B17" s="85">
        <v>106.245544</v>
      </c>
      <c r="C17" s="85">
        <v>191.22438</v>
      </c>
      <c r="D17" s="85">
        <v>13.97</v>
      </c>
      <c r="E17" s="85">
        <v>43281.28125</v>
      </c>
      <c r="G17" s="84">
        <v>43525</v>
      </c>
      <c r="H17" s="86">
        <f t="shared" si="0"/>
        <v>2.0177910618616342E-2</v>
      </c>
      <c r="I17" s="86">
        <f t="shared" si="0"/>
        <v>-5.2291748149193532E-2</v>
      </c>
      <c r="J17" s="86">
        <f t="shared" si="0"/>
        <v>9.2950760699555365E-2</v>
      </c>
      <c r="K17" s="86">
        <f t="shared" si="0"/>
        <v>1.0626014358508806E-2</v>
      </c>
      <c r="M17" s="96" t="s">
        <v>7</v>
      </c>
      <c r="N17" s="102">
        <f>N12/N$8</f>
        <v>0.89893504161424531</v>
      </c>
    </row>
    <row r="18" spans="1:14" x14ac:dyDescent="0.25">
      <c r="A18" s="84">
        <v>43497</v>
      </c>
      <c r="B18" s="85">
        <v>104.123215</v>
      </c>
      <c r="C18" s="85">
        <v>201.48989900000001</v>
      </c>
      <c r="D18" s="85">
        <v>12.73</v>
      </c>
      <c r="E18" s="85">
        <v>42823.808594000002</v>
      </c>
      <c r="G18" s="84">
        <v>43497</v>
      </c>
      <c r="H18" s="86">
        <f t="shared" si="0"/>
        <v>-2.8564957001561524E-4</v>
      </c>
      <c r="I18" s="86">
        <f t="shared" si="0"/>
        <v>-0.1045709714342242</v>
      </c>
      <c r="J18" s="86">
        <f t="shared" si="0"/>
        <v>-4.0790572188401264E-2</v>
      </c>
      <c r="K18" s="86">
        <f t="shared" si="0"/>
        <v>-2.6821313918094048E-2</v>
      </c>
      <c r="M18" s="96" t="s">
        <v>5</v>
      </c>
      <c r="N18" s="102">
        <f>N13/N$8</f>
        <v>0.62125528102213501</v>
      </c>
    </row>
    <row r="19" spans="1:14" x14ac:dyDescent="0.25">
      <c r="A19" s="84">
        <v>43466</v>
      </c>
      <c r="B19" s="85">
        <v>104.152962</v>
      </c>
      <c r="C19" s="85">
        <v>223.700974</v>
      </c>
      <c r="D19" s="85">
        <v>13.26</v>
      </c>
      <c r="E19" s="85">
        <v>43987.941405999998</v>
      </c>
      <c r="G19" s="84">
        <v>43466</v>
      </c>
      <c r="H19" s="86">
        <f t="shared" si="0"/>
        <v>4.4590225426494969E-2</v>
      </c>
      <c r="I19" s="86">
        <f t="shared" si="0"/>
        <v>4.5084166229196032E-2</v>
      </c>
      <c r="J19" s="86">
        <f t="shared" si="0"/>
        <v>0.12773053845925175</v>
      </c>
      <c r="K19" s="86">
        <f t="shared" si="0"/>
        <v>5.4847820790231087E-2</v>
      </c>
      <c r="M19" s="98" t="s">
        <v>40</v>
      </c>
      <c r="N19" s="103">
        <f>N3*N16+N4*N17+N5*N18</f>
        <v>0.58577922146084505</v>
      </c>
    </row>
    <row r="20" spans="1:14" x14ac:dyDescent="0.25">
      <c r="A20" s="84">
        <v>43435</v>
      </c>
      <c r="B20" s="85">
        <v>99.610778999999994</v>
      </c>
      <c r="C20" s="85">
        <v>213.83956900000001</v>
      </c>
      <c r="D20" s="85">
        <v>11.67</v>
      </c>
      <c r="E20" s="85">
        <v>41640.269530999998</v>
      </c>
      <c r="G20" s="84">
        <v>43435</v>
      </c>
      <c r="H20" s="86">
        <f t="shared" si="0"/>
        <v>-5.5763516530037555E-2</v>
      </c>
      <c r="I20" s="86">
        <f t="shared" si="0"/>
        <v>-8.9768612437220857E-4</v>
      </c>
      <c r="J20" s="86">
        <f t="shared" si="0"/>
        <v>-7.1104322609512258E-2</v>
      </c>
      <c r="K20" s="86">
        <f t="shared" si="0"/>
        <v>-2.2192244640543857E-3</v>
      </c>
    </row>
    <row r="21" spans="1:14" x14ac:dyDescent="0.25">
      <c r="A21" s="84">
        <v>43405</v>
      </c>
      <c r="B21" s="85">
        <v>105.32321899999999</v>
      </c>
      <c r="C21" s="85">
        <v>214.03161600000001</v>
      </c>
      <c r="D21" s="85">
        <v>12.53</v>
      </c>
      <c r="E21" s="85">
        <v>41732.78125</v>
      </c>
      <c r="G21" s="84">
        <v>43405</v>
      </c>
      <c r="H21" s="86">
        <f t="shared" si="0"/>
        <v>-3.0326512554242378E-2</v>
      </c>
      <c r="I21" s="86">
        <f t="shared" si="0"/>
        <v>5.4813904753543023E-2</v>
      </c>
      <c r="J21" s="86">
        <f t="shared" si="0"/>
        <v>-4.0662364860725581E-2</v>
      </c>
      <c r="K21" s="86">
        <f t="shared" si="0"/>
        <v>-5.1596175651554339E-2</v>
      </c>
    </row>
    <row r="22" spans="1:14" x14ac:dyDescent="0.25">
      <c r="A22" s="84">
        <v>43374</v>
      </c>
      <c r="B22" s="85">
        <v>108.566231</v>
      </c>
      <c r="C22" s="85">
        <v>202.61544799999999</v>
      </c>
      <c r="D22" s="85">
        <v>13.05</v>
      </c>
      <c r="E22" s="85">
        <v>43942.550780999998</v>
      </c>
      <c r="G22" s="84">
        <v>43374</v>
      </c>
      <c r="H22" s="86">
        <f t="shared" si="0"/>
        <v>-0.11498783403311456</v>
      </c>
      <c r="I22" s="86">
        <f t="shared" si="0"/>
        <v>-0.12088091551210445</v>
      </c>
      <c r="J22" s="86">
        <f t="shared" si="0"/>
        <v>-0.2278831979742213</v>
      </c>
      <c r="K22" s="86">
        <f t="shared" si="0"/>
        <v>-0.11917359287066322</v>
      </c>
    </row>
    <row r="23" spans="1:14" x14ac:dyDescent="0.25">
      <c r="A23" s="84">
        <v>43344</v>
      </c>
      <c r="B23" s="85">
        <v>121.79608899999999</v>
      </c>
      <c r="C23" s="85">
        <v>228.64961199999999</v>
      </c>
      <c r="D23" s="85">
        <v>16.389999</v>
      </c>
      <c r="E23" s="85">
        <v>49504.160155999998</v>
      </c>
      <c r="G23" s="84">
        <v>43344</v>
      </c>
      <c r="H23" s="86">
        <f t="shared" si="0"/>
        <v>-1.0899130788245164E-2</v>
      </c>
      <c r="I23" s="86">
        <f t="shared" si="0"/>
        <v>-1.1677009398123141E-2</v>
      </c>
      <c r="J23" s="86">
        <f t="shared" si="0"/>
        <v>-9.1104183121118176E-3</v>
      </c>
      <c r="K23" s="86">
        <f t="shared" si="0"/>
        <v>-8.7872239160528625E-4</v>
      </c>
    </row>
    <row r="24" spans="1:14" x14ac:dyDescent="0.25">
      <c r="A24" s="84">
        <v>43313</v>
      </c>
      <c r="B24" s="85">
        <v>123.130821</v>
      </c>
      <c r="C24" s="85">
        <v>231.335205</v>
      </c>
      <c r="D24" s="85">
        <v>16.540001</v>
      </c>
      <c r="E24" s="85">
        <v>49547.679687999997</v>
      </c>
      <c r="G24" s="84">
        <v>43313</v>
      </c>
      <c r="H24" s="86">
        <f t="shared" si="0"/>
        <v>3.1234790959765581E-2</v>
      </c>
      <c r="I24" s="86">
        <f t="shared" si="0"/>
        <v>7.6089575991100796E-3</v>
      </c>
      <c r="J24" s="86">
        <f t="shared" si="0"/>
        <v>0.10643598958297183</v>
      </c>
      <c r="K24" s="86">
        <f t="shared" si="0"/>
        <v>-3.0294946580684177E-3</v>
      </c>
    </row>
    <row r="25" spans="1:14" x14ac:dyDescent="0.25">
      <c r="A25" s="84">
        <v>43282</v>
      </c>
      <c r="B25" s="85">
        <v>119.34429900000001</v>
      </c>
      <c r="C25" s="85">
        <v>229.58166499999999</v>
      </c>
      <c r="D25" s="85">
        <v>14.87</v>
      </c>
      <c r="E25" s="85">
        <v>49698.011719000002</v>
      </c>
      <c r="G25" s="84">
        <v>43282</v>
      </c>
      <c r="H25" s="86">
        <f t="shared" si="0"/>
        <v>-6.2610603630476311E-2</v>
      </c>
      <c r="I25" s="86">
        <f t="shared" si="0"/>
        <v>-6.8574623550041467E-3</v>
      </c>
      <c r="J25" s="86">
        <f t="shared" si="0"/>
        <v>-0.10945434373028942</v>
      </c>
      <c r="K25" s="86">
        <f t="shared" si="0"/>
        <v>4.1805331359905239E-2</v>
      </c>
    </row>
    <row r="26" spans="1:14" x14ac:dyDescent="0.25">
      <c r="A26" s="84">
        <v>43252</v>
      </c>
      <c r="B26" s="85">
        <v>127.055397</v>
      </c>
      <c r="C26" s="85">
        <v>231.16142300000001</v>
      </c>
      <c r="D26" s="85">
        <v>16.59</v>
      </c>
      <c r="E26" s="85">
        <v>47663.199219000002</v>
      </c>
      <c r="G26" s="84">
        <v>43252</v>
      </c>
      <c r="H26" s="86">
        <f t="shared" si="0"/>
        <v>0.20449821172313654</v>
      </c>
      <c r="I26" s="86">
        <f t="shared" si="0"/>
        <v>0.14959807342049106</v>
      </c>
      <c r="J26" s="86">
        <f t="shared" si="0"/>
        <v>-1.8513517726674627E-2</v>
      </c>
      <c r="K26" s="86">
        <f t="shared" si="0"/>
        <v>6.5024234945502482E-2</v>
      </c>
    </row>
    <row r="27" spans="1:14" x14ac:dyDescent="0.25">
      <c r="A27" s="84">
        <v>43221</v>
      </c>
      <c r="B27" s="85">
        <v>103.557289</v>
      </c>
      <c r="C27" s="85">
        <v>199.04246499999999</v>
      </c>
      <c r="D27" s="85">
        <v>16.899999999999999</v>
      </c>
      <c r="E27" s="85">
        <v>44662.550780999998</v>
      </c>
      <c r="G27" s="84">
        <v>43221</v>
      </c>
      <c r="H27" s="86">
        <f t="shared" si="0"/>
        <v>-3.5819923237862587E-2</v>
      </c>
      <c r="I27" s="86">
        <f t="shared" si="0"/>
        <v>-7.8548241455626999E-2</v>
      </c>
      <c r="J27" s="86">
        <f t="shared" si="0"/>
        <v>-7.3558425576262784E-2</v>
      </c>
      <c r="K27" s="86">
        <f t="shared" si="0"/>
        <v>-7.9499619932142385E-2</v>
      </c>
    </row>
    <row r="28" spans="1:14" x14ac:dyDescent="0.25">
      <c r="A28" s="84">
        <v>43191</v>
      </c>
      <c r="B28" s="85">
        <v>107.333939</v>
      </c>
      <c r="C28" s="85">
        <v>215.30732699999999</v>
      </c>
      <c r="D28" s="85">
        <v>18.190000999999999</v>
      </c>
      <c r="E28" s="85">
        <v>48358.160155999998</v>
      </c>
      <c r="G28" s="84">
        <v>43191</v>
      </c>
      <c r="H28" s="86">
        <f t="shared" si="0"/>
        <v>0.10714842902984435</v>
      </c>
      <c r="I28" s="86">
        <f t="shared" si="0"/>
        <v>9.0955117553050371E-2</v>
      </c>
      <c r="J28" s="86">
        <f t="shared" si="0"/>
        <v>-7.9746639000072395E-2</v>
      </c>
      <c r="K28" s="86">
        <f t="shared" si="0"/>
        <v>4.7283096065975319E-2</v>
      </c>
    </row>
    <row r="29" spans="1:14" x14ac:dyDescent="0.25">
      <c r="A29" s="84">
        <v>43160</v>
      </c>
      <c r="B29" s="85">
        <v>96.427986000000004</v>
      </c>
      <c r="C29" s="85">
        <v>196.58822599999999</v>
      </c>
      <c r="D29" s="85">
        <v>19.700001</v>
      </c>
      <c r="E29" s="85">
        <v>46124.851562999997</v>
      </c>
      <c r="G29" s="84">
        <v>43160</v>
      </c>
      <c r="H29" s="86">
        <f t="shared" si="0"/>
        <v>-1.9042381641075534E-2</v>
      </c>
      <c r="I29" s="86">
        <f t="shared" si="0"/>
        <v>-4.5137279618753044E-2</v>
      </c>
      <c r="J29" s="86">
        <f t="shared" si="0"/>
        <v>-3.442584903735086E-2</v>
      </c>
      <c r="K29" s="86">
        <f t="shared" si="0"/>
        <v>-2.8070228887208535E-2</v>
      </c>
    </row>
    <row r="30" spans="1:14" x14ac:dyDescent="0.25">
      <c r="A30" s="84">
        <v>43132</v>
      </c>
      <c r="B30" s="85">
        <v>98.281799000000007</v>
      </c>
      <c r="C30" s="85">
        <v>205.66499300000001</v>
      </c>
      <c r="D30" s="85">
        <v>20.389999</v>
      </c>
      <c r="E30" s="85">
        <v>47437.929687999997</v>
      </c>
      <c r="G30" s="84">
        <v>43132</v>
      </c>
      <c r="H30" s="86">
        <f t="shared" si="0"/>
        <v>6.9695388902578218E-2</v>
      </c>
      <c r="I30" s="86">
        <f t="shared" si="0"/>
        <v>-0.11985316278459539</v>
      </c>
      <c r="J30" s="86">
        <f t="shared" si="0"/>
        <v>-2.8525067425437416E-2</v>
      </c>
      <c r="K30" s="86">
        <f t="shared" si="0"/>
        <v>-6.1682962692496297E-2</v>
      </c>
    </row>
    <row r="31" spans="1:14" x14ac:dyDescent="0.25">
      <c r="A31" s="84">
        <v>43101</v>
      </c>
      <c r="B31" s="85">
        <v>91.665260000000004</v>
      </c>
      <c r="C31" s="85">
        <v>231.852585</v>
      </c>
      <c r="D31" s="85">
        <v>20.98</v>
      </c>
      <c r="E31" s="85">
        <v>50456.171875</v>
      </c>
      <c r="G31" s="84">
        <v>43101</v>
      </c>
      <c r="H31" s="86">
        <f t="shared" si="0"/>
        <v>1.6158228021394102E-2</v>
      </c>
      <c r="I31" s="86">
        <f t="shared" si="0"/>
        <v>-4.7041813329471733E-3</v>
      </c>
      <c r="J31" s="86">
        <f t="shared" si="0"/>
        <v>2.2169582665582305E-2</v>
      </c>
      <c r="K31" s="86">
        <f t="shared" si="0"/>
        <v>2.2077711593140967E-2</v>
      </c>
    </row>
    <row r="32" spans="1:14" x14ac:dyDescent="0.25">
      <c r="A32" s="84">
        <v>43070</v>
      </c>
      <c r="B32" s="85">
        <v>90.196014000000005</v>
      </c>
      <c r="C32" s="85">
        <v>232.945831</v>
      </c>
      <c r="D32" s="85">
        <v>20.52</v>
      </c>
      <c r="E32" s="85">
        <v>49354.421875</v>
      </c>
      <c r="G32" s="84">
        <v>43070</v>
      </c>
      <c r="H32" s="86">
        <f t="shared" si="0"/>
        <v>-1.4543325461021802E-2</v>
      </c>
      <c r="I32" s="86">
        <f t="shared" si="0"/>
        <v>7.6066257663482323E-2</v>
      </c>
      <c r="J32" s="86">
        <f t="shared" si="0"/>
        <v>-7.3272201106325749E-2</v>
      </c>
      <c r="K32" s="86">
        <f t="shared" si="0"/>
        <v>4.6914855754368816E-2</v>
      </c>
    </row>
    <row r="33" spans="1:11" x14ac:dyDescent="0.25">
      <c r="A33" s="84">
        <v>43040</v>
      </c>
      <c r="B33" s="85">
        <v>91.517348999999996</v>
      </c>
      <c r="C33" s="85">
        <v>215.883667</v>
      </c>
      <c r="D33" s="85">
        <v>22.08</v>
      </c>
      <c r="E33" s="85">
        <v>47092.441405999998</v>
      </c>
      <c r="G33" s="84">
        <v>43040</v>
      </c>
      <c r="H33" s="86">
        <f t="shared" si="0"/>
        <v>1.3450714622851998E-2</v>
      </c>
      <c r="I33" s="86">
        <f t="shared" si="0"/>
        <v>-7.5357060307316204E-2</v>
      </c>
      <c r="J33" s="86">
        <f t="shared" si="0"/>
        <v>-1.3048598795869601E-2</v>
      </c>
      <c r="K33" s="86">
        <f t="shared" si="0"/>
        <v>-3.2036218887432931E-2</v>
      </c>
    </row>
    <row r="34" spans="1:11" x14ac:dyDescent="0.25">
      <c r="A34" s="84">
        <v>43009</v>
      </c>
      <c r="B34" s="85">
        <v>90.294617000000002</v>
      </c>
      <c r="C34" s="85">
        <v>232.78068500000001</v>
      </c>
      <c r="D34" s="85">
        <v>22.370000999999998</v>
      </c>
      <c r="E34" s="85">
        <v>48625.53125</v>
      </c>
      <c r="G34" s="84">
        <v>43009</v>
      </c>
      <c r="H34" s="86">
        <f t="shared" si="0"/>
        <v>-2.9589569334709551E-2</v>
      </c>
      <c r="I34" s="86">
        <f t="shared" si="0"/>
        <v>-5.8389679751944007E-2</v>
      </c>
      <c r="J34" s="86">
        <f t="shared" si="0"/>
        <v>-4.4160093067557776E-2</v>
      </c>
      <c r="K34" s="86">
        <f t="shared" si="0"/>
        <v>-3.4771608612832475E-2</v>
      </c>
    </row>
    <row r="35" spans="1:11" x14ac:dyDescent="0.25">
      <c r="A35" s="84">
        <v>42979</v>
      </c>
      <c r="B35" s="85">
        <v>93.006316999999996</v>
      </c>
      <c r="C35" s="85">
        <v>246.77732800000001</v>
      </c>
      <c r="D35" s="85">
        <v>23.379999000000002</v>
      </c>
      <c r="E35" s="85">
        <v>50346.058594000002</v>
      </c>
      <c r="G35" s="84">
        <v>42979</v>
      </c>
      <c r="H35" s="86">
        <f t="shared" si="0"/>
        <v>1.3663298498217197E-2</v>
      </c>
      <c r="I35" s="86">
        <f t="shared" si="0"/>
        <v>1.5176661653033857E-2</v>
      </c>
      <c r="J35" s="86">
        <f t="shared" si="0"/>
        <v>2.0307416806917673E-2</v>
      </c>
      <c r="K35" s="86">
        <f t="shared" si="0"/>
        <v>-1.7023871816483554E-2</v>
      </c>
    </row>
    <row r="36" spans="1:11" x14ac:dyDescent="0.25">
      <c r="A36" s="84">
        <v>42948</v>
      </c>
      <c r="B36" s="85">
        <v>91.744185999999999</v>
      </c>
      <c r="C36" s="85">
        <v>243.060349</v>
      </c>
      <c r="D36" s="85">
        <v>22.91</v>
      </c>
      <c r="E36" s="85">
        <v>51210.480469000002</v>
      </c>
      <c r="G36" s="84">
        <v>42948</v>
      </c>
      <c r="H36" s="86">
        <f t="shared" si="0"/>
        <v>7.6086882605396217E-3</v>
      </c>
      <c r="I36" s="86">
        <f t="shared" si="0"/>
        <v>6.8834760705563949E-2</v>
      </c>
      <c r="J36" s="86">
        <f t="shared" si="0"/>
        <v>8.7340618812948212E-4</v>
      </c>
      <c r="K36" s="86">
        <f t="shared" si="0"/>
        <v>3.8858355707002672E-3</v>
      </c>
    </row>
    <row r="37" spans="1:11" x14ac:dyDescent="0.25">
      <c r="A37" s="84">
        <v>42917</v>
      </c>
      <c r="B37" s="85">
        <v>91.048782000000003</v>
      </c>
      <c r="C37" s="85">
        <v>226.89219700000001</v>
      </c>
      <c r="D37" s="85">
        <v>22.889999</v>
      </c>
      <c r="E37" s="85">
        <v>51011.871094000002</v>
      </c>
      <c r="G37" s="104">
        <v>42917</v>
      </c>
      <c r="H37" s="99">
        <f t="shared" si="0"/>
        <v>-5.8991413782229817E-3</v>
      </c>
      <c r="I37" s="99">
        <f t="shared" si="0"/>
        <v>3.8175150984995763E-2</v>
      </c>
      <c r="J37" s="99">
        <f t="shared" si="0"/>
        <v>-2.0325110490969849E-2</v>
      </c>
      <c r="K37" s="99">
        <f t="shared" si="0"/>
        <v>2.2889670792095466E-2</v>
      </c>
    </row>
    <row r="38" spans="1:11" x14ac:dyDescent="0.25">
      <c r="A38" s="104">
        <v>42887</v>
      </c>
      <c r="B38" s="105">
        <v>91.587479000000002</v>
      </c>
      <c r="C38" s="105">
        <v>218.393799</v>
      </c>
      <c r="D38" s="105">
        <v>23.360001</v>
      </c>
      <c r="E38" s="105">
        <v>49857.488280999998</v>
      </c>
      <c r="G38" s="28"/>
    </row>
  </sheetData>
  <mergeCells count="8">
    <mergeCell ref="M10:N10"/>
    <mergeCell ref="M15:N15"/>
    <mergeCell ref="A1:E1"/>
    <mergeCell ref="G1:K1"/>
    <mergeCell ref="M2:N2"/>
    <mergeCell ref="P2:Q2"/>
    <mergeCell ref="M7:N7"/>
    <mergeCell ref="P7:Q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5"/>
  <sheetViews>
    <sheetView zoomScale="85" zoomScaleNormal="85" workbookViewId="0">
      <selection activeCell="F59" sqref="F59"/>
    </sheetView>
  </sheetViews>
  <sheetFormatPr baseColWidth="10" defaultColWidth="10.7109375" defaultRowHeight="15" x14ac:dyDescent="0.25"/>
  <cols>
    <col min="1" max="1" width="21.7109375" bestFit="1" customWidth="1"/>
    <col min="2" max="2" width="18" customWidth="1"/>
    <col min="3" max="4" width="16.42578125" bestFit="1" customWidth="1"/>
    <col min="5" max="5" width="18.5703125" style="109" customWidth="1"/>
    <col min="6" max="6" width="27.85546875" style="109" bestFit="1" customWidth="1"/>
    <col min="7" max="7" width="16.42578125" bestFit="1" customWidth="1"/>
    <col min="8" max="8" width="19" customWidth="1"/>
    <col min="10" max="10" width="9.5703125" customWidth="1"/>
    <col min="11" max="11" width="19.85546875" customWidth="1"/>
    <col min="12" max="12" width="21.42578125" bestFit="1" customWidth="1"/>
    <col min="13" max="13" width="29.7109375" bestFit="1" customWidth="1"/>
    <col min="14" max="14" width="21.140625" bestFit="1" customWidth="1"/>
    <col min="15" max="15" width="23" bestFit="1" customWidth="1"/>
  </cols>
  <sheetData>
    <row r="1" spans="1:16" x14ac:dyDescent="0.25">
      <c r="A1" s="209" t="s">
        <v>1</v>
      </c>
      <c r="B1" s="209"/>
      <c r="C1" s="209"/>
      <c r="D1" s="209"/>
      <c r="E1" s="209"/>
      <c r="F1" s="209"/>
      <c r="G1" s="210"/>
    </row>
    <row r="2" spans="1:16" x14ac:dyDescent="0.25">
      <c r="A2" s="16" t="s">
        <v>0</v>
      </c>
      <c r="B2" s="16" t="s">
        <v>7</v>
      </c>
      <c r="C2" s="16" t="s">
        <v>5</v>
      </c>
      <c r="D2" s="16" t="s">
        <v>6</v>
      </c>
      <c r="E2" s="16" t="s">
        <v>22</v>
      </c>
      <c r="F2" s="16" t="s">
        <v>93</v>
      </c>
      <c r="G2" s="17" t="s">
        <v>14</v>
      </c>
      <c r="P2" s="1"/>
    </row>
    <row r="3" spans="1:16" x14ac:dyDescent="0.25">
      <c r="A3" s="138" t="s">
        <v>23</v>
      </c>
      <c r="B3" s="140">
        <f>0.28815775</f>
        <v>0.28815774999999999</v>
      </c>
      <c r="C3" s="140">
        <v>7.2647550000000005E-2</v>
      </c>
      <c r="D3" s="140">
        <v>0.26782740999999999</v>
      </c>
      <c r="E3" s="140"/>
      <c r="F3" s="140"/>
      <c r="G3" s="139"/>
      <c r="H3" s="5"/>
      <c r="J3" s="2"/>
      <c r="L3" s="207" t="s">
        <v>2</v>
      </c>
      <c r="M3" s="207"/>
      <c r="O3" s="10" t="s">
        <v>11</v>
      </c>
      <c r="P3" s="1"/>
    </row>
    <row r="4" spans="1:16" x14ac:dyDescent="0.25">
      <c r="A4" s="18">
        <f>'Precios al cierre'!A3</f>
        <v>43980</v>
      </c>
      <c r="B4" s="141">
        <f>+LN('Precios al cierre'!B3/'Precios al cierre'!B4)</f>
        <v>-1.6359475810399031E-2</v>
      </c>
      <c r="C4" s="141">
        <f>+LN('Precios al cierre'!C3/'Precios al cierre'!C4)</f>
        <v>1.4854670096102586E-3</v>
      </c>
      <c r="D4" s="141">
        <f>+LN('Precios al cierre'!D3/'Precios al cierre'!D4)</f>
        <v>2.0726847848204489E-2</v>
      </c>
      <c r="E4" s="187">
        <f>+ROUND(LN('Precios al cierre'!T3/'Precios al cierre'!T4),10)</f>
        <v>-6.7185203000000001E-3</v>
      </c>
      <c r="F4" s="187">
        <f>B4*$B$3+C4*$C$3+D4*$D$3</f>
        <v>9.4502377479868151E-4</v>
      </c>
      <c r="G4" s="142">
        <f>+LN('Precios al cierre'!E3/'Precios al cierre'!E4)</f>
        <v>-1.0612946471168731E-2</v>
      </c>
      <c r="H4" s="5"/>
      <c r="J4" s="2"/>
      <c r="L4" s="3" t="s">
        <v>7</v>
      </c>
      <c r="M4" s="32">
        <f>+AVERAGE(B4:B255)</f>
        <v>8.7488456121714657E-4</v>
      </c>
      <c r="O4" s="11">
        <f>AVERAGE(G4:G255)</f>
        <v>-6.7815147078292555E-4</v>
      </c>
      <c r="P4" s="1"/>
    </row>
    <row r="5" spans="1:16" x14ac:dyDescent="0.25">
      <c r="A5" s="18">
        <f>'Precios al cierre'!A4</f>
        <v>43979</v>
      </c>
      <c r="B5" s="141">
        <f>+LN('Precios al cierre'!B4/'Precios al cierre'!B5)</f>
        <v>-1.7985763919023973E-2</v>
      </c>
      <c r="C5" s="141">
        <f>+LN('Precios al cierre'!C4/'Precios al cierre'!C5)</f>
        <v>-1.1332961896290517E-2</v>
      </c>
      <c r="D5" s="141">
        <f>+LN('Precios al cierre'!D4/'Precios al cierre'!D5)</f>
        <v>3.0142952114076034E-3</v>
      </c>
      <c r="E5" s="187">
        <f>+LN('Precios al cierre'!T4/'Precios al cierre'!T5)</f>
        <v>-7.2436458551541081E-3</v>
      </c>
      <c r="F5" s="187">
        <f t="shared" ref="F5:F68" si="0">B5*$B$3+C5*$C$3+D5*$D$3</f>
        <v>-5.1987382994992896E-3</v>
      </c>
      <c r="G5" s="142">
        <f>+LN('Precios al cierre'!E4/'Precios al cierre'!E5)</f>
        <v>-1.0404186187591575E-2</v>
      </c>
      <c r="H5" s="5"/>
      <c r="J5" s="2"/>
      <c r="L5" s="3" t="s">
        <v>5</v>
      </c>
      <c r="M5" s="31">
        <f>+AVERAGE(C4:C255)</f>
        <v>8.5565872195939507E-4</v>
      </c>
      <c r="O5" s="5"/>
    </row>
    <row r="6" spans="1:16" x14ac:dyDescent="0.25">
      <c r="A6" s="18">
        <f>'Precios al cierre'!A5</f>
        <v>43978</v>
      </c>
      <c r="B6" s="141">
        <f>+LN('Precios al cierre'!B5/'Precios al cierre'!B6)</f>
        <v>5.3706810780894494E-3</v>
      </c>
      <c r="C6" s="141">
        <f>+LN('Precios al cierre'!C5/'Precios al cierre'!C6)</f>
        <v>8.8583256420993999E-3</v>
      </c>
      <c r="D6" s="141">
        <f>+LN('Precios al cierre'!D5/'Precios al cierre'!D6)</f>
        <v>3.9120128526549953E-2</v>
      </c>
      <c r="E6" s="187">
        <f>+LN('Precios al cierre'!T5/'Precios al cierre'!T6)</f>
        <v>1.5118458469466082E-2</v>
      </c>
      <c r="F6" s="187">
        <f t="shared" si="0"/>
        <v>1.2668581732563518E-2</v>
      </c>
      <c r="G6" s="142">
        <f>+LN('Precios al cierre'!E5/'Precios al cierre'!E6)</f>
        <v>1.8690866351425334E-2</v>
      </c>
      <c r="H6" s="5"/>
      <c r="J6" s="2"/>
      <c r="L6" s="3" t="s">
        <v>6</v>
      </c>
      <c r="M6" s="31">
        <f>+AVERAGE(D4:D255)</f>
        <v>-9.9459613600567779E-4</v>
      </c>
    </row>
    <row r="7" spans="1:16" x14ac:dyDescent="0.25">
      <c r="A7" s="18">
        <f>'Precios al cierre'!A6</f>
        <v>43977</v>
      </c>
      <c r="B7" s="141">
        <f>+LN('Precios al cierre'!B6/'Precios al cierre'!B7)</f>
        <v>-4.6865031846240704E-2</v>
      </c>
      <c r="C7" s="141">
        <f>+LN('Precios al cierre'!C6/'Precios al cierre'!C7)</f>
        <v>1.143437762566317E-2</v>
      </c>
      <c r="D7" s="141">
        <f>+LN('Precios al cierre'!D6/'Precios al cierre'!D7)</f>
        <v>3.9487577807543861E-2</v>
      </c>
      <c r="E7" s="187">
        <f>+LN('Precios al cierre'!T6/'Precios al cierre'!T7)</f>
        <v>4.4448812189606252E-3</v>
      </c>
      <c r="F7" s="187">
        <f t="shared" si="0"/>
        <v>-2.0979869188438704E-3</v>
      </c>
      <c r="G7" s="142">
        <f>+LN('Precios al cierre'!E6/'Precios al cierre'!E7)</f>
        <v>1.0385761621631396E-2</v>
      </c>
      <c r="H7" s="5"/>
      <c r="M7" s="7"/>
    </row>
    <row r="8" spans="1:16" x14ac:dyDescent="0.25">
      <c r="A8" s="18">
        <f>'Precios al cierre'!A7</f>
        <v>43976</v>
      </c>
      <c r="B8" s="141">
        <f>+LN('Precios al cierre'!B7/'Precios al cierre'!B8)</f>
        <v>4.4616425273354555E-2</v>
      </c>
      <c r="C8" s="141">
        <f>+LN('Precios al cierre'!C7/'Precios al cierre'!C8)</f>
        <v>3.0974855872407652E-2</v>
      </c>
      <c r="D8" s="141">
        <f>+LN('Precios al cierre'!D7/'Precios al cierre'!D8)</f>
        <v>2.9972522331252943E-2</v>
      </c>
      <c r="E8" s="187">
        <f>+LN('Precios al cierre'!T7/'Precios al cierre'!T8)</f>
        <v>1.1627908286901518E-3</v>
      </c>
      <c r="F8" s="187">
        <f t="shared" si="0"/>
        <v>2.3134279137693149E-2</v>
      </c>
      <c r="G8" s="142">
        <f>+LN('Precios al cierre'!E7/'Precios al cierre'!E8)</f>
        <v>1.3501692092490272E-3</v>
      </c>
      <c r="H8" s="5"/>
      <c r="L8" s="207" t="s">
        <v>3</v>
      </c>
      <c r="M8" s="207"/>
    </row>
    <row r="9" spans="1:16" x14ac:dyDescent="0.25">
      <c r="A9" s="18">
        <f>'Precios al cierre'!A8</f>
        <v>43973</v>
      </c>
      <c r="B9" s="141">
        <f>+LN('Precios al cierre'!B8/'Precios al cierre'!B9)</f>
        <v>-1.0296522232131696E-2</v>
      </c>
      <c r="C9" s="141">
        <f>+LN('Precios al cierre'!C8/'Precios al cierre'!C9)</f>
        <v>5.1705389236151849E-3</v>
      </c>
      <c r="D9" s="141">
        <f>+LN('Precios al cierre'!D8/'Precios al cierre'!D9)</f>
        <v>-8.0994995484727755E-3</v>
      </c>
      <c r="E9" s="187">
        <f>+LN('Precios al cierre'!T8/'Precios al cierre'!T9)</f>
        <v>2.1353012092695089E-3</v>
      </c>
      <c r="F9" s="187">
        <f t="shared" si="0"/>
        <v>-4.7606636806193994E-3</v>
      </c>
      <c r="G9" s="142">
        <f>+LN('Precios al cierre'!E8/'Precios al cierre'!E9)</f>
        <v>6.2698244623971104E-3</v>
      </c>
      <c r="H9" s="5"/>
      <c r="L9" s="3" t="s">
        <v>7</v>
      </c>
      <c r="M9" s="4">
        <f>+_xlfn.STDEV.P(B4:B255)</f>
        <v>1.815152422697832E-2</v>
      </c>
    </row>
    <row r="10" spans="1:16" x14ac:dyDescent="0.25">
      <c r="A10" s="18">
        <f>'Precios al cierre'!A9</f>
        <v>43972</v>
      </c>
      <c r="B10" s="141">
        <f>+LN('Precios al cierre'!B9/'Precios al cierre'!B10)</f>
        <v>-4.0241196982479036E-2</v>
      </c>
      <c r="C10" s="141">
        <f>+LN('Precios al cierre'!C9/'Precios al cierre'!C10)</f>
        <v>-4.0137416065560261E-2</v>
      </c>
      <c r="D10" s="141">
        <f>+LN('Precios al cierre'!D9/'Precios al cierre'!D10)</f>
        <v>1.3723839538195042E-2</v>
      </c>
      <c r="E10" s="187">
        <f>+LN('Precios al cierre'!T9/'Precios al cierre'!T10)</f>
        <v>-5.8128433390470862E-3</v>
      </c>
      <c r="F10" s="187">
        <f t="shared" si="0"/>
        <v>-1.0836077321501167E-2</v>
      </c>
      <c r="G10" s="142">
        <f>+LN('Precios al cierre'!E9/'Precios al cierre'!E10)</f>
        <v>-1.3025284139746175E-2</v>
      </c>
      <c r="H10" s="5"/>
      <c r="L10" s="3" t="s">
        <v>5</v>
      </c>
      <c r="M10" s="4">
        <f>+_xlfn.STDEV.P(C4:C255)</f>
        <v>2.8023277779236137E-2</v>
      </c>
    </row>
    <row r="11" spans="1:16" x14ac:dyDescent="0.25">
      <c r="A11" s="18">
        <f>'Precios al cierre'!A10</f>
        <v>43971</v>
      </c>
      <c r="B11" s="141">
        <f>+LN('Precios al cierre'!B10/'Precios al cierre'!B11)</f>
        <v>3.1872326652200508E-3</v>
      </c>
      <c r="C11" s="141">
        <f>+LN('Precios al cierre'!C10/'Precios al cierre'!C11)</f>
        <v>-7.9365495957363034E-3</v>
      </c>
      <c r="D11" s="141">
        <f>+LN('Precios al cierre'!D10/'Precios al cierre'!D11)</f>
        <v>3.9107932144071725E-2</v>
      </c>
      <c r="E11" s="187">
        <f>+LN('Precios al cierre'!T10/'Precios al cierre'!T11)</f>
        <v>5.6185365279819138E-3</v>
      </c>
      <c r="F11" s="187">
        <f t="shared" si="0"/>
        <v>1.0816031086555055E-2</v>
      </c>
      <c r="G11" s="142">
        <f>+LN('Precios al cierre'!E10/'Precios al cierre'!E11)</f>
        <v>4.5887868969179454E-3</v>
      </c>
      <c r="H11" s="5"/>
      <c r="L11" s="3" t="s">
        <v>6</v>
      </c>
      <c r="M11" s="4">
        <f>_xlfn.STDEV.P(D4:D255)</f>
        <v>1.991704178367612E-2</v>
      </c>
    </row>
    <row r="12" spans="1:16" x14ac:dyDescent="0.25">
      <c r="A12" s="18">
        <f>'Precios al cierre'!A11</f>
        <v>43970</v>
      </c>
      <c r="B12" s="141">
        <f>+LN('Precios al cierre'!B11/'Precios al cierre'!B12)</f>
        <v>7.0395173263015373E-3</v>
      </c>
      <c r="C12" s="141">
        <f>+LN('Precios al cierre'!C11/'Precios al cierre'!C12)</f>
        <v>-8.364132402488714E-3</v>
      </c>
      <c r="D12" s="141">
        <f>+LN('Precios al cierre'!D11/'Precios al cierre'!D12)</f>
        <v>-2.6050721188213402E-2</v>
      </c>
      <c r="E12" s="187">
        <f>+LN('Precios al cierre'!T11/'Precios al cierre'!T12)</f>
        <v>-8.1269797149850255E-3</v>
      </c>
      <c r="F12" s="187">
        <f t="shared" si="0"/>
        <v>-5.5562394375546697E-3</v>
      </c>
      <c r="G12" s="142">
        <f>+LN('Precios al cierre'!E11/'Precios al cierre'!E12)</f>
        <v>-3.4273459231448679E-2</v>
      </c>
      <c r="H12" s="5"/>
      <c r="M12" s="6"/>
    </row>
    <row r="13" spans="1:16" x14ac:dyDescent="0.25">
      <c r="A13" s="18">
        <f>'Precios al cierre'!A12</f>
        <v>43969</v>
      </c>
      <c r="B13" s="141">
        <f>+LN('Precios al cierre'!B12/'Precios al cierre'!B13)</f>
        <v>1.0546092139750036E-2</v>
      </c>
      <c r="C13" s="141">
        <f>+LN('Precios al cierre'!C12/'Precios al cierre'!C13)</f>
        <v>2.3798842597050038E-2</v>
      </c>
      <c r="D13" s="141">
        <f>+LN('Precios al cierre'!D12/'Precios al cierre'!D13)</f>
        <v>9.4733594792442144E-3</v>
      </c>
      <c r="E13" s="187">
        <f>+LN('Precios al cierre'!T12/'Precios al cierre'!T13)</f>
        <v>3.0882093642246029E-3</v>
      </c>
      <c r="F13" s="187">
        <f t="shared" si="0"/>
        <v>7.3050911231193052E-3</v>
      </c>
      <c r="G13" s="142">
        <f>+LN('Precios al cierre'!E12/'Precios al cierre'!E13)</f>
        <v>3.9043286821343837E-2</v>
      </c>
      <c r="H13" s="5"/>
      <c r="L13" s="208" t="s">
        <v>4</v>
      </c>
      <c r="M13" s="208"/>
      <c r="N13" s="21"/>
    </row>
    <row r="14" spans="1:16" x14ac:dyDescent="0.25">
      <c r="A14" s="18">
        <f>'Precios al cierre'!A13</f>
        <v>43966</v>
      </c>
      <c r="B14" s="141">
        <f>+LN('Precios al cierre'!B13/'Precios al cierre'!B14)</f>
        <v>-1.6829209742069386E-2</v>
      </c>
      <c r="C14" s="141">
        <f>+LN('Precios al cierre'!C13/'Precios al cierre'!C14)</f>
        <v>1.1100063795742904E-2</v>
      </c>
      <c r="D14" s="141">
        <f>+LN('Precios al cierre'!D13/'Precios al cierre'!D14)</f>
        <v>-6.6121701781537666E-3</v>
      </c>
      <c r="E14" s="187">
        <f>+LN('Precios al cierre'!T13/'Precios al cierre'!T14)</f>
        <v>-5.9747696288808758E-3</v>
      </c>
      <c r="F14" s="187">
        <f t="shared" si="0"/>
        <v>-5.8139951872425337E-3</v>
      </c>
      <c r="G14" s="142">
        <f>+LN('Precios al cierre'!E13/'Precios al cierre'!E14)</f>
        <v>-1.1221041869917773E-2</v>
      </c>
      <c r="H14" s="5"/>
      <c r="L14" s="3" t="s">
        <v>8</v>
      </c>
      <c r="M14" s="8">
        <f>+CORREL(B4:B255,C4:C255)</f>
        <v>0.28032377577043449</v>
      </c>
      <c r="N14" s="23"/>
    </row>
    <row r="15" spans="1:16" x14ac:dyDescent="0.25">
      <c r="A15" s="18">
        <f>'Precios al cierre'!A14</f>
        <v>43965</v>
      </c>
      <c r="B15" s="141">
        <f>+LN('Precios al cierre'!B14/'Precios al cierre'!B15)</f>
        <v>-3.4173369509828529E-2</v>
      </c>
      <c r="C15" s="141">
        <f>+LN('Precios al cierre'!C14/'Precios al cierre'!C15)</f>
        <v>-1.7103033448304793E-2</v>
      </c>
      <c r="D15" s="141">
        <f>+LN('Precios al cierre'!D14/'Precios al cierre'!D15)</f>
        <v>-2.6438169351880179E-2</v>
      </c>
      <c r="E15" s="187">
        <f>+LN('Precios al cierre'!T14/'Precios al cierre'!T15)</f>
        <v>2.6938634724615516E-3</v>
      </c>
      <c r="F15" s="189">
        <f t="shared" si="0"/>
        <v>-1.8170681168113632E-2</v>
      </c>
      <c r="G15" s="142">
        <f>+LN('Precios al cierre'!E14/'Precios al cierre'!E15)</f>
        <v>-8.2895903282964502E-3</v>
      </c>
      <c r="H15" s="5"/>
      <c r="L15" s="3" t="s">
        <v>9</v>
      </c>
      <c r="M15" s="9">
        <f>CORREL(B4:B255,D4:D255)</f>
        <v>3.1958458741366075E-2</v>
      </c>
      <c r="N15" s="23"/>
    </row>
    <row r="16" spans="1:16" x14ac:dyDescent="0.25">
      <c r="A16" s="18">
        <f>'Precios al cierre'!A15</f>
        <v>43964</v>
      </c>
      <c r="B16" s="141">
        <f>+LN('Precios al cierre'!B15/'Precios al cierre'!B16)</f>
        <v>9.7976330979055309E-3</v>
      </c>
      <c r="C16" s="141">
        <f>+LN('Precios al cierre'!C15/'Precios al cierre'!C16)</f>
        <v>-6.4629110481976559E-3</v>
      </c>
      <c r="D16" s="141">
        <f>+LN('Precios al cierre'!D15/'Precios al cierre'!D16)</f>
        <v>-2.4668804678521832E-2</v>
      </c>
      <c r="E16" s="187">
        <f>+LN('Precios al cierre'!T15/'Precios al cierre'!T16)</f>
        <v>2.5079592580331354E-3</v>
      </c>
      <c r="F16" s="187">
        <f t="shared" si="0"/>
        <v>-4.2532328095458887E-3</v>
      </c>
      <c r="G16" s="142">
        <f>+LN('Precios al cierre'!E15/'Precios al cierre'!E16)</f>
        <v>-2.8930726745456985E-2</v>
      </c>
      <c r="H16" s="5"/>
      <c r="L16" s="3" t="s">
        <v>10</v>
      </c>
      <c r="M16" s="3">
        <f>CORREL(D4:D255,C4:C255)</f>
        <v>6.8880472762425593E-2</v>
      </c>
      <c r="N16" s="23"/>
    </row>
    <row r="17" spans="1:14" x14ac:dyDescent="0.25">
      <c r="A17" s="18">
        <f>'Precios al cierre'!A16</f>
        <v>43963</v>
      </c>
      <c r="B17" s="141">
        <f>+LN('Precios al cierre'!B16/'Precios al cierre'!B17)</f>
        <v>2.0509159525765739E-4</v>
      </c>
      <c r="C17" s="141">
        <f>+LN('Precios al cierre'!C16/'Precios al cierre'!C17)</f>
        <v>2.1538523578332004E-2</v>
      </c>
      <c r="D17" s="141">
        <f>+LN('Precios al cierre'!D16/'Precios al cierre'!D17)</f>
        <v>-3.0037094034612844E-2</v>
      </c>
      <c r="E17" s="187">
        <f>+LN('Precios al cierre'!T16/'Precios al cierre'!T17)</f>
        <v>-2.8932414820246936E-3</v>
      </c>
      <c r="F17" s="187">
        <f t="shared" si="0"/>
        <v>-6.4209373980003972E-3</v>
      </c>
      <c r="G17" s="142">
        <f>+LN('Precios al cierre'!E16/'Precios al cierre'!E17)</f>
        <v>-4.5009861537458427E-3</v>
      </c>
      <c r="H17" s="5"/>
      <c r="N17" s="21"/>
    </row>
    <row r="18" spans="1:14" x14ac:dyDescent="0.25">
      <c r="A18" s="18">
        <f>'Precios al cierre'!A17</f>
        <v>43962</v>
      </c>
      <c r="B18" s="141">
        <f>+LN('Precios al cierre'!B17/'Precios al cierre'!B18)</f>
        <v>-1.3368847651961944E-2</v>
      </c>
      <c r="C18" s="141">
        <f>+LN('Precios al cierre'!C17/'Precios al cierre'!C18)</f>
        <v>-3.1400487379733298E-2</v>
      </c>
      <c r="D18" s="141">
        <f>+LN('Precios al cierre'!D17/'Precios al cierre'!D18)</f>
        <v>4.0987038969306867E-2</v>
      </c>
      <c r="E18" s="187">
        <f>+LN('Precios al cierre'!T17/'Precios al cierre'!T18)</f>
        <v>-1.3473199997898857E-3</v>
      </c>
      <c r="F18" s="187">
        <f t="shared" si="0"/>
        <v>4.8439469542928461E-3</v>
      </c>
      <c r="G18" s="142">
        <f>+LN('Precios al cierre'!E17/'Precios al cierre'!E18)</f>
        <v>2.1821473143933946E-4</v>
      </c>
      <c r="H18" s="5"/>
      <c r="N18" s="21"/>
    </row>
    <row r="19" spans="1:14" x14ac:dyDescent="0.25">
      <c r="A19" s="18">
        <f>'Precios al cierre'!A18</f>
        <v>43959</v>
      </c>
      <c r="B19" s="141">
        <f>+LN('Precios al cierre'!B18/'Precios al cierre'!B19)</f>
        <v>2.7834300328358964E-2</v>
      </c>
      <c r="C19" s="141">
        <f>+LN('Precios al cierre'!C18/'Precios al cierre'!C19)</f>
        <v>1.5327815918617314E-2</v>
      </c>
      <c r="D19" s="141">
        <f>+LN('Precios al cierre'!D18/'Precios al cierre'!D19)</f>
        <v>2.1563093885830335E-2</v>
      </c>
      <c r="E19" s="187">
        <f>+LN('Precios al cierre'!T18/'Precios al cierre'!T19)</f>
        <v>-4.2226550268365786E-3</v>
      </c>
      <c r="F19" s="187">
        <f t="shared" si="0"/>
        <v>1.4909385215811501E-2</v>
      </c>
      <c r="G19" s="142">
        <f>+LN('Precios al cierre'!E18/'Precios al cierre'!E19)</f>
        <v>2.2342052962052779E-2</v>
      </c>
      <c r="H19" s="5"/>
    </row>
    <row r="20" spans="1:14" x14ac:dyDescent="0.25">
      <c r="A20" s="18">
        <f>'Precios al cierre'!A19</f>
        <v>43958</v>
      </c>
      <c r="B20" s="141">
        <f>+LN('Precios al cierre'!B19/'Precios al cierre'!B20)</f>
        <v>8.1510765080830706E-3</v>
      </c>
      <c r="C20" s="141">
        <f>+LN('Precios al cierre'!C19/'Precios al cierre'!C20)</f>
        <v>2.4717525705882638E-2</v>
      </c>
      <c r="D20" s="141">
        <f>+LN('Precios al cierre'!D19/'Precios al cierre'!D20)</f>
        <v>2.7227168687124506E-2</v>
      </c>
      <c r="E20" s="187">
        <f>+LN('Precios al cierre'!T19/'Precios al cierre'!T20)</f>
        <v>6.7262673119425518E-3</v>
      </c>
      <c r="F20" s="187">
        <f t="shared" si="0"/>
        <v>1.1436645622347124E-2</v>
      </c>
      <c r="G20" s="142">
        <f>+LN('Precios al cierre'!E19/'Precios al cierre'!E20)</f>
        <v>-5.2532708411148644E-3</v>
      </c>
      <c r="H20" s="5"/>
    </row>
    <row r="21" spans="1:14" x14ac:dyDescent="0.25">
      <c r="A21" s="18">
        <f>'Precios al cierre'!A20</f>
        <v>43957</v>
      </c>
      <c r="B21" s="141">
        <f>+LN('Precios al cierre'!B20/'Precios al cierre'!B21)</f>
        <v>4.6695892807767821E-2</v>
      </c>
      <c r="C21" s="141">
        <f>+LN('Precios al cierre'!C20/'Precios al cierre'!C21)</f>
        <v>-2.0408680032510365E-3</v>
      </c>
      <c r="D21" s="141">
        <f>+LN('Precios al cierre'!D20/'Precios al cierre'!D21)</f>
        <v>-1.3920021490966371E-2</v>
      </c>
      <c r="E21" s="187">
        <f>+LN('Precios al cierre'!T20/'Precios al cierre'!T21)</f>
        <v>1.7369491967085587E-3</v>
      </c>
      <c r="F21" s="187">
        <f t="shared" si="0"/>
        <v>9.5793560423481153E-3</v>
      </c>
      <c r="G21" s="142">
        <f>+LN('Precios al cierre'!E20/'Precios al cierre'!E21)</f>
        <v>1.0057945404080179E-2</v>
      </c>
      <c r="H21" s="5"/>
    </row>
    <row r="22" spans="1:14" x14ac:dyDescent="0.25">
      <c r="A22" s="18">
        <f>'Precios al cierre'!A21</f>
        <v>43956</v>
      </c>
      <c r="B22" s="141">
        <f>+LN('Precios al cierre'!B21/'Precios al cierre'!B22)</f>
        <v>4.893434522317692E-3</v>
      </c>
      <c r="C22" s="141">
        <f>+LN('Precios al cierre'!C21/'Precios al cierre'!C22)</f>
        <v>3.2636980281420716E-2</v>
      </c>
      <c r="D22" s="141">
        <f>+LN('Precios al cierre'!D21/'Precios al cierre'!D22)</f>
        <v>-2.7040933199899749E-3</v>
      </c>
      <c r="E22" s="187">
        <f>+LN('Precios al cierre'!T21/'Precios al cierre'!T22)</f>
        <v>-3.4708866314265576E-3</v>
      </c>
      <c r="F22" s="187">
        <f t="shared" si="0"/>
        <v>3.0568474282757006E-3</v>
      </c>
      <c r="G22" s="142">
        <f>+LN('Precios al cierre'!E21/'Precios al cierre'!E22)</f>
        <v>6.7308302978715592E-3</v>
      </c>
      <c r="H22" s="5"/>
    </row>
    <row r="23" spans="1:14" x14ac:dyDescent="0.25">
      <c r="A23" s="18">
        <f>'Precios al cierre'!A22</f>
        <v>43955</v>
      </c>
      <c r="B23" s="141">
        <f>+LN('Precios al cierre'!B22/'Precios al cierre'!B23)</f>
        <v>-1.1031355605393927E-2</v>
      </c>
      <c r="C23" s="141">
        <f>+LN('Precios al cierre'!C22/'Precios al cierre'!C23)</f>
        <v>-2.1875872356724477E-2</v>
      </c>
      <c r="D23" s="141">
        <f>+LN('Precios al cierre'!D22/'Precios al cierre'!D23)</f>
        <v>5.7012982254591336E-3</v>
      </c>
      <c r="E23" s="187">
        <f>+LN('Precios al cierre'!T22/'Precios al cierre'!T23)</f>
        <v>9.6292737339356469E-4</v>
      </c>
      <c r="F23" s="187">
        <f t="shared" si="0"/>
        <v>-3.241035204166646E-3</v>
      </c>
      <c r="G23" s="142">
        <f>+LN('Precios al cierre'!E22/'Precios al cierre'!E23)</f>
        <v>-2.7369305748018934E-3</v>
      </c>
      <c r="H23" s="5"/>
    </row>
    <row r="24" spans="1:14" x14ac:dyDescent="0.25">
      <c r="A24" s="18">
        <f>'Precios al cierre'!A23</f>
        <v>43951</v>
      </c>
      <c r="B24" s="141">
        <f>+LN('Precios al cierre'!B23/'Precios al cierre'!B24)</f>
        <v>7.9866670977985377E-3</v>
      </c>
      <c r="C24" s="141">
        <f>+LN('Precios al cierre'!C23/'Precios al cierre'!C24)</f>
        <v>1.0309794993355404E-3</v>
      </c>
      <c r="D24" s="141">
        <f>+LN('Precios al cierre'!D23/'Precios al cierre'!D24)</f>
        <v>1.4297763280664622E-4</v>
      </c>
      <c r="E24" s="187">
        <f>+LN('Precios al cierre'!T23/'Precios al cierre'!T24)</f>
        <v>6.9605849476239729E-3</v>
      </c>
      <c r="F24" s="187">
        <f t="shared" si="0"/>
        <v>2.414611484710145E-3</v>
      </c>
      <c r="G24" s="142">
        <f>+LN('Precios al cierre'!E23/'Precios al cierre'!E24)</f>
        <v>-1.0907645164553547E-2</v>
      </c>
      <c r="H24" s="5"/>
    </row>
    <row r="25" spans="1:14" x14ac:dyDescent="0.25">
      <c r="A25" s="18">
        <f>'Precios al cierre'!A24</f>
        <v>43950</v>
      </c>
      <c r="B25" s="141">
        <f>+LN('Precios al cierre'!B24/'Precios al cierre'!B25)</f>
        <v>1.3439686800232324E-2</v>
      </c>
      <c r="C25" s="141">
        <f>+LN('Precios al cierre'!C24/'Precios al cierre'!C25)</f>
        <v>7.4385659785418584E-2</v>
      </c>
      <c r="D25" s="141">
        <f>+LN('Precios al cierre'!D24/'Precios al cierre'!D25)</f>
        <v>3.6838978082585704E-2</v>
      </c>
      <c r="E25" s="187">
        <f>+LN('Precios al cierre'!T24/'Precios al cierre'!T25)</f>
        <v>-1.0614786532881088E-2</v>
      </c>
      <c r="F25" s="187">
        <f t="shared" si="0"/>
        <v>1.9143173934509525E-2</v>
      </c>
      <c r="G25" s="142">
        <f>+LN('Precios al cierre'!E24/'Precios al cierre'!E25)</f>
        <v>2.859255044547547E-2</v>
      </c>
      <c r="H25" s="5"/>
    </row>
    <row r="26" spans="1:14" x14ac:dyDescent="0.25">
      <c r="A26" s="18">
        <f>'Precios al cierre'!A25</f>
        <v>43949</v>
      </c>
      <c r="B26" s="141">
        <f>+LN('Precios al cierre'!B25/'Precios al cierre'!B26)</f>
        <v>-1.1940586010216931E-2</v>
      </c>
      <c r="C26" s="141">
        <f>+LN('Precios al cierre'!C25/'Precios al cierre'!C26)</f>
        <v>1.0050335853501506E-2</v>
      </c>
      <c r="D26" s="141">
        <f>+LN('Precios al cierre'!D25/'Precios al cierre'!D26)</f>
        <v>2.4929898979577186E-2</v>
      </c>
      <c r="E26" s="187">
        <f>+LN('Precios al cierre'!T25/'Precios al cierre'!T26)</f>
        <v>8.0956494580067904E-3</v>
      </c>
      <c r="F26" s="187">
        <f t="shared" si="0"/>
        <v>3.966270153310256E-3</v>
      </c>
      <c r="G26" s="142">
        <f>+LN('Precios al cierre'!E25/'Precios al cierre'!E26)</f>
        <v>2.4372171697242682E-2</v>
      </c>
      <c r="H26" s="5"/>
    </row>
    <row r="27" spans="1:14" x14ac:dyDescent="0.25">
      <c r="A27" s="18">
        <f>'Precios al cierre'!A26</f>
        <v>43948</v>
      </c>
      <c r="B27" s="141">
        <f>+LN('Precios al cierre'!B26/'Precios al cierre'!B27)</f>
        <v>-1.380357129999853E-2</v>
      </c>
      <c r="C27" s="141">
        <f>+LN('Precios al cierre'!C26/'Precios al cierre'!C27)</f>
        <v>-1.6694933759806317E-2</v>
      </c>
      <c r="D27" s="141">
        <f>+LN('Precios al cierre'!D26/'Precios al cierre'!D27)</f>
        <v>5.3729379599056451E-2</v>
      </c>
      <c r="E27" s="187">
        <f>+LN('Precios al cierre'!T26/'Precios al cierre'!T27)</f>
        <v>1.9355463139877097E-4</v>
      </c>
      <c r="F27" s="187">
        <f t="shared" si="0"/>
        <v>9.1997484960877583E-3</v>
      </c>
      <c r="G27" s="142">
        <f>+LN('Precios al cierre'!E26/'Precios al cierre'!E27)</f>
        <v>1.0963233190659765E-2</v>
      </c>
      <c r="H27" s="5"/>
    </row>
    <row r="28" spans="1:14" x14ac:dyDescent="0.25">
      <c r="A28" s="18">
        <f>'Precios al cierre'!A27</f>
        <v>43945</v>
      </c>
      <c r="B28" s="141">
        <f>+LN('Precios al cierre'!B27/'Precios al cierre'!B28)</f>
        <v>6.5415119881912065E-2</v>
      </c>
      <c r="C28" s="141">
        <f>+LN('Precios al cierre'!C27/'Precios al cierre'!C28)</f>
        <v>-3.7903778354764009E-2</v>
      </c>
      <c r="D28" s="141">
        <f>+LN('Precios al cierre'!D27/'Precios al cierre'!D28)</f>
        <v>-3.3607281274991074E-2</v>
      </c>
      <c r="E28" s="187">
        <f>+LN('Precios al cierre'!T27/'Precios al cierre'!T28)</f>
        <v>-5.790404134704441E-3</v>
      </c>
      <c r="F28" s="187">
        <f t="shared" si="0"/>
        <v>7.0953060269130543E-3</v>
      </c>
      <c r="G28" s="142">
        <f>+LN('Precios al cierre'!E27/'Precios al cierre'!E28)</f>
        <v>1.0060573555516032E-2</v>
      </c>
      <c r="H28" s="5"/>
    </row>
    <row r="29" spans="1:14" x14ac:dyDescent="0.25">
      <c r="A29" s="18">
        <f>'Precios al cierre'!A28</f>
        <v>43944</v>
      </c>
      <c r="B29" s="141">
        <f>+LN('Precios al cierre'!B28/'Precios al cierre'!B29)</f>
        <v>4.3539826380306845E-2</v>
      </c>
      <c r="C29" s="141">
        <f>+LN('Precios al cierre'!C28/'Precios al cierre'!C29)</f>
        <v>5.5721733038970933E-2</v>
      </c>
      <c r="D29" s="141">
        <f>+LN('Precios al cierre'!D28/'Precios al cierre'!D29)</f>
        <v>-2.6186428337442318E-2</v>
      </c>
      <c r="E29" s="187">
        <f>+LN('Precios al cierre'!T28/'Precios al cierre'!T29)</f>
        <v>5.7753394617128181E-4</v>
      </c>
      <c r="F29" s="187">
        <f t="shared" si="0"/>
        <v>9.5809425134073777E-3</v>
      </c>
      <c r="G29" s="142">
        <f>+LN('Precios al cierre'!E28/'Precios al cierre'!E29)</f>
        <v>4.8930502090959338E-4</v>
      </c>
      <c r="H29" s="5"/>
    </row>
    <row r="30" spans="1:14" x14ac:dyDescent="0.25">
      <c r="A30" s="18">
        <f>'Precios al cierre'!A29</f>
        <v>43943</v>
      </c>
      <c r="B30" s="141">
        <f>+LN('Precios al cierre'!B29/'Precios al cierre'!B30)</f>
        <v>9.0184684046030004E-3</v>
      </c>
      <c r="C30" s="141">
        <f>+LN('Precios al cierre'!C29/'Precios al cierre'!C30)</f>
        <v>-7.8345112537459814E-3</v>
      </c>
      <c r="D30" s="141">
        <f>+LN('Precios al cierre'!D29/'Precios al cierre'!D30)</f>
        <v>-5.0113549558999194E-2</v>
      </c>
      <c r="E30" s="187">
        <f>+LN('Precios al cierre'!T29/'Precios al cierre'!T30)</f>
        <v>2.5065085907900967E-3</v>
      </c>
      <c r="F30" s="187">
        <f t="shared" si="0"/>
        <v>-1.139219866840898E-2</v>
      </c>
      <c r="G30" s="142">
        <f>+LN('Precios al cierre'!E29/'Precios al cierre'!E30)</f>
        <v>9.7355183908570189E-3</v>
      </c>
      <c r="H30" s="5"/>
    </row>
    <row r="31" spans="1:14" x14ac:dyDescent="0.25">
      <c r="A31" s="18">
        <f>'Precios al cierre'!A30</f>
        <v>43942</v>
      </c>
      <c r="B31" s="141">
        <f>+LN('Precios al cierre'!B30/'Precios al cierre'!B31)</f>
        <v>1.9116246618319371E-3</v>
      </c>
      <c r="C31" s="141">
        <f>+LN('Precios al cierre'!C30/'Precios al cierre'!C31)</f>
        <v>-3.3388455241561291E-3</v>
      </c>
      <c r="D31" s="141">
        <f>+LN('Precios al cierre'!D30/'Precios al cierre'!D31)</f>
        <v>-1.4415464278813395E-2</v>
      </c>
      <c r="E31" s="187">
        <f>+LN('Precios al cierre'!T30/'Precios al cierre'!T31)</f>
        <v>2.899953699789811E-3</v>
      </c>
      <c r="F31" s="187">
        <f t="shared" si="0"/>
        <v>-3.5525659475025163E-3</v>
      </c>
      <c r="G31" s="142">
        <f>+LN('Precios al cierre'!E30/'Precios al cierre'!E31)</f>
        <v>-1.710683783769254E-2</v>
      </c>
      <c r="H31" s="5"/>
    </row>
    <row r="32" spans="1:14" x14ac:dyDescent="0.25">
      <c r="A32" s="18">
        <f>'Precios al cierre'!A31</f>
        <v>43941</v>
      </c>
      <c r="B32" s="141">
        <f>+LN('Precios al cierre'!B31/'Precios al cierre'!B32)</f>
        <v>-1.8086772704117911E-2</v>
      </c>
      <c r="C32" s="141">
        <f>+LN('Precios al cierre'!C31/'Precios al cierre'!C32)</f>
        <v>3.8964702791231594E-3</v>
      </c>
      <c r="D32" s="141">
        <f>+LN('Precios al cierre'!D31/'Precios al cierre'!D32)</f>
        <v>-3.5496843161601267E-2</v>
      </c>
      <c r="E32" s="187">
        <f>+LN('Precios al cierre'!T31/'Precios al cierre'!T32)</f>
        <v>-4.8285946061954448E-3</v>
      </c>
      <c r="F32" s="187">
        <f t="shared" si="0"/>
        <v>-1.4435802274901797E-2</v>
      </c>
      <c r="G32" s="142">
        <f>+LN('Precios al cierre'!E31/'Precios al cierre'!E32)</f>
        <v>-7.6869015732112201E-3</v>
      </c>
      <c r="H32" s="5"/>
    </row>
    <row r="33" spans="1:15" x14ac:dyDescent="0.25">
      <c r="A33" s="18">
        <f>'Precios al cierre'!A32</f>
        <v>43938</v>
      </c>
      <c r="B33" s="141">
        <f>+LN('Precios al cierre'!B32/'Precios al cierre'!B33)</f>
        <v>1.7204064604477556E-2</v>
      </c>
      <c r="C33" s="141">
        <f>+LN('Precios al cierre'!C32/'Precios al cierre'!C33)</f>
        <v>3.4613384482752439E-2</v>
      </c>
      <c r="D33" s="141">
        <f>+LN('Precios al cierre'!D32/'Precios al cierre'!D33)</f>
        <v>2.9140482901021246E-2</v>
      </c>
      <c r="E33" s="187">
        <f>+LN('Precios al cierre'!T32/'Precios al cierre'!T33)</f>
        <v>3.4742362681862726E-3</v>
      </c>
      <c r="F33" s="187">
        <f t="shared" si="0"/>
        <v>1.5276682188690681E-2</v>
      </c>
      <c r="G33" s="142">
        <f>+LN('Precios al cierre'!E32/'Precios al cierre'!E33)</f>
        <v>2.8711771644128182E-2</v>
      </c>
      <c r="H33" s="5"/>
    </row>
    <row r="34" spans="1:15" x14ac:dyDescent="0.25">
      <c r="A34" s="18">
        <f>'Precios al cierre'!A33</f>
        <v>43937</v>
      </c>
      <c r="B34" s="141">
        <f>+LN('Precios al cierre'!B33/'Precios al cierre'!B34)</f>
        <v>1.4225456521765897E-3</v>
      </c>
      <c r="C34" s="141">
        <f>+LN('Precios al cierre'!C33/'Precios al cierre'!C34)</f>
        <v>4.6684930805290549E-2</v>
      </c>
      <c r="D34" s="141">
        <f>+LN('Precios al cierre'!D33/'Precios al cierre'!D34)</f>
        <v>2.9724895173865989E-2</v>
      </c>
      <c r="E34" s="187">
        <f>+LN('Precios al cierre'!T33/'Precios al cierre'!T34)</f>
        <v>1.9353596131888896E-3</v>
      </c>
      <c r="F34" s="187">
        <f t="shared" si="0"/>
        <v>1.1762605086265402E-2</v>
      </c>
      <c r="G34" s="142">
        <f>+LN('Precios al cierre'!E33/'Precios al cierre'!E34)</f>
        <v>-2.8244727066764597E-3</v>
      </c>
      <c r="H34" s="5"/>
    </row>
    <row r="35" spans="1:15" x14ac:dyDescent="0.25">
      <c r="A35" s="18">
        <f>'Precios al cierre'!A34</f>
        <v>43936</v>
      </c>
      <c r="B35" s="141">
        <f>+LN('Precios al cierre'!B34/'Precios al cierre'!B35)</f>
        <v>1.2050138075332268E-2</v>
      </c>
      <c r="C35" s="141">
        <f>+LN('Precios al cierre'!C34/'Precios al cierre'!C35)</f>
        <v>3.636488855905679E-3</v>
      </c>
      <c r="D35" s="141">
        <f>+LN('Precios al cierre'!D34/'Precios al cierre'!D35)</f>
        <v>-6.3620082020229259E-3</v>
      </c>
      <c r="E35" s="187">
        <f>+LN('Precios al cierre'!T34/'Precios al cierre'!T35)</f>
        <v>-4.2528577535513824E-3</v>
      </c>
      <c r="F35" s="187">
        <f t="shared" si="0"/>
        <v>2.0326025018143701E-3</v>
      </c>
      <c r="G35" s="142">
        <f>+LN('Precios al cierre'!E34/'Precios al cierre'!E35)</f>
        <v>-2.5981962516041693E-2</v>
      </c>
      <c r="H35" s="5"/>
    </row>
    <row r="36" spans="1:15" x14ac:dyDescent="0.25">
      <c r="A36" s="18">
        <f>'Precios al cierre'!A35</f>
        <v>43935</v>
      </c>
      <c r="B36" s="141">
        <f>+LN('Precios al cierre'!B35/'Precios al cierre'!B36)</f>
        <v>3.978333016808272E-2</v>
      </c>
      <c r="C36" s="141">
        <f>+LN('Precios al cierre'!C35/'Precios al cierre'!C36)</f>
        <v>-1.1470153265603654E-2</v>
      </c>
      <c r="D36" s="141">
        <f>+LN('Precios al cierre'!D35/'Precios al cierre'!D36)</f>
        <v>2.1857202131090752E-2</v>
      </c>
      <c r="E36" s="187">
        <f>+LN('Precios al cierre'!T35/'Precios al cierre'!T36)</f>
        <v>1.930875286136181E-3</v>
      </c>
      <c r="F36" s="187">
        <f t="shared" si="0"/>
        <v>1.6484554212487748E-2</v>
      </c>
      <c r="G36" s="142">
        <f>+LN('Precios al cierre'!E35/'Precios al cierre'!E36)</f>
        <v>3.8269547977578828E-3</v>
      </c>
      <c r="H36" s="5"/>
    </row>
    <row r="37" spans="1:15" x14ac:dyDescent="0.25">
      <c r="A37" s="18">
        <f>'Precios al cierre'!A36</f>
        <v>43934</v>
      </c>
      <c r="B37" s="141">
        <f>+LN('Precios al cierre'!B36/'Precios al cierre'!B37)</f>
        <v>6.6917276809687985E-3</v>
      </c>
      <c r="C37" s="141">
        <f>+LN('Precios al cierre'!C36/'Precios al cierre'!C37)</f>
        <v>-3.2479915378997297E-2</v>
      </c>
      <c r="D37" s="141">
        <f>+LN('Precios al cierre'!D36/'Precios al cierre'!D37)</f>
        <v>5.7609062199295874E-2</v>
      </c>
      <c r="E37" s="187">
        <f>+LN('Precios al cierre'!T36/'Precios al cierre'!T37)</f>
        <v>-1.2675414569113422E-2</v>
      </c>
      <c r="F37" s="187">
        <f t="shared" si="0"/>
        <v>1.4997972837035529E-2</v>
      </c>
      <c r="G37" s="142">
        <f>+LN('Precios al cierre'!E36/'Precios al cierre'!E37)</f>
        <v>1.3266744093378346E-3</v>
      </c>
      <c r="H37" s="5"/>
    </row>
    <row r="38" spans="1:15" x14ac:dyDescent="0.25">
      <c r="A38" s="18">
        <f>'Precios al cierre'!A37</f>
        <v>43929</v>
      </c>
      <c r="B38" s="141">
        <f>+LN('Precios al cierre'!B37/'Precios al cierre'!B38)</f>
        <v>1.903450081132595E-2</v>
      </c>
      <c r="C38" s="141">
        <f>+LN('Precios al cierre'!C37/'Precios al cierre'!C38)</f>
        <v>1.2865616433853318E-2</v>
      </c>
      <c r="D38" s="141">
        <f>+LN('Precios al cierre'!D37/'Precios al cierre'!D38)</f>
        <v>-1.977813188053542E-2</v>
      </c>
      <c r="E38" s="187">
        <f>+LN('Precios al cierre'!T37/'Precios al cierre'!T38)</f>
        <v>9.2025189311619199E-3</v>
      </c>
      <c r="F38" s="187">
        <f t="shared" si="0"/>
        <v>1.12246860312181E-3</v>
      </c>
      <c r="G38" s="142">
        <f>+LN('Precios al cierre'!E37/'Precios al cierre'!E38)</f>
        <v>1.2004691305507191E-3</v>
      </c>
      <c r="H38" s="5"/>
    </row>
    <row r="39" spans="1:15" x14ac:dyDescent="0.25">
      <c r="A39" s="18">
        <f>'Precios al cierre'!A38</f>
        <v>43928</v>
      </c>
      <c r="B39" s="141">
        <f>+LN('Precios al cierre'!B38/'Precios al cierre'!B39)</f>
        <v>-1.9358478920596094E-2</v>
      </c>
      <c r="C39" s="141">
        <f>+LN('Precios al cierre'!C38/'Precios al cierre'!C39)</f>
        <v>-2.4994035740516216E-2</v>
      </c>
      <c r="D39" s="141">
        <f>+LN('Precios al cierre'!D38/'Precios al cierre'!D39)</f>
        <v>-2.1043831428734054E-2</v>
      </c>
      <c r="E39" s="187">
        <f>+LN('Precios al cierre'!T38/'Precios al cierre'!T39)</f>
        <v>4.0528859877044339E-3</v>
      </c>
      <c r="F39" s="187">
        <f t="shared" si="0"/>
        <v>-1.3030166058376778E-2</v>
      </c>
      <c r="G39" s="142">
        <f>+LN('Precios al cierre'!E38/'Precios al cierre'!E39)</f>
        <v>4.201268122724749E-3</v>
      </c>
      <c r="H39" s="5"/>
    </row>
    <row r="40" spans="1:15" x14ac:dyDescent="0.25">
      <c r="A40" s="18">
        <f>'Precios al cierre'!A39</f>
        <v>43927</v>
      </c>
      <c r="B40" s="141">
        <f>+LN('Precios al cierre'!B39/'Precios al cierre'!B40)</f>
        <v>9.1399641070656207E-3</v>
      </c>
      <c r="C40" s="141">
        <f>+LN('Precios al cierre'!C39/'Precios al cierre'!C40)</f>
        <v>-4.9282033778208188E-2</v>
      </c>
      <c r="D40" s="141">
        <f>+LN('Precios al cierre'!D39/'Precios al cierre'!D40)</f>
        <v>1.2360724155150599E-2</v>
      </c>
      <c r="E40" s="187">
        <f>+LN('Precios al cierre'!T39/'Precios al cierre'!T40)</f>
        <v>-2.3179457934850755E-3</v>
      </c>
      <c r="F40" s="187">
        <f t="shared" si="0"/>
        <v>2.3640732153671425E-3</v>
      </c>
      <c r="G40" s="142">
        <f>+LN('Precios al cierre'!E39/'Precios al cierre'!E40)</f>
        <v>3.8730222539191783E-2</v>
      </c>
      <c r="H40" s="5"/>
    </row>
    <row r="41" spans="1:15" x14ac:dyDescent="0.25">
      <c r="A41" s="18">
        <f>'Precios al cierre'!A40</f>
        <v>43924</v>
      </c>
      <c r="B41" s="141">
        <f>+LN('Precios al cierre'!B40/'Precios al cierre'!B41)</f>
        <v>3.1132165884184266E-4</v>
      </c>
      <c r="C41" s="141">
        <f>+LN('Precios al cierre'!C40/'Precios al cierre'!C41)</f>
        <v>1.6529247306400336E-2</v>
      </c>
      <c r="D41" s="141">
        <f>+LN('Precios al cierre'!D40/'Precios al cierre'!D41)</f>
        <v>-2.8777451996648377E-3</v>
      </c>
      <c r="E41" s="187">
        <f>+LN('Precios al cierre'!T40/'Precios al cierre'!T41)</f>
        <v>2.8982727272687503E-3</v>
      </c>
      <c r="F41" s="187">
        <f t="shared" si="0"/>
        <v>5.1978002542605044E-4</v>
      </c>
      <c r="G41" s="142">
        <f>+LN('Precios al cierre'!E40/'Precios al cierre'!E41)</f>
        <v>-1.5456783186617216E-2</v>
      </c>
      <c r="H41" s="5"/>
    </row>
    <row r="42" spans="1:15" x14ac:dyDescent="0.25">
      <c r="A42" s="18">
        <f>'Precios al cierre'!A41</f>
        <v>43923</v>
      </c>
      <c r="B42" s="141">
        <f>+LN('Precios al cierre'!B41/'Precios al cierre'!B42)</f>
        <v>2.065706839759892E-2</v>
      </c>
      <c r="C42" s="141">
        <f>+LN('Precios al cierre'!C41/'Precios al cierre'!C42)</f>
        <v>-6.2453014646549752E-2</v>
      </c>
      <c r="D42" s="141">
        <f>+LN('Precios al cierre'!D41/'Precios al cierre'!D42)</f>
        <v>-2.6270077845512056E-2</v>
      </c>
      <c r="E42" s="187">
        <f>+LN('Precios al cierre'!T41/'Precios al cierre'!T42)</f>
        <v>-3.0911925696728579E-3</v>
      </c>
      <c r="F42" s="187">
        <f t="shared" si="0"/>
        <v>-5.6204110629996199E-3</v>
      </c>
      <c r="G42" s="142">
        <f>+LN('Precios al cierre'!E41/'Precios al cierre'!E42)</f>
        <v>-3.0099324028400772E-3</v>
      </c>
      <c r="H42" s="5"/>
    </row>
    <row r="43" spans="1:15" x14ac:dyDescent="0.25">
      <c r="A43" s="18">
        <f>'Precios al cierre'!A42</f>
        <v>43922</v>
      </c>
      <c r="B43" s="141">
        <f>+LN('Precios al cierre'!B42/'Precios al cierre'!B43)</f>
        <v>3.8337550734385176E-2</v>
      </c>
      <c r="C43" s="141">
        <f>+LN('Precios al cierre'!C42/'Precios al cierre'!C43)</f>
        <v>1.525136016808646E-2</v>
      </c>
      <c r="D43" s="141">
        <f>+LN('Precios al cierre'!D42/'Precios al cierre'!D43)</f>
        <v>-3.003926205332701E-2</v>
      </c>
      <c r="E43" s="187">
        <f>+LN('Precios al cierre'!T42/'Precios al cierre'!T43)</f>
        <v>1.7906278354813409E-2</v>
      </c>
      <c r="F43" s="187">
        <f t="shared" si="0"/>
        <v>4.1098985564564944E-3</v>
      </c>
      <c r="G43" s="142">
        <f>+LN('Precios al cierre'!E42/'Precios al cierre'!E43)</f>
        <v>-2.5281865821035695E-2</v>
      </c>
      <c r="H43" s="5"/>
    </row>
    <row r="44" spans="1:15" x14ac:dyDescent="0.25">
      <c r="A44" s="18">
        <f>'Precios al cierre'!A43</f>
        <v>43921</v>
      </c>
      <c r="B44" s="141">
        <f>+LN('Precios al cierre'!B43/'Precios al cierre'!B44)</f>
        <v>4.1356533248189539E-2</v>
      </c>
      <c r="C44" s="141">
        <f>+LN('Precios al cierre'!C43/'Precios al cierre'!C44)</f>
        <v>6.2315292288511411E-2</v>
      </c>
      <c r="D44" s="141">
        <f>+LN('Precios al cierre'!D43/'Precios al cierre'!D44)</f>
        <v>-8.5745933274113042E-4</v>
      </c>
      <c r="E44" s="187">
        <f>+LN('Precios al cierre'!T43/'Precios al cierre'!T44)</f>
        <v>-2.7122933459737458E-2</v>
      </c>
      <c r="F44" s="187">
        <f t="shared" si="0"/>
        <v>1.6214607768624351E-2</v>
      </c>
      <c r="G44" s="142">
        <f>+LN('Precios al cierre'!E43/'Precios al cierre'!E44)</f>
        <v>1.0313961795263459E-2</v>
      </c>
      <c r="H44" s="5"/>
    </row>
    <row r="45" spans="1:15" x14ac:dyDescent="0.25">
      <c r="A45" s="18">
        <f>'Precios al cierre'!A44</f>
        <v>43920</v>
      </c>
      <c r="B45" s="141">
        <f>+LN('Precios al cierre'!B44/'Precios al cierre'!B45)</f>
        <v>-1.4331700386281453E-3</v>
      </c>
      <c r="C45" s="141">
        <f>+LN('Precios al cierre'!C44/'Precios al cierre'!C45)</f>
        <v>-6.1850070657467875E-3</v>
      </c>
      <c r="D45" s="141">
        <f>+LN('Precios al cierre'!D44/'Precios al cierre'!D45)</f>
        <v>3.903218529482351E-2</v>
      </c>
      <c r="E45" s="187">
        <f>+LN('Precios al cierre'!T44/'Precios al cierre'!T45)</f>
        <v>1.7546001081530014E-2</v>
      </c>
      <c r="F45" s="187">
        <f t="shared" si="0"/>
        <v>9.5915844303949734E-3</v>
      </c>
      <c r="G45" s="142">
        <f>+LN('Precios al cierre'!E44/'Precios al cierre'!E45)</f>
        <v>1.1779067566468713E-2</v>
      </c>
      <c r="H45" s="5"/>
    </row>
    <row r="46" spans="1:15" x14ac:dyDescent="0.25">
      <c r="A46" s="18">
        <f>'Precios al cierre'!A45</f>
        <v>43917</v>
      </c>
      <c r="B46" s="141">
        <f>+LN('Precios al cierre'!B45/'Precios al cierre'!B46)</f>
        <v>-5.9815600062490822E-2</v>
      </c>
      <c r="C46" s="141">
        <f>+LN('Precios al cierre'!C45/'Precios al cierre'!C46)</f>
        <v>-0.13605068710731824</v>
      </c>
      <c r="D46" s="141">
        <f>+LN('Precios al cierre'!D45/'Precios al cierre'!D46)</f>
        <v>-2.9992666039846162E-2</v>
      </c>
      <c r="E46" s="187">
        <f>+LN('Precios al cierre'!T45/'Precios al cierre'!T46)</f>
        <v>-1.1987769234798952E-2</v>
      </c>
      <c r="F46" s="189">
        <f t="shared" si="0"/>
        <v>-3.5152935887517424E-2</v>
      </c>
      <c r="G46" s="142">
        <f>+LN('Precios al cierre'!E45/'Precios al cierre'!E46)</f>
        <v>-5.4889051473840995E-2</v>
      </c>
      <c r="H46" s="5"/>
    </row>
    <row r="47" spans="1:15" x14ac:dyDescent="0.25">
      <c r="A47" s="18">
        <f>'Precios al cierre'!A46</f>
        <v>43916</v>
      </c>
      <c r="B47" s="141">
        <f>+LN('Precios al cierre'!B46/'Precios al cierre'!B47)</f>
        <v>-4.7909954881958823E-3</v>
      </c>
      <c r="C47" s="141">
        <f>+LN('Precios al cierre'!C46/'Precios al cierre'!C47)</f>
        <v>8.310522410945495E-2</v>
      </c>
      <c r="D47" s="141">
        <f>+LN('Precios al cierre'!D46/'Precios al cierre'!D47)</f>
        <v>-3.4146606216432361E-2</v>
      </c>
      <c r="E47" s="187">
        <f>+LN('Precios al cierre'!T46/'Precios al cierre'!T47)</f>
        <v>1.9238174459846496E-3</v>
      </c>
      <c r="F47" s="187">
        <f t="shared" si="0"/>
        <v>-4.48856865962282E-3</v>
      </c>
      <c r="G47" s="142">
        <f>+LN('Precios al cierre'!E46/'Precios al cierre'!E47)</f>
        <v>4.7687709179585142E-3</v>
      </c>
      <c r="H47" s="5"/>
    </row>
    <row r="48" spans="1:15" x14ac:dyDescent="0.25">
      <c r="A48" s="18">
        <f>'Precios al cierre'!A47</f>
        <v>43915</v>
      </c>
      <c r="B48" s="141">
        <f>+LN('Precios al cierre'!B47/'Precios al cierre'!B48)</f>
        <v>-2.5743622462588121E-3</v>
      </c>
      <c r="C48" s="141">
        <f>+LN('Precios al cierre'!C47/'Precios al cierre'!C48)</f>
        <v>6.648968810562042E-2</v>
      </c>
      <c r="D48" s="141">
        <f>+LN('Precios al cierre'!D47/'Precios al cierre'!D48)</f>
        <v>-3.0590081910514298E-2</v>
      </c>
      <c r="E48" s="187">
        <f>+LN('Precios al cierre'!T47/'Precios al cierre'!T48)</f>
        <v>9.8694560184841018E-3</v>
      </c>
      <c r="F48" s="187">
        <f t="shared" si="0"/>
        <v>-4.1043719012103155E-3</v>
      </c>
      <c r="G48" s="142">
        <f>+LN('Precios al cierre'!E47/'Precios al cierre'!E48)</f>
        <v>3.3337301510704222E-2</v>
      </c>
      <c r="H48" s="5"/>
      <c r="J48" s="22"/>
      <c r="K48" s="22"/>
      <c r="L48" s="22"/>
      <c r="M48" s="22"/>
      <c r="N48" s="22"/>
      <c r="O48" s="22"/>
    </row>
    <row r="49" spans="1:15" x14ac:dyDescent="0.25">
      <c r="A49" s="18">
        <f>'Precios al cierre'!A48</f>
        <v>43914</v>
      </c>
      <c r="B49" s="141">
        <f>+LN('Precios al cierre'!B48/'Precios al cierre'!B49)</f>
        <v>8.8956140676354045E-2</v>
      </c>
      <c r="C49" s="141">
        <f>+LN('Precios al cierre'!C48/'Precios al cierre'!C49)</f>
        <v>8.5591960890813792E-3</v>
      </c>
      <c r="D49" s="141">
        <f>+LN('Precios al cierre'!D48/'Precios al cierre'!D49)</f>
        <v>-8.4752643484710313E-3</v>
      </c>
      <c r="E49" s="187">
        <f>+LN('Precios al cierre'!T48/'Precios al cierre'!T49)</f>
        <v>-9.0988915419048539E-3</v>
      </c>
      <c r="F49" s="187">
        <f t="shared" si="0"/>
        <v>2.3985297872306671E-2</v>
      </c>
      <c r="G49" s="142">
        <f>+LN('Precios al cierre'!E48/'Precios al cierre'!E49)</f>
        <v>4.1805948897861454E-2</v>
      </c>
      <c r="H49" s="5"/>
      <c r="J49" s="22"/>
      <c r="K49" s="22"/>
      <c r="L49" s="22"/>
      <c r="M49" s="22"/>
      <c r="N49" s="22"/>
      <c r="O49" s="22"/>
    </row>
    <row r="50" spans="1:15" x14ac:dyDescent="0.25">
      <c r="A50" s="18">
        <f>'Precios al cierre'!A49</f>
        <v>43913</v>
      </c>
      <c r="B50" s="141">
        <f>+LN('Precios al cierre'!B49/'Precios al cierre'!B50)</f>
        <v>-7.840190595508037E-2</v>
      </c>
      <c r="C50" s="141">
        <f>+LN('Precios al cierre'!C49/'Precios al cierre'!C50)</f>
        <v>-0.14485664601109566</v>
      </c>
      <c r="D50" s="141">
        <f>+LN('Precios al cierre'!D49/'Precios al cierre'!D50)</f>
        <v>6.2174715718089121E-2</v>
      </c>
      <c r="E50" s="187">
        <f>+LN('Precios al cierre'!T49/'Precios al cierre'!T50)</f>
        <v>-7.7056447657925485E-4</v>
      </c>
      <c r="F50" s="187">
        <f t="shared" si="0"/>
        <v>-1.6463504171388837E-2</v>
      </c>
      <c r="G50" s="142">
        <f>+LN('Precios al cierre'!E49/'Precios al cierre'!E50)</f>
        <v>-3.8833394819185754E-2</v>
      </c>
      <c r="H50" s="5"/>
      <c r="J50" s="22"/>
      <c r="K50" s="22"/>
      <c r="L50" s="22"/>
      <c r="M50" s="22"/>
      <c r="N50" s="22"/>
      <c r="O50" s="22"/>
    </row>
    <row r="51" spans="1:15" x14ac:dyDescent="0.25">
      <c r="A51" s="18">
        <f>'Precios al cierre'!A50</f>
        <v>43910</v>
      </c>
      <c r="B51" s="141">
        <f>+LN('Precios al cierre'!B50/'Precios al cierre'!B51)</f>
        <v>-1.6244102966942725E-4</v>
      </c>
      <c r="C51" s="141">
        <f>+LN('Precios al cierre'!C50/'Precios al cierre'!C51)</f>
        <v>0.1038742632167878</v>
      </c>
      <c r="D51" s="141">
        <f>+LN('Precios al cierre'!D50/'Precios al cierre'!D51)</f>
        <v>-8.4037142550085736E-2</v>
      </c>
      <c r="E51" s="187">
        <f>+LN('Precios al cierre'!T50/'Precios al cierre'!T51)</f>
        <v>-1.9254837837486837E-4</v>
      </c>
      <c r="F51" s="187">
        <f t="shared" si="0"/>
        <v>-1.5008048143852728E-2</v>
      </c>
      <c r="G51" s="142">
        <f>+LN('Precios al cierre'!E50/'Precios al cierre'!E51)</f>
        <v>-2.5187259650267673E-2</v>
      </c>
      <c r="H51" s="5"/>
      <c r="J51" s="22"/>
      <c r="K51" s="22"/>
      <c r="L51" s="22"/>
      <c r="M51" s="22"/>
      <c r="N51" s="22"/>
      <c r="O51" s="22"/>
    </row>
    <row r="52" spans="1:15" x14ac:dyDescent="0.25">
      <c r="A52" s="18">
        <f>'Precios al cierre'!A51</f>
        <v>43909</v>
      </c>
      <c r="B52" s="141">
        <f>+LN('Precios al cierre'!B51/'Precios al cierre'!B52)</f>
        <v>1.7526525004658566E-2</v>
      </c>
      <c r="C52" s="141">
        <f>+LN('Precios al cierre'!C51/'Precios al cierre'!C52)</f>
        <v>9.4540338694297149E-2</v>
      </c>
      <c r="D52" s="141">
        <f>+LN('Precios al cierre'!D51/'Precios al cierre'!D52)</f>
        <v>4.3344389306695288E-3</v>
      </c>
      <c r="E52" s="187">
        <f>+LN('Precios al cierre'!T51/'Precios al cierre'!T52)</f>
        <v>7.7310010103832606E-3</v>
      </c>
      <c r="F52" s="187">
        <f t="shared" si="0"/>
        <v>1.307940954557643E-2</v>
      </c>
      <c r="G52" s="142">
        <f>+LN('Precios al cierre'!E51/'Precios al cierre'!E52)</f>
        <v>-1.1011129234339216E-2</v>
      </c>
      <c r="H52" s="5"/>
      <c r="J52" s="22"/>
      <c r="K52" s="22"/>
      <c r="L52" s="22"/>
      <c r="M52" s="22"/>
      <c r="N52" s="22"/>
      <c r="O52" s="22"/>
    </row>
    <row r="53" spans="1:15" x14ac:dyDescent="0.25">
      <c r="A53" s="18">
        <f>'Precios al cierre'!A52</f>
        <v>43908</v>
      </c>
      <c r="B53" s="141">
        <f>+LN('Precios al cierre'!B52/'Precios al cierre'!B53)</f>
        <v>4.0294232250269992E-2</v>
      </c>
      <c r="C53" s="141">
        <f>+LN('Precios al cierre'!C52/'Precios al cierre'!C53)</f>
        <v>0</v>
      </c>
      <c r="D53" s="141">
        <f>+LN('Precios al cierre'!D52/'Precios al cierre'!D53)</f>
        <v>-3.9235913369672339E-2</v>
      </c>
      <c r="E53" s="187">
        <f>+LN('Precios al cierre'!T52/'Precios al cierre'!T53)</f>
        <v>-8.8855133572082294E-3</v>
      </c>
      <c r="F53" s="187">
        <f t="shared" si="0"/>
        <v>1.1026422464315237E-3</v>
      </c>
      <c r="G53" s="142">
        <f>+LN('Precios al cierre'!E52/'Precios al cierre'!E53)</f>
        <v>-3.6749516722443774E-2</v>
      </c>
      <c r="H53" s="5"/>
      <c r="J53" s="22"/>
      <c r="K53" s="22"/>
      <c r="L53" s="22"/>
      <c r="M53" s="22"/>
      <c r="N53" s="22"/>
      <c r="O53" s="22"/>
    </row>
    <row r="54" spans="1:15" x14ac:dyDescent="0.25">
      <c r="A54" s="18">
        <f>'Precios al cierre'!A53</f>
        <v>43907</v>
      </c>
      <c r="B54" s="141">
        <f>+LN('Precios al cierre'!B53/'Precios al cierre'!B54)</f>
        <v>1.1651592266178927E-2</v>
      </c>
      <c r="C54" s="141">
        <f>+LN('Precios al cierre'!C53/'Precios al cierre'!C54)</f>
        <v>-5.8702293901542545E-2</v>
      </c>
      <c r="D54" s="141">
        <f>+LN('Precios al cierre'!D53/'Precios al cierre'!D54)</f>
        <v>-9.3686453183343107E-2</v>
      </c>
      <c r="E54" s="187">
        <f>+LN('Precios al cierre'!T53/'Precios al cierre'!T54)</f>
        <v>-1.9228920355384544E-4</v>
      </c>
      <c r="F54" s="189">
        <f t="shared" si="0"/>
        <v>-2.5998881328168525E-2</v>
      </c>
      <c r="G54" s="142">
        <f>+LN('Precios al cierre'!E53/'Precios al cierre'!E54)</f>
        <v>-3.2617843850916518E-2</v>
      </c>
      <c r="H54" s="5"/>
      <c r="J54" s="22"/>
      <c r="K54" s="22"/>
      <c r="L54" s="22"/>
      <c r="M54" s="22"/>
      <c r="N54" s="22"/>
      <c r="O54" s="22"/>
    </row>
    <row r="55" spans="1:15" x14ac:dyDescent="0.25">
      <c r="A55" s="18">
        <f>'Precios al cierre'!A54</f>
        <v>43903</v>
      </c>
      <c r="B55" s="141">
        <f>+LN('Precios al cierre'!B54/'Precios al cierre'!B55)</f>
        <v>-1.8509532252339103E-2</v>
      </c>
      <c r="C55" s="141">
        <f>+LN('Precios al cierre'!C54/'Precios al cierre'!C55)</f>
        <v>3.3037023637963979E-2</v>
      </c>
      <c r="D55" s="141">
        <f>+LN('Precios al cierre'!D54/'Precios al cierre'!D55)</f>
        <v>1.8729018235549878E-2</v>
      </c>
      <c r="E55" s="187">
        <f>+LN('Precios al cierre'!T54/'Precios al cierre'!T55)</f>
        <v>1.9228920355387956E-4</v>
      </c>
      <c r="F55" s="187">
        <f t="shared" si="0"/>
        <v>2.0825381050737957E-3</v>
      </c>
      <c r="G55" s="142">
        <f>+LN('Precios al cierre'!E54/'Precios al cierre'!E55)</f>
        <v>3.8771388253270041E-2</v>
      </c>
      <c r="H55" s="5"/>
      <c r="J55" s="22"/>
      <c r="K55" s="22"/>
      <c r="L55" s="22"/>
      <c r="M55" s="22"/>
      <c r="N55" s="22"/>
      <c r="O55" s="22"/>
    </row>
    <row r="56" spans="1:15" x14ac:dyDescent="0.25">
      <c r="A56" s="18">
        <f>'Precios al cierre'!A55</f>
        <v>43902</v>
      </c>
      <c r="B56" s="141">
        <f>+LN('Precios al cierre'!B55/'Precios al cierre'!B56)</f>
        <v>-5.0313146944306483E-2</v>
      </c>
      <c r="C56" s="141">
        <f>+LN('Precios al cierre'!C55/'Precios al cierre'!C56)</f>
        <v>-8.2161260308398591E-3</v>
      </c>
      <c r="D56" s="141">
        <f>+LN('Precios al cierre'!D55/'Precios al cierre'!D56)</f>
        <v>-1.8152662227014987E-2</v>
      </c>
      <c r="E56" s="187">
        <f>+LN('Precios al cierre'!T55/'Precios al cierre'!T56)</f>
        <v>6.3663762823340502E-3</v>
      </c>
      <c r="F56" s="189">
        <f t="shared" si="0"/>
        <v>-1.9956785154388729E-2</v>
      </c>
      <c r="G56" s="142">
        <f>+LN('Precios al cierre'!E55/'Precios al cierre'!E56)</f>
        <v>-5.4234754070899831E-2</v>
      </c>
      <c r="H56" s="5"/>
      <c r="J56" s="22"/>
      <c r="K56" s="22"/>
      <c r="L56" s="22"/>
      <c r="M56" s="22"/>
      <c r="N56" s="22"/>
      <c r="O56" s="22"/>
    </row>
    <row r="57" spans="1:15" x14ac:dyDescent="0.25">
      <c r="A57" s="18">
        <f>'Precios al cierre'!A56</f>
        <v>43901</v>
      </c>
      <c r="B57" s="141">
        <f>+LN('Precios al cierre'!B56/'Precios al cierre'!B57)</f>
        <v>1.3522488929395352E-2</v>
      </c>
      <c r="C57" s="141">
        <f>+LN('Precios al cierre'!C56/'Precios al cierre'!C57)</f>
        <v>-6.285669059761477E-2</v>
      </c>
      <c r="D57" s="141">
        <f>+LN('Precios al cierre'!D56/'Precios al cierre'!D57)</f>
        <v>-5.0918443239899566E-2</v>
      </c>
      <c r="E57" s="187">
        <f>+LN('Precios al cierre'!T56/'Precios al cierre'!T57)</f>
        <v>-5.0193155571343039E-3</v>
      </c>
      <c r="F57" s="187">
        <f t="shared" si="0"/>
        <v>-1.4307129362904585E-2</v>
      </c>
      <c r="G57" s="142">
        <f>+LN('Precios al cierre'!E56/'Precios al cierre'!E57)</f>
        <v>-2.2670842474524774E-2</v>
      </c>
      <c r="H57" s="5"/>
      <c r="J57" s="22"/>
      <c r="K57" s="22"/>
      <c r="L57" s="22"/>
      <c r="M57" s="22"/>
      <c r="N57" s="22"/>
      <c r="O57" s="22"/>
    </row>
    <row r="58" spans="1:15" x14ac:dyDescent="0.25">
      <c r="A58" s="18">
        <f>'Precios al cierre'!A57</f>
        <v>43900</v>
      </c>
      <c r="B58" s="141">
        <f>+LN('Precios al cierre'!B57/'Precios al cierre'!B58)</f>
        <v>1.0485276916731474E-2</v>
      </c>
      <c r="C58" s="141">
        <f>+LN('Precios al cierre'!C57/'Precios al cierre'!C58)</f>
        <v>2.219841490440554E-2</v>
      </c>
      <c r="D58" s="141">
        <f>+LN('Precios al cierre'!D57/'Precios al cierre'!D58)</f>
        <v>1.0244072621194349E-2</v>
      </c>
      <c r="E58" s="187">
        <f>+LN('Precios al cierre'!T57/'Precios al cierre'!T58)</f>
        <v>6.3749853687104941E-3</v>
      </c>
      <c r="F58" s="187">
        <f t="shared" si="0"/>
        <v>7.3777176991272186E-3</v>
      </c>
      <c r="G58" s="142">
        <f>+LN('Precios al cierre'!E57/'Precios al cierre'!E58)</f>
        <v>2.1327129279909783E-2</v>
      </c>
      <c r="H58" s="5"/>
      <c r="J58" s="22"/>
      <c r="K58" s="22"/>
      <c r="L58" s="22"/>
      <c r="M58" s="22"/>
      <c r="N58" s="22"/>
      <c r="O58" s="22"/>
    </row>
    <row r="59" spans="1:15" x14ac:dyDescent="0.25">
      <c r="A59" s="18">
        <f>'Precios al cierre'!A58</f>
        <v>43899</v>
      </c>
      <c r="B59" s="141">
        <f>+LN('Precios al cierre'!B58/'Precios al cierre'!B59)</f>
        <v>-3.0216798859327178E-2</v>
      </c>
      <c r="C59" s="141">
        <f>+LN('Precios al cierre'!C58/'Precios al cierre'!C59)</f>
        <v>-5.9898141581069077E-2</v>
      </c>
      <c r="D59" s="141">
        <f>+LN('Precios al cierre'!D58/'Precios al cierre'!D59)</f>
        <v>-9.880672703611483E-2</v>
      </c>
      <c r="E59" s="187">
        <f>+LN('Precios al cierre'!T58/'Precios al cierre'!T59)</f>
        <v>9.6946202454816367E-4</v>
      </c>
      <c r="F59" s="189">
        <f t="shared" si="0"/>
        <v>-3.952180779958369E-2</v>
      </c>
      <c r="G59" s="142">
        <f>+LN('Precios al cierre'!E58/'Precios al cierre'!E59)</f>
        <v>-6.6380943613174356E-2</v>
      </c>
      <c r="H59" s="5"/>
      <c r="J59" s="22"/>
      <c r="K59" s="22"/>
      <c r="L59" s="22"/>
      <c r="M59" s="22"/>
      <c r="N59" s="22"/>
      <c r="O59" s="22"/>
    </row>
    <row r="60" spans="1:15" x14ac:dyDescent="0.25">
      <c r="A60" s="18">
        <f>'Precios al cierre'!A59</f>
        <v>43896</v>
      </c>
      <c r="B60" s="141">
        <f>+LN('Precios al cierre'!B59/'Precios al cierre'!B60)</f>
        <v>-2.5035152525777798E-2</v>
      </c>
      <c r="C60" s="141">
        <f>+LN('Precios al cierre'!C59/'Precios al cierre'!C60)</f>
        <v>-1.4690767493335522E-2</v>
      </c>
      <c r="D60" s="141">
        <f>+LN('Precios al cierre'!D59/'Precios al cierre'!D60)</f>
        <v>-2.5548493768381964E-2</v>
      </c>
      <c r="E60" s="187">
        <f>+LN('Precios al cierre'!T59/'Precios al cierre'!T60)</f>
        <v>-1.6926736121472462E-2</v>
      </c>
      <c r="F60" s="187">
        <f t="shared" si="0"/>
        <v>-1.5123908404132295E-2</v>
      </c>
      <c r="G60" s="142">
        <f>+LN('Precios al cierre'!E59/'Precios al cierre'!E60)</f>
        <v>-2.2837169624000564E-2</v>
      </c>
      <c r="H60" s="5"/>
      <c r="J60" s="22"/>
      <c r="K60" s="22"/>
      <c r="L60" s="22"/>
      <c r="M60" s="22"/>
      <c r="N60" s="22"/>
      <c r="O60" s="22"/>
    </row>
    <row r="61" spans="1:15" x14ac:dyDescent="0.25">
      <c r="A61" s="18">
        <f>'Precios al cierre'!A60</f>
        <v>43895</v>
      </c>
      <c r="B61" s="141">
        <f>+LN('Precios al cierre'!B60/'Precios al cierre'!B61)</f>
        <v>-1.2065925487391494E-3</v>
      </c>
      <c r="C61" s="141">
        <f>+LN('Precios al cierre'!C60/'Precios al cierre'!C61)</f>
        <v>-4.3817401566271834E-2</v>
      </c>
      <c r="D61" s="141">
        <f>+LN('Precios al cierre'!D60/'Precios al cierre'!D61)</f>
        <v>7.4583467905989008E-3</v>
      </c>
      <c r="E61" s="187">
        <f>+LN('Precios al cierre'!T60/'Precios al cierre'!T61)</f>
        <v>8.6199173710972046E-3</v>
      </c>
      <c r="F61" s="187">
        <f t="shared" si="0"/>
        <v>-1.5333661613593343E-3</v>
      </c>
      <c r="G61" s="142">
        <f>+LN('Precios al cierre'!E60/'Precios al cierre'!E61)</f>
        <v>-2.4722122682663421E-2</v>
      </c>
      <c r="H61" s="5"/>
      <c r="J61" s="22"/>
      <c r="K61" s="22"/>
      <c r="L61" s="22"/>
      <c r="M61" s="22"/>
      <c r="N61" s="22"/>
      <c r="O61" s="22"/>
    </row>
    <row r="62" spans="1:15" x14ac:dyDescent="0.25">
      <c r="A62" s="18">
        <f>'Precios al cierre'!A61</f>
        <v>43894</v>
      </c>
      <c r="B62" s="141">
        <f>+LN('Precios al cierre'!B61/'Precios al cierre'!B62)</f>
        <v>2.0392064039283408E-2</v>
      </c>
      <c r="C62" s="141">
        <f>+LN('Precios al cierre'!C61/'Precios al cierre'!C62)</f>
        <v>1.304584548790183E-2</v>
      </c>
      <c r="D62" s="141">
        <f>+LN('Precios al cierre'!D61/'Precios al cierre'!D62)</f>
        <v>4.0467508617781705E-3</v>
      </c>
      <c r="E62" s="187">
        <f>+LN('Precios al cierre'!T61/'Precios al cierre'!T62)</f>
        <v>6.9498349228762739E-3</v>
      </c>
      <c r="F62" s="187">
        <f t="shared" si="0"/>
        <v>7.907710806015756E-3</v>
      </c>
      <c r="G62" s="142">
        <f>+LN('Precios al cierre'!E61/'Precios al cierre'!E62)</f>
        <v>2.1718230620561024E-2</v>
      </c>
      <c r="H62" s="5"/>
      <c r="J62" s="22"/>
      <c r="K62" s="22"/>
      <c r="L62" s="22"/>
      <c r="M62" s="22"/>
      <c r="N62" s="22"/>
      <c r="O62" s="22"/>
    </row>
    <row r="63" spans="1:15" x14ac:dyDescent="0.25">
      <c r="A63" s="18">
        <f>'Precios al cierre'!A62</f>
        <v>43893</v>
      </c>
      <c r="B63" s="141">
        <f>+LN('Precios al cierre'!B62/'Precios al cierre'!B63)</f>
        <v>-2.3898710078588736E-2</v>
      </c>
      <c r="C63" s="141">
        <f>+LN('Precios al cierre'!C62/'Precios al cierre'!C63)</f>
        <v>-1.7522401197254137E-2</v>
      </c>
      <c r="D63" s="141">
        <f>+LN('Precios al cierre'!D62/'Precios al cierre'!D63)</f>
        <v>1.0838906996770099E-2</v>
      </c>
      <c r="E63" s="187">
        <f>+LN('Precios al cierre'!T62/'Precios al cierre'!T63)</f>
        <v>-2.3219824674153102E-3</v>
      </c>
      <c r="F63" s="187">
        <f t="shared" si="0"/>
        <v>-5.2566016530702173E-3</v>
      </c>
      <c r="G63" s="142">
        <f>+LN('Precios al cierre'!E62/'Precios al cierre'!E63)</f>
        <v>7.2073460162464425E-3</v>
      </c>
      <c r="H63" s="5"/>
      <c r="J63" s="22"/>
      <c r="K63" s="22"/>
      <c r="L63" s="22"/>
      <c r="M63" s="22"/>
      <c r="N63" s="22"/>
      <c r="O63" s="22"/>
    </row>
    <row r="64" spans="1:15" x14ac:dyDescent="0.25">
      <c r="A64" s="18">
        <f>'Precios al cierre'!A63</f>
        <v>43892</v>
      </c>
      <c r="B64" s="141">
        <f>+LN('Precios al cierre'!B63/'Precios al cierre'!B64)</f>
        <v>1.2301008821956156E-2</v>
      </c>
      <c r="C64" s="141">
        <f>+LN('Precios al cierre'!C63/'Precios al cierre'!C64)</f>
        <v>1.1480036236239735E-2</v>
      </c>
      <c r="D64" s="141">
        <f>+LN('Precios al cierre'!D63/'Precios al cierre'!D64)</f>
        <v>2.0606729167834299E-2</v>
      </c>
      <c r="E64" s="187">
        <f>+LN('Precios al cierre'!T63/'Precios al cierre'!T64)</f>
        <v>1.3229764944545305E-2</v>
      </c>
      <c r="F64" s="187">
        <f t="shared" si="0"/>
        <v>9.8976744329315903E-3</v>
      </c>
      <c r="G64" s="142">
        <f>+LN('Precios al cierre'!E63/'Precios al cierre'!E64)</f>
        <v>2.0192662849293493E-2</v>
      </c>
      <c r="H64" s="5"/>
      <c r="J64" s="22"/>
      <c r="K64" s="22"/>
      <c r="L64" s="22"/>
      <c r="M64" s="22"/>
      <c r="N64" s="22"/>
      <c r="O64" s="22"/>
    </row>
    <row r="65" spans="1:8" x14ac:dyDescent="0.25">
      <c r="A65" s="18">
        <f>'Precios al cierre'!A64</f>
        <v>43889</v>
      </c>
      <c r="B65" s="141">
        <f>+LN('Precios al cierre'!B64/'Precios al cierre'!B65)</f>
        <v>-3.7732499106453009E-2</v>
      </c>
      <c r="C65" s="141">
        <f>+LN('Precios al cierre'!C64/'Precios al cierre'!C65)</f>
        <v>-3.7442797483776137E-2</v>
      </c>
      <c r="D65" s="141">
        <f>+LN('Precios al cierre'!D64/'Precios al cierre'!D65)</f>
        <v>1.0208726516474758E-4</v>
      </c>
      <c r="E65" s="187">
        <f>+LN('Precios al cierre'!T64/'Precios al cierre'!T65)</f>
        <v>-1.651003802579977E-2</v>
      </c>
      <c r="F65" s="187">
        <f t="shared" si="0"/>
        <v>-1.3565697778911954E-2</v>
      </c>
      <c r="G65" s="142">
        <f>+LN('Precios al cierre'!E64/'Precios al cierre'!E65)</f>
        <v>-6.8276491812603105E-3</v>
      </c>
      <c r="H65" s="5"/>
    </row>
    <row r="66" spans="1:8" x14ac:dyDescent="0.25">
      <c r="A66" s="18">
        <f>'Precios al cierre'!A65</f>
        <v>43888</v>
      </c>
      <c r="B66" s="141">
        <f>+LN('Precios al cierre'!B65/'Precios al cierre'!B66)</f>
        <v>-2.2313262191600212E-2</v>
      </c>
      <c r="C66" s="141">
        <f>+LN('Precios al cierre'!C65/'Precios al cierre'!C66)</f>
        <v>1.7069421999973217E-2</v>
      </c>
      <c r="D66" s="141">
        <f>+LN('Precios al cierre'!D65/'Precios al cierre'!D66)</f>
        <v>-2.030887642766787E-2</v>
      </c>
      <c r="E66" s="187">
        <f>+LN('Precios al cierre'!T65/'Precios al cierre'!T66)</f>
        <v>5.7959976785016982E-3</v>
      </c>
      <c r="F66" s="187">
        <f t="shared" si="0"/>
        <v>-1.0628961513709768E-2</v>
      </c>
      <c r="G66" s="142">
        <f>+LN('Precios al cierre'!E65/'Precios al cierre'!E66)</f>
        <v>-2.6793074685935961E-2</v>
      </c>
      <c r="H66" s="5"/>
    </row>
    <row r="67" spans="1:8" x14ac:dyDescent="0.25">
      <c r="A67" s="18">
        <f>'Precios al cierre'!A66</f>
        <v>43887</v>
      </c>
      <c r="B67" s="141">
        <f>+LN('Precios al cierre'!B66/'Precios al cierre'!B67)</f>
        <v>-1.0849494384874647E-2</v>
      </c>
      <c r="C67" s="141">
        <f>+LN('Precios al cierre'!C66/'Precios al cierre'!C67)</f>
        <v>4.4367832209904999E-3</v>
      </c>
      <c r="D67" s="141">
        <f>+LN('Precios al cierre'!D66/'Precios al cierre'!D67)</f>
        <v>7.1268156104053104E-3</v>
      </c>
      <c r="E67" s="187">
        <f>+LN('Precios al cierre'!T66/'Precios al cierre'!T67)</f>
        <v>-6.9511768597146934E-3</v>
      </c>
      <c r="F67" s="187">
        <f t="shared" si="0"/>
        <v>-8.9528789321462058E-4</v>
      </c>
      <c r="G67" s="142">
        <f>+LN('Precios al cierre'!E66/'Precios al cierre'!E67)</f>
        <v>-7.1902336616975482E-3</v>
      </c>
      <c r="H67" s="5"/>
    </row>
    <row r="68" spans="1:8" x14ac:dyDescent="0.25">
      <c r="A68" s="18">
        <f>'Precios al cierre'!A67</f>
        <v>43886</v>
      </c>
      <c r="B68" s="141">
        <f>+LN('Precios al cierre'!B67/'Precios al cierre'!B68)</f>
        <v>-8.6347489492933256E-3</v>
      </c>
      <c r="C68" s="141">
        <f>+LN('Precios al cierre'!C67/'Precios al cierre'!C68)</f>
        <v>-2.2955782702374666E-2</v>
      </c>
      <c r="D68" s="141">
        <f>+LN('Precios al cierre'!D67/'Precios al cierre'!D68)</f>
        <v>1.1040851751113183E-2</v>
      </c>
      <c r="E68" s="187">
        <f>+LN('Precios al cierre'!T67/'Precios al cierre'!T68)</f>
        <v>1.7332695721073081E-3</v>
      </c>
      <c r="F68" s="187">
        <f t="shared" si="0"/>
        <v>-1.1988084720085199E-3</v>
      </c>
      <c r="G68" s="142">
        <f>+LN('Precios al cierre'!E67/'Precios al cierre'!E68)</f>
        <v>-1.7784426366596353E-2</v>
      </c>
      <c r="H68" s="5"/>
    </row>
    <row r="69" spans="1:8" x14ac:dyDescent="0.25">
      <c r="A69" s="18">
        <f>'Precios al cierre'!A68</f>
        <v>43885</v>
      </c>
      <c r="B69" s="141">
        <f>+LN('Precios al cierre'!B68/'Precios al cierre'!B69)</f>
        <v>1.2930789991792599E-2</v>
      </c>
      <c r="C69" s="141">
        <f>+LN('Precios al cierre'!C68/'Precios al cierre'!C69)</f>
        <v>-6.0880268416730964E-2</v>
      </c>
      <c r="D69" s="141">
        <f>+LN('Precios al cierre'!D68/'Precios al cierre'!D69)</f>
        <v>-1.2550751919943141E-2</v>
      </c>
      <c r="E69" s="187">
        <f>+LN('Precios al cierre'!T68/'Precios al cierre'!T69)</f>
        <v>3.8557933772483756E-4</v>
      </c>
      <c r="F69" s="187">
        <f t="shared" ref="F69:F132" si="1">B69*$B$3+C69*$C$3+D69*$D$3</f>
        <v>-4.0581303743313091E-3</v>
      </c>
      <c r="G69" s="142">
        <f>+LN('Precios al cierre'!E68/'Precios al cierre'!E69)</f>
        <v>-2.2218516803410505E-2</v>
      </c>
      <c r="H69" s="5"/>
    </row>
    <row r="70" spans="1:8" x14ac:dyDescent="0.25">
      <c r="A70" s="18">
        <f>'Precios al cierre'!A69</f>
        <v>43882</v>
      </c>
      <c r="B70" s="141">
        <f>+LN('Precios al cierre'!B69/'Precios al cierre'!B70)</f>
        <v>-2.5699753986320093E-3</v>
      </c>
      <c r="C70" s="141">
        <f>+LN('Precios al cierre'!C69/'Precios al cierre'!C70)</f>
        <v>3.1853951124358451E-3</v>
      </c>
      <c r="D70" s="141">
        <f>+LN('Precios al cierre'!D69/'Precios al cierre'!D70)</f>
        <v>3.9180481412996314E-2</v>
      </c>
      <c r="E70" s="187">
        <f>+LN('Precios al cierre'!T69/'Precios al cierre'!T70)</f>
        <v>-1.3027004146875444E-2</v>
      </c>
      <c r="F70" s="187">
        <f t="shared" si="1"/>
        <v>9.9844596816712275E-3</v>
      </c>
      <c r="G70" s="142">
        <f>+LN('Precios al cierre'!E69/'Precios al cierre'!E70)</f>
        <v>6.2515995157922668E-4</v>
      </c>
      <c r="H70" s="5"/>
    </row>
    <row r="71" spans="1:8" x14ac:dyDescent="0.25">
      <c r="A71" s="18">
        <f>'Precios al cierre'!A70</f>
        <v>43881</v>
      </c>
      <c r="B71" s="141">
        <f>+LN('Precios al cierre'!B70/'Precios al cierre'!B71)</f>
        <v>-8.8941409451626929E-3</v>
      </c>
      <c r="C71" s="141">
        <f>+LN('Precios al cierre'!C70/'Precios al cierre'!C71)</f>
        <v>-9.1107067805372335E-4</v>
      </c>
      <c r="D71" s="141">
        <f>+LN('Precios al cierre'!D70/'Precios al cierre'!D71)</f>
        <v>-2.2956255974357787E-2</v>
      </c>
      <c r="E71" s="187">
        <f>+LN('Precios al cierre'!T70/'Precios al cierre'!T71)</f>
        <v>3.8138871553941868E-3</v>
      </c>
      <c r="F71" s="187">
        <f t="shared" si="1"/>
        <v>-8.7774172764876687E-3</v>
      </c>
      <c r="G71" s="142">
        <f>+LN('Precios al cierre'!E70/'Precios al cierre'!E71)</f>
        <v>-2.8315483858142401E-3</v>
      </c>
      <c r="H71" s="5"/>
    </row>
    <row r="72" spans="1:8" x14ac:dyDescent="0.25">
      <c r="A72" s="18">
        <f>'Precios al cierre'!A71</f>
        <v>43880</v>
      </c>
      <c r="B72" s="141">
        <f>+LN('Precios al cierre'!B71/'Precios al cierre'!B72)</f>
        <v>-5.869286100062582E-4</v>
      </c>
      <c r="C72" s="141">
        <f>+LN('Precios al cierre'!C71/'Precios al cierre'!C72)</f>
        <v>-6.3550374197189801E-3</v>
      </c>
      <c r="D72" s="141">
        <f>+LN('Precios al cierre'!D71/'Precios al cierre'!D72)</f>
        <v>-2.1340885762486956E-2</v>
      </c>
      <c r="E72" s="187">
        <f>+LN('Precios al cierre'!T71/'Precios al cierre'!T72)</f>
        <v>9.5988450579804502E-3</v>
      </c>
      <c r="F72" s="187">
        <f t="shared" si="1"/>
        <v>-6.346480087243693E-3</v>
      </c>
      <c r="G72" s="142">
        <f>+LN('Precios al cierre'!E71/'Precios al cierre'!E72)</f>
        <v>-1.6157752098012526E-3</v>
      </c>
      <c r="H72" s="5"/>
    </row>
    <row r="73" spans="1:8" x14ac:dyDescent="0.25">
      <c r="A73" s="20">
        <f>'Precios al cierre'!A72</f>
        <v>43879</v>
      </c>
      <c r="B73" s="141">
        <f>+LN('Precios al cierre'!B72/'Precios al cierre'!B73)</f>
        <v>7.3116475698852389E-3</v>
      </c>
      <c r="C73" s="141">
        <f>+LN('Precios al cierre'!C72/'Precios al cierre'!C73)</f>
        <v>2.1958750059177145E-2</v>
      </c>
      <c r="D73" s="141">
        <f>+LN('Precios al cierre'!D72/'Precios al cierre'!D73)</f>
        <v>1.0461829704044504E-2</v>
      </c>
      <c r="E73" s="187">
        <f>+LN('Precios al cierre'!T72/'Precios al cierre'!T73)</f>
        <v>1.3512211302092903E-3</v>
      </c>
      <c r="F73" s="187">
        <f t="shared" si="1"/>
        <v>6.5041220588879789E-3</v>
      </c>
      <c r="G73" s="142">
        <f>+LN('Precios al cierre'!E72/'Precios al cierre'!E73)</f>
        <v>-9.5235151865004808E-4</v>
      </c>
      <c r="H73" s="5"/>
    </row>
    <row r="74" spans="1:8" x14ac:dyDescent="0.25">
      <c r="A74" s="18">
        <f>'Precios al cierre'!A73</f>
        <v>43878</v>
      </c>
      <c r="B74" s="141">
        <f>+LN('Precios al cierre'!B73/'Precios al cierre'!B74)</f>
        <v>-8.5331911625775598E-3</v>
      </c>
      <c r="C74" s="141">
        <f>+LN('Precios al cierre'!C73/'Precios al cierre'!C74)</f>
        <v>-5.5350232285332141E-3</v>
      </c>
      <c r="D74" s="141">
        <f>+LN('Precios al cierre'!D73/'Precios al cierre'!D74)</f>
        <v>3.342631676651902E-3</v>
      </c>
      <c r="E74" s="187">
        <f>+LN('Precios al cierre'!T73/'Precios al cierre'!T74)</f>
        <v>3.676830460611191E-3</v>
      </c>
      <c r="F74" s="187">
        <f t="shared" si="1"/>
        <v>-1.9657626579326253E-3</v>
      </c>
      <c r="G74" s="142">
        <f>+LN('Precios al cierre'!E73/'Precios al cierre'!E74)</f>
        <v>3.839567904806915E-4</v>
      </c>
      <c r="H74" s="5"/>
    </row>
    <row r="75" spans="1:8" x14ac:dyDescent="0.25">
      <c r="A75" s="18">
        <f>'Precios al cierre'!A74</f>
        <v>43875</v>
      </c>
      <c r="B75" s="141">
        <f>+LN('Precios al cierre'!B74/'Precios al cierre'!B75)</f>
        <v>6.6142717461620147E-3</v>
      </c>
      <c r="C75" s="141">
        <f>+LN('Precios al cierre'!C74/'Precios al cierre'!C75)</f>
        <v>-1.3789935533927047E-3</v>
      </c>
      <c r="D75" s="141">
        <f>+LN('Precios al cierre'!D74/'Precios al cierre'!D75)</f>
        <v>-4.3533352346531726E-3</v>
      </c>
      <c r="E75" s="187">
        <f>+LN('Precios al cierre'!T74/'Precios al cierre'!T75)</f>
        <v>2.9123406663740469E-3</v>
      </c>
      <c r="F75" s="187">
        <f t="shared" si="1"/>
        <v>6.3983066038394163E-4</v>
      </c>
      <c r="G75" s="142">
        <f>+LN('Precios al cierre'!E74/'Precios al cierre'!E75)</f>
        <v>-1.2091368370041407E-4</v>
      </c>
      <c r="H75" s="5"/>
    </row>
    <row r="76" spans="1:8" x14ac:dyDescent="0.25">
      <c r="A76" s="18">
        <f>'Precios al cierre'!A75</f>
        <v>43874</v>
      </c>
      <c r="B76" s="141">
        <f>+LN('Precios al cierre'!B75/'Precios al cierre'!B76)</f>
        <v>-1.4542561261749158E-2</v>
      </c>
      <c r="C76" s="141">
        <f>+LN('Precios al cierre'!C75/'Precios al cierre'!C76)</f>
        <v>2.2295349370660342E-2</v>
      </c>
      <c r="D76" s="141">
        <f>+LN('Precios al cierre'!D75/'Precios al cierre'!D76)</f>
        <v>-5.1388294368922482E-3</v>
      </c>
      <c r="E76" s="187">
        <f>+LN('Precios al cierre'!T75/'Precios al cierre'!T76)</f>
        <v>3.7011827582911759E-3</v>
      </c>
      <c r="F76" s="187">
        <f t="shared" si="1"/>
        <v>-3.9471686027648918E-3</v>
      </c>
      <c r="G76" s="142">
        <f>+LN('Precios al cierre'!E75/'Precios al cierre'!E76)</f>
        <v>-7.3774325830737739E-3</v>
      </c>
      <c r="H76" s="5"/>
    </row>
    <row r="77" spans="1:8" x14ac:dyDescent="0.25">
      <c r="A77" s="18">
        <f>'Precios al cierre'!A76</f>
        <v>43873</v>
      </c>
      <c r="B77" s="141">
        <f>+LN('Precios al cierre'!B76/'Precios al cierre'!B77)</f>
        <v>1.3707144577165556E-2</v>
      </c>
      <c r="C77" s="141">
        <f>+LN('Precios al cierre'!C76/'Precios al cierre'!C77)</f>
        <v>2.3284587245447661E-2</v>
      </c>
      <c r="D77" s="141">
        <f>+LN('Precios al cierre'!D76/'Precios al cierre'!D77)</f>
        <v>0</v>
      </c>
      <c r="E77" s="187">
        <f>+LN('Precios al cierre'!T76/'Precios al cierre'!T77)</f>
        <v>-8.743862179414412E-3</v>
      </c>
      <c r="F77" s="187">
        <f t="shared" si="1"/>
        <v>5.6413881564237487E-3</v>
      </c>
      <c r="G77" s="142">
        <f>+LN('Precios al cierre'!E76/'Precios al cierre'!E77)</f>
        <v>6.8822990542059233E-3</v>
      </c>
      <c r="H77" s="5"/>
    </row>
    <row r="78" spans="1:8" x14ac:dyDescent="0.25">
      <c r="A78" s="18">
        <f>'Precios al cierre'!A77</f>
        <v>43872</v>
      </c>
      <c r="B78" s="141">
        <f>+LN('Precios al cierre'!B77/'Precios al cierre'!B78)</f>
        <v>1.0074777812026509E-3</v>
      </c>
      <c r="C78" s="141">
        <f>+LN('Precios al cierre'!C77/'Precios al cierre'!C78)</f>
        <v>-2.4010096144624661E-3</v>
      </c>
      <c r="D78" s="141">
        <f>+LN('Precios al cierre'!D77/'Precios al cierre'!D78)</f>
        <v>2.5498182452048872E-2</v>
      </c>
      <c r="E78" s="187">
        <f>+LN('Precios al cierre'!T77/'Precios al cierre'!T78)</f>
        <v>-1.0201224063034914E-2</v>
      </c>
      <c r="F78" s="187">
        <f t="shared" si="1"/>
        <v>6.944997230428903E-3</v>
      </c>
      <c r="G78" s="142">
        <f>+LN('Precios al cierre'!E77/'Precios al cierre'!E78)</f>
        <v>1.650050624298614E-2</v>
      </c>
      <c r="H78" s="5"/>
    </row>
    <row r="79" spans="1:8" x14ac:dyDescent="0.25">
      <c r="A79" s="18">
        <f>'Precios al cierre'!A78</f>
        <v>43871</v>
      </c>
      <c r="B79" s="141">
        <f>+LN('Precios al cierre'!B78/'Precios al cierre'!B79)</f>
        <v>-2.9701086611477446E-3</v>
      </c>
      <c r="C79" s="141">
        <f>+LN('Precios al cierre'!C78/'Precios al cierre'!C79)</f>
        <v>-5.2618634981060298E-3</v>
      </c>
      <c r="D79" s="141">
        <f>+LN('Precios al cierre'!D78/'Precios al cierre'!D79)</f>
        <v>5.1164533675580473E-3</v>
      </c>
      <c r="E79" s="187">
        <f>+LN('Precios al cierre'!T78/'Precios al cierre'!T79)</f>
        <v>1.5331547656271182E-3</v>
      </c>
      <c r="F79" s="187">
        <f t="shared" si="1"/>
        <v>1.3220513319517064E-4</v>
      </c>
      <c r="G79" s="142">
        <f>+LN('Precios al cierre'!E78/'Precios al cierre'!E79)</f>
        <v>-2.4534243337407296E-3</v>
      </c>
      <c r="H79" s="5"/>
    </row>
    <row r="80" spans="1:8" x14ac:dyDescent="0.25">
      <c r="A80" s="18">
        <f>'Precios al cierre'!A79</f>
        <v>43868</v>
      </c>
      <c r="B80" s="141">
        <f>+LN('Precios al cierre'!B79/'Precios al cierre'!B80)</f>
        <v>4.9140054898114361E-3</v>
      </c>
      <c r="C80" s="141">
        <f>+LN('Precios al cierre'!C79/'Precios al cierre'!C80)</f>
        <v>-4.387082507953851E-2</v>
      </c>
      <c r="D80" s="141">
        <f>+LN('Precios al cierre'!D79/'Precios al cierre'!D80)</f>
        <v>3.0512646228915578E-2</v>
      </c>
      <c r="E80" s="187">
        <f>+LN('Precios al cierre'!T79/'Precios al cierre'!T80)</f>
        <v>-5.7520852894570843E-4</v>
      </c>
      <c r="F80" s="187">
        <f t="shared" si="1"/>
        <v>6.4010238186614091E-3</v>
      </c>
      <c r="G80" s="142">
        <f>+LN('Precios al cierre'!E79/'Precios al cierre'!E80)</f>
        <v>-2.1108726286958161E-3</v>
      </c>
      <c r="H80" s="5"/>
    </row>
    <row r="81" spans="1:8" x14ac:dyDescent="0.25">
      <c r="A81" s="18">
        <f>'Precios al cierre'!A80</f>
        <v>43867</v>
      </c>
      <c r="B81" s="141">
        <f>+LN('Precios al cierre'!B80/'Precios al cierre'!B81)</f>
        <v>-1.8209473430144726E-3</v>
      </c>
      <c r="C81" s="141">
        <f>+LN('Precios al cierre'!C80/'Precios al cierre'!C81)</f>
        <v>-9.5434032753022938E-3</v>
      </c>
      <c r="D81" s="141">
        <f>+LN('Precios al cierre'!D80/'Precios al cierre'!D81)</f>
        <v>-4.1744626049537999E-2</v>
      </c>
      <c r="E81" s="187">
        <f>+LN('Precios al cierre'!T80/'Precios al cierre'!T81)</f>
        <v>2.8793570137959509E-3</v>
      </c>
      <c r="F81" s="187">
        <f t="shared" si="1"/>
        <v>-1.2398380032110509E-2</v>
      </c>
      <c r="G81" s="142">
        <f>+LN('Precios al cierre'!E80/'Precios al cierre'!E81)</f>
        <v>-6.4902533404791359E-3</v>
      </c>
      <c r="H81" s="5"/>
    </row>
    <row r="82" spans="1:8" x14ac:dyDescent="0.25">
      <c r="A82" s="18">
        <f>'Precios al cierre'!A81</f>
        <v>43866</v>
      </c>
      <c r="B82" s="141">
        <f>+LN('Precios al cierre'!B81/'Precios al cierre'!B82)</f>
        <v>-4.1464130742906464E-3</v>
      </c>
      <c r="C82" s="141">
        <f>+LN('Precios al cierre'!C81/'Precios al cierre'!C82)</f>
        <v>-1.5260618633934808E-2</v>
      </c>
      <c r="D82" s="141">
        <f>+LN('Precios al cierre'!D81/'Precios al cierre'!D82)</f>
        <v>-1.1765811803671498E-2</v>
      </c>
      <c r="E82" s="187">
        <f>+LN('Precios al cierre'!T81/'Precios al cierre'!T82)</f>
        <v>-2.3557320365280784E-2</v>
      </c>
      <c r="F82" s="187">
        <f t="shared" si="1"/>
        <v>-5.4546745192226524E-3</v>
      </c>
      <c r="G82" s="142">
        <f>+LN('Precios al cierre'!E81/'Precios al cierre'!E82)</f>
        <v>-5.8824870687505205E-3</v>
      </c>
      <c r="H82" s="5"/>
    </row>
    <row r="83" spans="1:8" x14ac:dyDescent="0.25">
      <c r="A83" s="18">
        <f>'Precios al cierre'!A82</f>
        <v>43865</v>
      </c>
      <c r="B83" s="141">
        <f>+LN('Precios al cierre'!B82/'Precios al cierre'!B83)</f>
        <v>1.6888858457425156E-2</v>
      </c>
      <c r="C83" s="141">
        <f>+LN('Precios al cierre'!C82/'Precios al cierre'!C83)</f>
        <v>4.4643376721143734E-3</v>
      </c>
      <c r="D83" s="141">
        <f>+LN('Precios al cierre'!D82/'Precios al cierre'!D83)</f>
        <v>7.7773931403125685E-3</v>
      </c>
      <c r="E83" s="187">
        <f>+LN('Precios al cierre'!T82/'Precios al cierre'!T83)</f>
        <v>2.8374749471976383E-2</v>
      </c>
      <c r="F83" s="187">
        <f t="shared" si="1"/>
        <v>7.273977708733597E-3</v>
      </c>
      <c r="G83" s="142">
        <f>+LN('Precios al cierre'!E82/'Precios al cierre'!E83)</f>
        <v>2.1059781842635315E-2</v>
      </c>
      <c r="H83" s="5"/>
    </row>
    <row r="84" spans="1:8" x14ac:dyDescent="0.25">
      <c r="A84" s="18">
        <f>'Precios al cierre'!A83</f>
        <v>43861</v>
      </c>
      <c r="B84" s="141">
        <f>+LN('Precios al cierre'!B83/'Precios al cierre'!B84)</f>
        <v>-2.0335206701287637E-2</v>
      </c>
      <c r="C84" s="141">
        <f>+LN('Precios al cierre'!C83/'Precios al cierre'!C84)</f>
        <v>1.8970758629781148E-2</v>
      </c>
      <c r="D84" s="141">
        <f>+LN('Precios al cierre'!D83/'Precios al cierre'!D84)</f>
        <v>-2.0407184165012362E-4</v>
      </c>
      <c r="E84" s="187">
        <f>+LN('Precios al cierre'!T83/'Precios al cierre'!T84)</f>
        <v>-1.1904902506318427E-2</v>
      </c>
      <c r="F84" s="187">
        <f t="shared" si="1"/>
        <v>-4.5362243055360922E-3</v>
      </c>
      <c r="G84" s="142">
        <f>+LN('Precios al cierre'!E83/'Precios al cierre'!E84)</f>
        <v>-1.6959922060842139E-2</v>
      </c>
      <c r="H84" s="5"/>
    </row>
    <row r="85" spans="1:8" x14ac:dyDescent="0.25">
      <c r="A85" s="18">
        <f>'Precios al cierre'!A84</f>
        <v>43860</v>
      </c>
      <c r="B85" s="141">
        <f>+LN('Precios al cierre'!B84/'Precios al cierre'!B85)</f>
        <v>-1.5399042914762016E-2</v>
      </c>
      <c r="C85" s="141">
        <f>+LN('Precios al cierre'!C84/'Precios al cierre'!C85)</f>
        <v>1.3312154662238042E-2</v>
      </c>
      <c r="D85" s="141">
        <f>+LN('Precios al cierre'!D84/'Precios al cierre'!D85)</f>
        <v>-8.8384075813436203E-3</v>
      </c>
      <c r="E85" s="187">
        <f>+LN('Precios al cierre'!T84/'Precios al cierre'!T85)</f>
        <v>2.0245557977134097E-2</v>
      </c>
      <c r="F85" s="187">
        <f t="shared" si="1"/>
        <v>-5.8374259480742183E-3</v>
      </c>
      <c r="G85" s="142">
        <f>+LN('Precios al cierre'!E84/'Precios al cierre'!E85)</f>
        <v>-5.9967678957321855E-3</v>
      </c>
      <c r="H85" s="5"/>
    </row>
    <row r="86" spans="1:8" x14ac:dyDescent="0.25">
      <c r="A86" s="18">
        <f>'Precios al cierre'!A85</f>
        <v>43859</v>
      </c>
      <c r="B86" s="141">
        <f>+LN('Precios al cierre'!B85/'Precios al cierre'!B86)</f>
        <v>-3.6932595282427902E-3</v>
      </c>
      <c r="C86" s="141">
        <f>+LN('Precios al cierre'!C85/'Precios al cierre'!C86)</f>
        <v>6.0254644879200849E-3</v>
      </c>
      <c r="D86" s="141">
        <f>+LN('Precios al cierre'!D85/'Precios al cierre'!D86)</f>
        <v>7.2070450994640954E-3</v>
      </c>
      <c r="E86" s="187">
        <f>+LN('Precios al cierre'!T85/'Precios al cierre'!T86)</f>
        <v>-2.3346314106038255E-3</v>
      </c>
      <c r="F86" s="187">
        <f t="shared" si="1"/>
        <v>1.3037380995775559E-3</v>
      </c>
      <c r="G86" s="142">
        <f>+LN('Precios al cierre'!E85/'Precios al cierre'!E86)</f>
        <v>9.2300633290788182E-3</v>
      </c>
      <c r="H86" s="5"/>
    </row>
    <row r="87" spans="1:8" x14ac:dyDescent="0.25">
      <c r="A87" s="18">
        <f>'Precios al cierre'!A86</f>
        <v>43858</v>
      </c>
      <c r="B87" s="141">
        <f>+LN('Precios al cierre'!B86/'Precios al cierre'!B87)</f>
        <v>1.1750673856550356E-2</v>
      </c>
      <c r="C87" s="141">
        <f>+LN('Precios al cierre'!C86/'Precios al cierre'!C87)</f>
        <v>3.4045793309670246E-2</v>
      </c>
      <c r="D87" s="141">
        <f>+LN('Precios al cierre'!D86/'Precios al cierre'!D87)</f>
        <v>1.0703018462496517E-2</v>
      </c>
      <c r="E87" s="187">
        <f>+LN('Precios al cierre'!T86/'Precios al cierre'!T87)</f>
        <v>-8.5139833182448759E-3</v>
      </c>
      <c r="F87" s="187">
        <f t="shared" si="1"/>
        <v>8.7259529252339315E-3</v>
      </c>
      <c r="G87" s="142">
        <f>+LN('Precios al cierre'!E86/'Precios al cierre'!E87)</f>
        <v>1.3135483518992221E-2</v>
      </c>
      <c r="H87" s="5"/>
    </row>
    <row r="88" spans="1:8" x14ac:dyDescent="0.25">
      <c r="A88" s="18">
        <f>'Precios al cierre'!A87</f>
        <v>43857</v>
      </c>
      <c r="B88" s="141">
        <f>+LN('Precios al cierre'!B87/'Precios al cierre'!B88)</f>
        <v>-5.9407981751766221E-3</v>
      </c>
      <c r="C88" s="141">
        <f>+LN('Precios al cierre'!C87/'Precios al cierre'!C88)</f>
        <v>-1.9057269502309706E-2</v>
      </c>
      <c r="D88" s="141">
        <f>+LN('Precios al cierre'!D87/'Precios al cierre'!D88)</f>
        <v>-2.0031802116912099E-2</v>
      </c>
      <c r="E88" s="187">
        <f>+LN('Precios al cierre'!T87/'Precios al cierre'!T88)</f>
        <v>-1.2446307151117157E-2</v>
      </c>
      <c r="F88" s="187">
        <f t="shared" si="1"/>
        <v>-8.4614166530006061E-3</v>
      </c>
      <c r="G88" s="142">
        <f>+LN('Precios al cierre'!E87/'Precios al cierre'!E88)</f>
        <v>-2.2565372019964898E-2</v>
      </c>
      <c r="H88" s="5"/>
    </row>
    <row r="89" spans="1:8" x14ac:dyDescent="0.25">
      <c r="A89" s="18">
        <f>'Precios al cierre'!A88</f>
        <v>43854</v>
      </c>
      <c r="B89" s="141">
        <f>+LN('Precios al cierre'!B88/'Precios al cierre'!B89)</f>
        <v>-1.7320851587342139E-3</v>
      </c>
      <c r="C89" s="141">
        <f>+LN('Precios al cierre'!C88/'Precios al cierre'!C89)</f>
        <v>3.7825102411358754E-3</v>
      </c>
      <c r="D89" s="141">
        <f>+LN('Precios al cierre'!D88/'Precios al cierre'!D89)</f>
        <v>-1.4826919586500989E-2</v>
      </c>
      <c r="E89" s="187">
        <f>+LN('Precios al cierre'!T88/'Precios al cierre'!T89)</f>
        <v>7.2574802886587221E-3</v>
      </c>
      <c r="F89" s="187">
        <f t="shared" si="1"/>
        <v>-4.1953791314116445E-3</v>
      </c>
      <c r="G89" s="142">
        <f>+LN('Precios al cierre'!E88/'Precios al cierre'!E89)</f>
        <v>-7.3894795708232342E-3</v>
      </c>
      <c r="H89" s="5"/>
    </row>
    <row r="90" spans="1:8" x14ac:dyDescent="0.25">
      <c r="A90" s="18">
        <f>'Precios al cierre'!A89</f>
        <v>43853</v>
      </c>
      <c r="B90" s="141">
        <f>+LN('Precios al cierre'!B89/'Precios al cierre'!B90)</f>
        <v>-1.4602977432621693E-2</v>
      </c>
      <c r="C90" s="141">
        <f>+LN('Precios al cierre'!C89/'Precios al cierre'!C90)</f>
        <v>1.8966814150447318E-3</v>
      </c>
      <c r="D90" s="141">
        <f>+LN('Precios al cierre'!D89/'Precios al cierre'!D90)</f>
        <v>-3.8707706477960238E-3</v>
      </c>
      <c r="E90" s="187">
        <f>+LN('Precios al cierre'!T89/'Precios al cierre'!T90)</f>
        <v>4.9961671951637967E-3</v>
      </c>
      <c r="F90" s="187">
        <f t="shared" si="1"/>
        <v>-5.1068703396547413E-3</v>
      </c>
      <c r="G90" s="142">
        <f>+LN('Precios al cierre'!E89/'Precios al cierre'!E90)</f>
        <v>-2.8109481332804324E-3</v>
      </c>
      <c r="H90" s="5"/>
    </row>
    <row r="91" spans="1:8" x14ac:dyDescent="0.25">
      <c r="A91" s="18">
        <f>'Precios al cierre'!A90</f>
        <v>43852</v>
      </c>
      <c r="B91" s="141">
        <f>+LN('Precios al cierre'!B90/'Precios al cierre'!B91)</f>
        <v>2.2130494362086077E-2</v>
      </c>
      <c r="C91" s="141">
        <f>+LN('Precios al cierre'!C90/'Precios al cierre'!C91)</f>
        <v>2.8517129591885495E-3</v>
      </c>
      <c r="D91" s="141">
        <f>+LN('Precios al cierre'!D90/'Precios al cierre'!D91)</f>
        <v>1.6854017113156466E-3</v>
      </c>
      <c r="E91" s="187">
        <f>+LN('Precios al cierre'!T90/'Precios al cierre'!T91)</f>
        <v>7.7354862616437385E-3</v>
      </c>
      <c r="F91" s="187">
        <f t="shared" si="1"/>
        <v>7.0356401967059451E-3</v>
      </c>
      <c r="G91" s="142">
        <f>+LN('Precios al cierre'!E90/'Precios al cierre'!E91)</f>
        <v>-7.2069867577489555E-4</v>
      </c>
      <c r="H91" s="5"/>
    </row>
    <row r="92" spans="1:8" x14ac:dyDescent="0.25">
      <c r="A92" s="18">
        <f>'Precios al cierre'!A91</f>
        <v>43851</v>
      </c>
      <c r="B92" s="141">
        <f>+LN('Precios al cierre'!B91/'Precios al cierre'!B92)</f>
        <v>7.3406315941525052E-3</v>
      </c>
      <c r="C92" s="141">
        <f>+LN('Precios al cierre'!C91/'Precios al cierre'!C92)</f>
        <v>3.3392892146627953E-2</v>
      </c>
      <c r="D92" s="141">
        <f>+LN('Precios al cierre'!D91/'Precios al cierre'!D92)</f>
        <v>-9.0873602261403539E-3</v>
      </c>
      <c r="E92" s="187">
        <f>+LN('Precios al cierre'!T91/'Precios al cierre'!T92)</f>
        <v>-1.7702983006947549E-2</v>
      </c>
      <c r="F92" s="187">
        <f t="shared" si="1"/>
        <v>2.1073275325124755E-3</v>
      </c>
      <c r="G92" s="142">
        <f>+LN('Precios al cierre'!E91/'Precios al cierre'!E92)</f>
        <v>-5.7976866570718854E-3</v>
      </c>
      <c r="H92" s="5"/>
    </row>
    <row r="93" spans="1:8" x14ac:dyDescent="0.25">
      <c r="A93" s="18">
        <f>'Precios al cierre'!A92</f>
        <v>43850</v>
      </c>
      <c r="B93" s="141">
        <f>+LN('Precios al cierre'!B92/'Precios al cierre'!B93)</f>
        <v>-1.2509830085346967E-2</v>
      </c>
      <c r="C93" s="141">
        <f>+LN('Precios al cierre'!C92/'Precios al cierre'!C93)</f>
        <v>9.8478592362453315E-4</v>
      </c>
      <c r="D93" s="141">
        <f>+LN('Precios al cierre'!D92/'Precios al cierre'!D93)</f>
        <v>1.4958870322745161E-2</v>
      </c>
      <c r="E93" s="187">
        <f>+LN('Precios al cierre'!T92/'Precios al cierre'!T93)</f>
        <v>9.7748741886067043E-3</v>
      </c>
      <c r="F93" s="187">
        <f t="shared" si="1"/>
        <v>4.7313328941662016E-4</v>
      </c>
      <c r="G93" s="142">
        <f>+LN('Precios al cierre'!E92/'Precios al cierre'!E93)</f>
        <v>1.8516699649586616E-3</v>
      </c>
      <c r="H93" s="5"/>
    </row>
    <row r="94" spans="1:8" x14ac:dyDescent="0.25">
      <c r="A94" s="18">
        <f>'Precios al cierre'!A93</f>
        <v>43847</v>
      </c>
      <c r="B94" s="141">
        <f>+LN('Precios al cierre'!B93/'Precios al cierre'!B94)</f>
        <v>1.622492313407586E-2</v>
      </c>
      <c r="C94" s="141">
        <f>+LN('Precios al cierre'!C93/'Precios al cierre'!C94)</f>
        <v>8.9064418533303519E-3</v>
      </c>
      <c r="D94" s="141">
        <f>+LN('Precios al cierre'!D93/'Precios al cierre'!D94)</f>
        <v>-3.2882795973405068E-3</v>
      </c>
      <c r="E94" s="187">
        <f>+LN('Precios al cierre'!T93/'Precios al cierre'!T94)</f>
        <v>2.7000980724430565E-3</v>
      </c>
      <c r="F94" s="187">
        <f t="shared" si="1"/>
        <v>4.4416771161886071E-3</v>
      </c>
      <c r="G94" s="142">
        <f>+LN('Precios al cierre'!E93/'Precios al cierre'!E94)</f>
        <v>1.1296846439858748E-2</v>
      </c>
      <c r="H94" s="5"/>
    </row>
    <row r="95" spans="1:8" x14ac:dyDescent="0.25">
      <c r="A95" s="18">
        <f>'Precios al cierre'!A94</f>
        <v>43846</v>
      </c>
      <c r="B95" s="141">
        <f>+LN('Precios al cierre'!B94/'Precios al cierre'!B95)</f>
        <v>7.8666904742069263E-3</v>
      </c>
      <c r="C95" s="141">
        <f>+LN('Precios al cierre'!C94/'Precios al cierre'!C95)</f>
        <v>5.56976610766622E-2</v>
      </c>
      <c r="D95" s="141">
        <f>+LN('Precios al cierre'!D94/'Precios al cierre'!D95)</f>
        <v>2.0909436990784687E-2</v>
      </c>
      <c r="E95" s="187">
        <f>+LN('Precios al cierre'!T94/'Precios al cierre'!T95)</f>
        <v>-1.9310611240857219E-4</v>
      </c>
      <c r="F95" s="187">
        <f t="shared" si="1"/>
        <v>1.1913266798743827E-2</v>
      </c>
      <c r="G95" s="142">
        <f>+LN('Precios al cierre'!E94/'Precios al cierre'!E95)</f>
        <v>1.8935147349401375E-2</v>
      </c>
      <c r="H95" s="5"/>
    </row>
    <row r="96" spans="1:8" x14ac:dyDescent="0.25">
      <c r="A96" s="18">
        <f>'Precios al cierre'!A95</f>
        <v>43845</v>
      </c>
      <c r="B96" s="141">
        <f>+LN('Precios al cierre'!B95/'Precios al cierre'!B96)</f>
        <v>2.9622895068454514E-4</v>
      </c>
      <c r="C96" s="141">
        <f>+LN('Precios al cierre'!C95/'Precios al cierre'!C96)</f>
        <v>3.7477672005050477E-2</v>
      </c>
      <c r="D96" s="141">
        <f>+LN('Precios al cierre'!D95/'Precios al cierre'!D96)</f>
        <v>-1.3119534226041422E-2</v>
      </c>
      <c r="E96" s="187">
        <f>+LN('Precios al cierre'!T95/'Precios al cierre'!T96)</f>
        <v>-1.7228603785394321E-2</v>
      </c>
      <c r="F96" s="187">
        <f t="shared" si="1"/>
        <v>-7.0574915338240387E-4</v>
      </c>
      <c r="G96" s="142">
        <f>+LN('Precios al cierre'!E95/'Precios al cierre'!E96)</f>
        <v>-7.1707685210270836E-3</v>
      </c>
      <c r="H96" s="5"/>
    </row>
    <row r="97" spans="1:8" x14ac:dyDescent="0.25">
      <c r="A97" s="18">
        <f>'Precios al cierre'!A96</f>
        <v>43844</v>
      </c>
      <c r="B97" s="141">
        <f>+LN('Precios al cierre'!B96/'Precios al cierre'!B97)</f>
        <v>-2.5642723665526075E-3</v>
      </c>
      <c r="C97" s="141">
        <f>+LN('Precios al cierre'!C96/'Precios al cierre'!C97)</f>
        <v>-8.1500043619245274E-3</v>
      </c>
      <c r="D97" s="141">
        <f>+LN('Precios al cierre'!D96/'Precios al cierre'!D97)</f>
        <v>-1.0020844911733952E-3</v>
      </c>
      <c r="E97" s="187">
        <f>+LN('Precios al cierre'!T96/'Precios al cierre'!T97)</f>
        <v>1.0493275715838723E-2</v>
      </c>
      <c r="F97" s="187">
        <f t="shared" si="1"/>
        <v>-1.599378498788243E-3</v>
      </c>
      <c r="G97" s="142">
        <f>+LN('Precios al cierre'!E96/'Precios al cierre'!E97)</f>
        <v>-1.6565476536418776E-3</v>
      </c>
      <c r="H97" s="5"/>
    </row>
    <row r="98" spans="1:8" x14ac:dyDescent="0.25">
      <c r="A98" s="18">
        <f>'Precios al cierre'!A97</f>
        <v>43843</v>
      </c>
      <c r="B98" s="141">
        <f>+LN('Precios al cierre'!B97/'Precios al cierre'!B98)</f>
        <v>7.5636981471546407E-3</v>
      </c>
      <c r="C98" s="141">
        <f>+LN('Precios al cierre'!C97/'Precios al cierre'!C98)</f>
        <v>-1.397121059673795E-2</v>
      </c>
      <c r="D98" s="141">
        <f>+LN('Precios al cierre'!D97/'Precios al cierre'!D98)</f>
        <v>1.804431567292453E-3</v>
      </c>
      <c r="E98" s="187">
        <f>+LN('Precios al cierre'!T97/'Precios al cierre'!T98)</f>
        <v>1.727613444377811E-3</v>
      </c>
      <c r="F98" s="187">
        <f t="shared" si="1"/>
        <v>1.6478402525663782E-3</v>
      </c>
      <c r="G98" s="142">
        <f>+LN('Precios al cierre'!E97/'Precios al cierre'!E98)</f>
        <v>4.1815552213189493E-3</v>
      </c>
      <c r="H98" s="5"/>
    </row>
    <row r="99" spans="1:8" x14ac:dyDescent="0.25">
      <c r="A99" s="18">
        <f>'Precios al cierre'!A98</f>
        <v>43840</v>
      </c>
      <c r="B99" s="141">
        <f>+LN('Precios al cierre'!B98/'Precios al cierre'!B99)</f>
        <v>9.7235084335321898E-3</v>
      </c>
      <c r="C99" s="141">
        <f>+LN('Precios al cierre'!C98/'Precios al cierre'!C99)</f>
        <v>-1.0666667678026799E-3</v>
      </c>
      <c r="D99" s="141">
        <f>+LN('Precios al cierre'!D98/'Precios al cierre'!D99)</f>
        <v>-2.0548209003766879E-3</v>
      </c>
      <c r="E99" s="187">
        <f>+LN('Precios al cierre'!T98/'Precios al cierre'!T99)</f>
        <v>1.1534026653534555E-3</v>
      </c>
      <c r="F99" s="187">
        <f t="shared" si="1"/>
        <v>2.1740762252036201E-3</v>
      </c>
      <c r="G99" s="142">
        <f>+LN('Precios al cierre'!E98/'Precios al cierre'!E99)</f>
        <v>1.9758782658977087E-3</v>
      </c>
      <c r="H99" s="5"/>
    </row>
    <row r="100" spans="1:8" x14ac:dyDescent="0.25">
      <c r="A100" s="18">
        <f>'Precios al cierre'!A99</f>
        <v>43839</v>
      </c>
      <c r="B100" s="141">
        <f>+LN('Precios al cierre'!B99/'Precios al cierre'!B100)</f>
        <v>1.4841288215598478E-2</v>
      </c>
      <c r="C100" s="141">
        <f>+LN('Precios al cierre'!C99/'Precios al cierre'!C100)</f>
        <v>2.6688567394362616E-3</v>
      </c>
      <c r="D100" s="141">
        <f>+LN('Precios al cierre'!D99/'Precios al cierre'!D100)</f>
        <v>-1.850837124651096E-3</v>
      </c>
      <c r="E100" s="187">
        <f>+LN('Precios al cierre'!T99/'Precios al cierre'!T100)</f>
        <v>2.5036122851060574E-3</v>
      </c>
      <c r="F100" s="187">
        <f t="shared" si="1"/>
        <v>3.974813209302255E-3</v>
      </c>
      <c r="G100" s="142">
        <f>+LN('Precios al cierre'!E99/'Precios al cierre'!E100)</f>
        <v>2.2744442430192371E-3</v>
      </c>
      <c r="H100" s="5"/>
    </row>
    <row r="101" spans="1:8" x14ac:dyDescent="0.25">
      <c r="A101" s="18">
        <f>'Precios al cierre'!A100</f>
        <v>43838</v>
      </c>
      <c r="B101" s="141">
        <f>+LN('Precios al cierre'!B100/'Precios al cierre'!B101)</f>
        <v>2.1656320043269332E-2</v>
      </c>
      <c r="C101" s="141">
        <f>+LN('Precios al cierre'!C100/'Precios al cierre'!C101)</f>
        <v>-1.0103835226954143E-2</v>
      </c>
      <c r="D101" s="141">
        <f>+LN('Precios al cierre'!D100/'Precios al cierre'!D101)</f>
        <v>3.4041282031323232E-3</v>
      </c>
      <c r="E101" s="187">
        <f>+LN('Precios al cierre'!T100/'Precios al cierre'!T101)</f>
        <v>1.1051978709341171E-2</v>
      </c>
      <c r="F101" s="187">
        <f t="shared" si="1"/>
        <v>6.4181364220593645E-3</v>
      </c>
      <c r="G101" s="142">
        <f>+LN('Precios al cierre'!E100/'Precios al cierre'!E101)</f>
        <v>7.065494547343093E-3</v>
      </c>
      <c r="H101" s="5"/>
    </row>
    <row r="102" spans="1:8" x14ac:dyDescent="0.25">
      <c r="A102" s="18">
        <f>'Precios al cierre'!A101</f>
        <v>43837</v>
      </c>
      <c r="B102" s="141">
        <f>+LN('Precios al cierre'!B101/'Precios al cierre'!B102)</f>
        <v>-1.1147455460864047E-2</v>
      </c>
      <c r="C102" s="141">
        <f>+LN('Precios al cierre'!C101/'Precios al cierre'!C102)</f>
        <v>4.2417879083631238E-3</v>
      </c>
      <c r="D102" s="141">
        <f>+LN('Precios al cierre'!D101/'Precios al cierre'!D102)</f>
        <v>6.018960825676388E-4</v>
      </c>
      <c r="E102" s="187">
        <f>+LN('Precios al cierre'!T101/'Precios al cierre'!T102)</f>
        <v>-2.9202785281867631E-3</v>
      </c>
      <c r="F102" s="187">
        <f t="shared" si="1"/>
        <v>-2.7428659157823546E-3</v>
      </c>
      <c r="G102" s="142">
        <f>+LN('Precios al cierre'!E101/'Precios al cierre'!E102)</f>
        <v>-7.6138066616659155E-3</v>
      </c>
      <c r="H102" s="5"/>
    </row>
    <row r="103" spans="1:8" x14ac:dyDescent="0.25">
      <c r="A103" s="18">
        <f>'Precios al cierre'!A102</f>
        <v>43836</v>
      </c>
      <c r="B103" s="141">
        <f>+LN('Precios al cierre'!B102/'Precios al cierre'!B103)</f>
        <v>-1.2438293590720136E-2</v>
      </c>
      <c r="C103" s="141">
        <f>+LN('Precios al cierre'!C102/'Precios al cierre'!C103)</f>
        <v>1.5952675120632714E-3</v>
      </c>
      <c r="D103" s="141">
        <f>+LN('Precios al cierre'!D102/'Precios al cierre'!D103)</f>
        <v>-7.5977769989644187E-3</v>
      </c>
      <c r="E103" s="187">
        <f>+LN('Precios al cierre'!T102/'Precios al cierre'!T103)</f>
        <v>5.0672491977211773E-3</v>
      </c>
      <c r="F103" s="187">
        <f t="shared" si="1"/>
        <v>-5.5031913539855554E-3</v>
      </c>
      <c r="G103" s="142">
        <f>+LN('Precios al cierre'!E102/'Precios al cierre'!E103)</f>
        <v>-2.9073306058326216E-3</v>
      </c>
      <c r="H103" s="5"/>
    </row>
    <row r="104" spans="1:8" x14ac:dyDescent="0.25">
      <c r="A104" s="18">
        <f>'Precios al cierre'!A103</f>
        <v>43833</v>
      </c>
      <c r="B104" s="141">
        <f>+LN('Precios al cierre'!B103/'Precios al cierre'!B104)</f>
        <v>9.5305721307119579E-3</v>
      </c>
      <c r="C104" s="141">
        <f>+LN('Precios al cierre'!C103/'Precios al cierre'!C104)</f>
        <v>5.3233961691856013E-4</v>
      </c>
      <c r="D104" s="141">
        <f>+LN('Precios al cierre'!D103/'Precios al cierre'!D104)</f>
        <v>-5.7596385065105142E-3</v>
      </c>
      <c r="E104" s="187">
        <f>+LN('Precios al cierre'!T103/'Precios al cierre'!T104)</f>
        <v>-4.0775100103026846E-2</v>
      </c>
      <c r="F104" s="187">
        <f t="shared" si="1"/>
        <v>1.2423923266007566E-3</v>
      </c>
      <c r="G104" s="142">
        <f>+LN('Precios al cierre'!E103/'Precios al cierre'!E104)</f>
        <v>4.2132716250959231E-3</v>
      </c>
      <c r="H104" s="5"/>
    </row>
    <row r="105" spans="1:8" x14ac:dyDescent="0.25">
      <c r="A105" s="18">
        <f>'Precios al cierre'!A104</f>
        <v>43832</v>
      </c>
      <c r="B105" s="141">
        <f>+LN('Precios al cierre'!B104/'Precios al cierre'!B105)</f>
        <v>5.5676820777497537E-3</v>
      </c>
      <c r="C105" s="141">
        <f>+LN('Precios al cierre'!C104/'Precios al cierre'!C105)</f>
        <v>1.0706793642559291E-2</v>
      </c>
      <c r="D105" s="141">
        <f>+LN('Precios al cierre'!D104/'Precios al cierre'!D105)</f>
        <v>-5.3328292293012983E-3</v>
      </c>
      <c r="E105" s="187">
        <f>+LN('Precios al cierre'!T104/'Precios al cierre'!T105)</f>
        <v>1.7980989792970532E-2</v>
      </c>
      <c r="F105" s="187">
        <f t="shared" si="1"/>
        <v>9.5391522627113947E-4</v>
      </c>
      <c r="G105" s="142">
        <f>+LN('Precios al cierre'!E104/'Precios al cierre'!E105)</f>
        <v>2.0374170655261571E-2</v>
      </c>
      <c r="H105" s="5"/>
    </row>
    <row r="106" spans="1:8" x14ac:dyDescent="0.25">
      <c r="A106" s="18">
        <f>'Precios al cierre'!A105</f>
        <v>43830</v>
      </c>
      <c r="B106" s="141">
        <f>+LN('Precios al cierre'!B105/'Precios al cierre'!B106)</f>
        <v>0</v>
      </c>
      <c r="C106" s="141">
        <f>+LN('Precios al cierre'!C105/'Precios al cierre'!C106)</f>
        <v>0</v>
      </c>
      <c r="D106" s="141">
        <f>+LN('Precios al cierre'!D105/'Precios al cierre'!D106)</f>
        <v>0</v>
      </c>
      <c r="E106" s="187">
        <f>+LN('Precios al cierre'!T105/'Precios al cierre'!T106)</f>
        <v>-3.3799687562320484E-2</v>
      </c>
      <c r="F106" s="187">
        <f t="shared" si="1"/>
        <v>0</v>
      </c>
      <c r="G106" s="142">
        <f>+LN('Precios al cierre'!E105/'Precios al cierre'!E106)</f>
        <v>-2.6711699684552359E-3</v>
      </c>
      <c r="H106" s="5"/>
    </row>
    <row r="107" spans="1:8" x14ac:dyDescent="0.25">
      <c r="A107" s="18">
        <f>'Precios al cierre'!A106</f>
        <v>43829</v>
      </c>
      <c r="B107" s="141">
        <f>+LN('Precios al cierre'!B106/'Precios al cierre'!B107)</f>
        <v>-1.6661074563849992E-2</v>
      </c>
      <c r="C107" s="141">
        <f>+LN('Precios al cierre'!C106/'Precios al cierre'!C107)</f>
        <v>-3.2824597731375471E-2</v>
      </c>
      <c r="D107" s="141">
        <f>+LN('Precios al cierre'!D106/'Precios al cierre'!D107)</f>
        <v>9.7986432531065922E-3</v>
      </c>
      <c r="E107" s="187">
        <f>+LN('Precios al cierre'!T106/'Precios al cierre'!T107)</f>
        <v>4.0891236208395194E-2</v>
      </c>
      <c r="F107" s="187">
        <f t="shared" si="1"/>
        <v>-4.5612991198277185E-3</v>
      </c>
      <c r="G107" s="142">
        <f>+LN('Precios al cierre'!E106/'Precios al cierre'!E107)</f>
        <v>-1.3740847999083101E-2</v>
      </c>
      <c r="H107" s="5"/>
    </row>
    <row r="108" spans="1:8" x14ac:dyDescent="0.25">
      <c r="A108" s="18">
        <f>'Precios al cierre'!A107</f>
        <v>43826</v>
      </c>
      <c r="B108" s="141">
        <f>+LN('Precios al cierre'!B107/'Precios al cierre'!B108)</f>
        <v>1.5790731750323639E-2</v>
      </c>
      <c r="C108" s="141">
        <f>+LN('Precios al cierre'!C107/'Precios al cierre'!C108)</f>
        <v>-1.190793227228084E-2</v>
      </c>
      <c r="D108" s="141">
        <f>+LN('Precios al cierre'!D107/'Precios al cierre'!D108)</f>
        <v>-9.7001256445852085E-3</v>
      </c>
      <c r="E108" s="187">
        <f>+LN('Precios al cierre'!T107/'Precios al cierre'!T108)</f>
        <v>2.3108040323156637E-3</v>
      </c>
      <c r="F108" s="187">
        <f t="shared" si="1"/>
        <v>1.0871800988158484E-3</v>
      </c>
      <c r="G108" s="142">
        <f>+LN('Precios al cierre'!E107/'Precios al cierre'!E108)</f>
        <v>-8.7306737827940763E-4</v>
      </c>
      <c r="H108" s="5"/>
    </row>
    <row r="109" spans="1:8" x14ac:dyDescent="0.25">
      <c r="A109" s="18">
        <f>'Precios al cierre'!A108</f>
        <v>43825</v>
      </c>
      <c r="B109" s="141">
        <f>+LN('Precios al cierre'!B108/'Precios al cierre'!B109)</f>
        <v>-5.7663832844708019E-3</v>
      </c>
      <c r="C109" s="141">
        <f>+LN('Precios al cierre'!C108/'Precios al cierre'!C109)</f>
        <v>2.5767085263169605E-3</v>
      </c>
      <c r="D109" s="141">
        <f>+LN('Precios al cierre'!D108/'Precios al cierre'!D109)</f>
        <v>3.2558363488370138E-3</v>
      </c>
      <c r="E109" s="187">
        <f>+LN('Precios al cierre'!T108/'Precios al cierre'!T109)</f>
        <v>-7.1078966048668743E-3</v>
      </c>
      <c r="F109" s="187">
        <f t="shared" si="1"/>
        <v>-6.0243425469680466E-4</v>
      </c>
      <c r="G109" s="142">
        <f>+LN('Precios al cierre'!E108/'Precios al cierre'!E109)</f>
        <v>3.2151534385393282E-3</v>
      </c>
      <c r="H109" s="5"/>
    </row>
    <row r="110" spans="1:8" x14ac:dyDescent="0.25">
      <c r="A110" s="18">
        <f>'Precios al cierre'!A109</f>
        <v>43823</v>
      </c>
      <c r="B110" s="141">
        <f>+LN('Precios al cierre'!B109/'Precios al cierre'!B110)</f>
        <v>-6.3906991277774255E-3</v>
      </c>
      <c r="C110" s="141">
        <f>+LN('Precios al cierre'!C109/'Precios al cierre'!C110)</f>
        <v>-1.1288011373439887E-2</v>
      </c>
      <c r="D110" s="141">
        <f>+LN('Precios al cierre'!D109/'Precios al cierre'!D110)</f>
        <v>4.854187573410924E-3</v>
      </c>
      <c r="E110" s="187">
        <f>+LN('Precios al cierre'!T109/'Precios al cierre'!T110)</f>
        <v>1.0584145760227681E-2</v>
      </c>
      <c r="F110" s="187">
        <f t="shared" si="1"/>
        <v>-1.3614913667990157E-3</v>
      </c>
      <c r="G110" s="142">
        <f>+LN('Precios al cierre'!E109/'Precios al cierre'!E110)</f>
        <v>-2.6885989973609455E-3</v>
      </c>
      <c r="H110" s="5"/>
    </row>
    <row r="111" spans="1:8" x14ac:dyDescent="0.25">
      <c r="A111" s="18">
        <f>'Precios al cierre'!A110</f>
        <v>43822</v>
      </c>
      <c r="B111" s="141">
        <f>+LN('Precios al cierre'!B110/'Precios al cierre'!B111)</f>
        <v>-1.2161011864601289E-2</v>
      </c>
      <c r="C111" s="141">
        <f>+LN('Precios al cierre'!C110/'Precios al cierre'!C111)</f>
        <v>-1.5190165493975007E-2</v>
      </c>
      <c r="D111" s="141">
        <f>+LN('Precios al cierre'!D110/'Precios al cierre'!D111)</f>
        <v>-2.9747469082030773E-3</v>
      </c>
      <c r="E111" s="187">
        <f>+LN('Precios al cierre'!T110/'Precios al cierre'!T111)</f>
        <v>-1.8591814860215369E-2</v>
      </c>
      <c r="F111" s="187">
        <f t="shared" si="1"/>
        <v>-5.4045368836881744E-3</v>
      </c>
      <c r="G111" s="142">
        <f>+LN('Precios al cierre'!E110/'Precios al cierre'!E111)</f>
        <v>-5.1539343581325486E-3</v>
      </c>
      <c r="H111" s="5"/>
    </row>
    <row r="112" spans="1:8" x14ac:dyDescent="0.25">
      <c r="A112" s="18">
        <f>'Precios al cierre'!A111</f>
        <v>43819</v>
      </c>
      <c r="B112" s="141">
        <f>+LN('Precios al cierre'!B111/'Precios al cierre'!B112)</f>
        <v>1.0645394114313115E-2</v>
      </c>
      <c r="C112" s="141">
        <f>+LN('Precios al cierre'!C111/'Precios al cierre'!C112)</f>
        <v>1.4170226624831292E-2</v>
      </c>
      <c r="D112" s="141">
        <f>+LN('Precios al cierre'!D111/'Precios al cierre'!D112)</f>
        <v>-1.4644696488112971E-2</v>
      </c>
      <c r="E112" s="187">
        <f>+LN('Precios al cierre'!T111/'Precios al cierre'!T112)</f>
        <v>6.2863336840468789E-3</v>
      </c>
      <c r="F112" s="187">
        <f t="shared" si="1"/>
        <v>1.747339324350795E-4</v>
      </c>
      <c r="G112" s="142">
        <f>+LN('Precios al cierre'!E111/'Precios al cierre'!E112)</f>
        <v>-3.2255975384469521E-3</v>
      </c>
      <c r="H112" s="5"/>
    </row>
    <row r="113" spans="1:8" x14ac:dyDescent="0.25">
      <c r="A113" s="18">
        <f>'Precios al cierre'!A112</f>
        <v>43818</v>
      </c>
      <c r="B113" s="141">
        <f>+LN('Precios al cierre'!B112/'Precios al cierre'!B113)</f>
        <v>5.3654975333869885E-3</v>
      </c>
      <c r="C113" s="141">
        <f>+LN('Precios al cierre'!C112/'Precios al cierre'!C113)</f>
        <v>0</v>
      </c>
      <c r="D113" s="141">
        <f>+LN('Precios al cierre'!D112/'Precios al cierre'!D113)</f>
        <v>-2.9265890391462989E-4</v>
      </c>
      <c r="E113" s="187">
        <f>+LN('Precios al cierre'!T112/'Precios al cierre'!T113)</f>
        <v>2.2957729616553796E-3</v>
      </c>
      <c r="F113" s="187">
        <f t="shared" si="1"/>
        <v>1.4677276206024501E-3</v>
      </c>
      <c r="G113" s="142">
        <f>+LN('Precios al cierre'!E112/'Precios al cierre'!E113)</f>
        <v>-1.0180149564159512E-2</v>
      </c>
      <c r="H113" s="5"/>
    </row>
    <row r="114" spans="1:8" x14ac:dyDescent="0.25">
      <c r="A114" s="18">
        <f>'Precios al cierre'!A113</f>
        <v>43817</v>
      </c>
      <c r="B114" s="141">
        <f>+LN('Precios al cierre'!B113/'Precios al cierre'!B114)</f>
        <v>9.4337805736711931E-3</v>
      </c>
      <c r="C114" s="141">
        <f>+LN('Precios al cierre'!C113/'Precios al cierre'!C114)</f>
        <v>-4.0691813997476723E-3</v>
      </c>
      <c r="D114" s="141">
        <f>+LN('Precios al cierre'!D113/'Precios al cierre'!D114)</f>
        <v>5.085058949015871E-3</v>
      </c>
      <c r="E114" s="187">
        <f>+LN('Precios al cierre'!T113/'Precios al cierre'!T114)</f>
        <v>5.5699750266265183E-3</v>
      </c>
      <c r="F114" s="187">
        <f t="shared" si="1"/>
        <v>3.7847190929178039E-3</v>
      </c>
      <c r="G114" s="142">
        <f>+LN('Precios al cierre'!E113/'Precios al cierre'!E114)</f>
        <v>1.5756085123518501E-2</v>
      </c>
      <c r="H114" s="5"/>
    </row>
    <row r="115" spans="1:8" x14ac:dyDescent="0.25">
      <c r="A115" s="18">
        <f>'Precios al cierre'!A114</f>
        <v>43816</v>
      </c>
      <c r="B115" s="141">
        <f>+LN('Precios al cierre'!B114/'Precios al cierre'!B115)</f>
        <v>1.5366406113276546E-4</v>
      </c>
      <c r="C115" s="141">
        <f>+LN('Precios al cierre'!C114/'Precios al cierre'!C115)</f>
        <v>2.5187761781119582E-2</v>
      </c>
      <c r="D115" s="141">
        <f>+LN('Precios al cierre'!D114/'Precios al cierre'!D115)</f>
        <v>1.5698983124184192E-3</v>
      </c>
      <c r="E115" s="187">
        <f>+LN('Precios al cierre'!T114/'Precios al cierre'!T115)</f>
        <v>2.1208915691376296E-3</v>
      </c>
      <c r="F115" s="187">
        <f t="shared" si="1"/>
        <v>2.2945704724722498E-3</v>
      </c>
      <c r="G115" s="142">
        <f>+LN('Precios al cierre'!E114/'Precios al cierre'!E115)</f>
        <v>1.0126799685756629E-3</v>
      </c>
      <c r="H115" s="5"/>
    </row>
    <row r="116" spans="1:8" x14ac:dyDescent="0.25">
      <c r="A116" s="18">
        <f>'Precios al cierre'!A115</f>
        <v>43815</v>
      </c>
      <c r="B116" s="141">
        <f>+LN('Precios al cierre'!B115/'Precios al cierre'!B116)</f>
        <v>-3.8868958121514637E-3</v>
      </c>
      <c r="C116" s="141">
        <f>+LN('Precios al cierre'!C115/'Precios al cierre'!C116)</f>
        <v>7.8390789640857324E-3</v>
      </c>
      <c r="D116" s="141">
        <f>+LN('Precios al cierre'!D115/'Precios al cierre'!D116)</f>
        <v>-7.1425773474669343E-3</v>
      </c>
      <c r="E116" s="187">
        <f>+LN('Precios al cierre'!T115/'Precios al cierre'!T116)</f>
        <v>-1.9282690124406057E-3</v>
      </c>
      <c r="F116" s="187">
        <f t="shared" si="1"/>
        <v>-2.4635272624133611E-3</v>
      </c>
      <c r="G116" s="142">
        <f>+LN('Precios al cierre'!E115/'Precios al cierre'!E116)</f>
        <v>2.2974463806942906E-3</v>
      </c>
      <c r="H116" s="5"/>
    </row>
    <row r="117" spans="1:8" x14ac:dyDescent="0.25">
      <c r="A117" s="18">
        <f>'Precios al cierre'!A116</f>
        <v>43812</v>
      </c>
      <c r="B117" s="141">
        <f>+LN('Precios al cierre'!B116/'Precios al cierre'!B117)</f>
        <v>2.7530888589291258E-2</v>
      </c>
      <c r="C117" s="141">
        <f>+LN('Precios al cierre'!C116/'Precios al cierre'!C117)</f>
        <v>-5.7547112973956567E-3</v>
      </c>
      <c r="D117" s="141">
        <f>+LN('Precios al cierre'!D116/'Precios al cierre'!D117)</f>
        <v>7.9283730734195906E-3</v>
      </c>
      <c r="E117" s="187">
        <f>+LN('Precios al cierre'!T116/'Precios al cierre'!T117)</f>
        <v>7.5413680430393053E-3</v>
      </c>
      <c r="F117" s="187">
        <f t="shared" si="1"/>
        <v>9.638608860445437E-3</v>
      </c>
      <c r="G117" s="142">
        <f>+LN('Precios al cierre'!E116/'Precios al cierre'!E117)</f>
        <v>2.4226293378830428E-2</v>
      </c>
      <c r="H117" s="5"/>
    </row>
    <row r="118" spans="1:8" x14ac:dyDescent="0.25">
      <c r="A118" s="18">
        <f>'Precios al cierre'!A117</f>
        <v>43810</v>
      </c>
      <c r="B118" s="141">
        <f>+LN('Precios al cierre'!B117/'Precios al cierre'!B118)</f>
        <v>2.3249412478669556E-2</v>
      </c>
      <c r="C118" s="141">
        <f>+LN('Precios al cierre'!C117/'Precios al cierre'!C118)</f>
        <v>1.5773144682925275E-2</v>
      </c>
      <c r="D118" s="141">
        <f>+LN('Precios al cierre'!D117/'Precios al cierre'!D118)</f>
        <v>8.5863147373971202E-3</v>
      </c>
      <c r="E118" s="187">
        <f>+LN('Precios al cierre'!T117/'Precios al cierre'!T118)</f>
        <v>-5.6130990305987387E-3</v>
      </c>
      <c r="F118" s="187">
        <f t="shared" si="1"/>
        <v>1.0145029143247291E-2</v>
      </c>
      <c r="G118" s="142">
        <f>+LN('Precios al cierre'!E117/'Precios al cierre'!E118)</f>
        <v>1.3090499016026092E-2</v>
      </c>
      <c r="H118" s="5"/>
    </row>
    <row r="119" spans="1:8" x14ac:dyDescent="0.25">
      <c r="A119" s="18">
        <f>'Precios al cierre'!A118</f>
        <v>43809</v>
      </c>
      <c r="B119" s="141">
        <f>+LN('Precios al cierre'!B118/'Precios al cierre'!B119)</f>
        <v>1.935806863814761E-2</v>
      </c>
      <c r="C119" s="141">
        <f>+LN('Precios al cierre'!C118/'Precios al cierre'!C119)</f>
        <v>1.6564738895885181E-2</v>
      </c>
      <c r="D119" s="141">
        <f>+LN('Precios al cierre'!D118/'Precios al cierre'!D119)</f>
        <v>1.076244584808036E-2</v>
      </c>
      <c r="E119" s="187">
        <f>+LN('Precios al cierre'!T118/'Precios al cierre'!T119)</f>
        <v>-5.7887121732223454E-4</v>
      </c>
      <c r="F119" s="187">
        <f t="shared" si="1"/>
        <v>9.6640431970465585E-3</v>
      </c>
      <c r="G119" s="142">
        <f>+LN('Precios al cierre'!E118/'Precios al cierre'!E119)</f>
        <v>1.6122349251347808E-2</v>
      </c>
      <c r="H119" s="5"/>
    </row>
    <row r="120" spans="1:8" x14ac:dyDescent="0.25">
      <c r="A120" s="18">
        <f>'Precios al cierre'!A119</f>
        <v>43808</v>
      </c>
      <c r="B120" s="141">
        <f>+LN('Precios al cierre'!B119/'Precios al cierre'!B120)</f>
        <v>2.1925437181164716E-3</v>
      </c>
      <c r="C120" s="141">
        <f>+LN('Precios al cierre'!C119/'Precios al cierre'!C120)</f>
        <v>1.1924206650423916E-2</v>
      </c>
      <c r="D120" s="141">
        <f>+LN('Precios al cierre'!D119/'Precios al cierre'!D120)</f>
        <v>7.2398709569581202E-3</v>
      </c>
      <c r="E120" s="187">
        <f>+LN('Precios al cierre'!T119/'Precios al cierre'!T120)</f>
        <v>-6.345564990282152E-3</v>
      </c>
      <c r="F120" s="187">
        <f t="shared" si="1"/>
        <v>3.4370987505723954E-3</v>
      </c>
      <c r="G120" s="142">
        <f>+LN('Precios al cierre'!E119/'Precios al cierre'!E120)</f>
        <v>3.0750732765356172E-4</v>
      </c>
      <c r="H120" s="5"/>
    </row>
    <row r="121" spans="1:8" x14ac:dyDescent="0.25">
      <c r="A121" s="18">
        <f>'Precios al cierre'!A120</f>
        <v>43805</v>
      </c>
      <c r="B121" s="141">
        <f>+LN('Precios al cierre'!B120/'Precios al cierre'!B121)</f>
        <v>-2.7333782771501849E-2</v>
      </c>
      <c r="C121" s="141">
        <f>+LN('Precios al cierre'!C120/'Precios al cierre'!C121)</f>
        <v>-1.997362001032367E-2</v>
      </c>
      <c r="D121" s="141">
        <f>+LN('Precios al cierre'!D120/'Precios al cierre'!D121)</f>
        <v>-1.3631573691873766E-2</v>
      </c>
      <c r="E121" s="187">
        <f>+LN('Precios al cierre'!T120/'Precios al cierre'!T121)</f>
        <v>7.5036427109096988E-3</v>
      </c>
      <c r="F121" s="187">
        <f t="shared" si="1"/>
        <v>-1.2978384976924415E-2</v>
      </c>
      <c r="G121" s="142">
        <f>+LN('Precios al cierre'!E120/'Precios al cierre'!E121)</f>
        <v>-6.5912129304419214E-3</v>
      </c>
      <c r="H121" s="5"/>
    </row>
    <row r="122" spans="1:8" x14ac:dyDescent="0.25">
      <c r="A122" s="18">
        <f>'Precios al cierre'!A121</f>
        <v>43804</v>
      </c>
      <c r="B122" s="141">
        <f>+LN('Precios al cierre'!B121/'Precios al cierre'!B122)</f>
        <v>-2.915068020691711E-2</v>
      </c>
      <c r="C122" s="141">
        <f>+LN('Precios al cierre'!C121/'Precios al cierre'!C122)</f>
        <v>1.5621056011481635E-2</v>
      </c>
      <c r="D122" s="141">
        <f>+LN('Precios al cierre'!D121/'Precios al cierre'!D122)</f>
        <v>-1.325181589305811E-2</v>
      </c>
      <c r="E122" s="187">
        <f>+LN('Precios al cierre'!T121/'Precios al cierre'!T122)</f>
        <v>-1.9885932545594606E-2</v>
      </c>
      <c r="F122" s="187">
        <f t="shared" si="1"/>
        <v>-1.0814362500182445E-2</v>
      </c>
      <c r="G122" s="142">
        <f>+LN('Precios al cierre'!E121/'Precios al cierre'!E122)</f>
        <v>5.7125838888522106E-4</v>
      </c>
      <c r="H122" s="5"/>
    </row>
    <row r="123" spans="1:8" x14ac:dyDescent="0.25">
      <c r="A123" s="18">
        <f>'Precios al cierre'!A122</f>
        <v>43803</v>
      </c>
      <c r="B123" s="141">
        <f>+LN('Precios al cierre'!B122/'Precios al cierre'!B123)</f>
        <v>-1.098552683926766E-2</v>
      </c>
      <c r="C123" s="141">
        <f>+LN('Precios al cierre'!C122/'Precios al cierre'!C123)</f>
        <v>-4.3337012571183046E-3</v>
      </c>
      <c r="D123" s="141">
        <f>+LN('Precios al cierre'!D122/'Precios al cierre'!D123)</f>
        <v>-7.3410988194500494E-3</v>
      </c>
      <c r="E123" s="187">
        <f>+LN('Precios al cierre'!T122/'Precios al cierre'!T123)</f>
        <v>1.2765725422204634E-2</v>
      </c>
      <c r="F123" s="187">
        <f t="shared" si="1"/>
        <v>-5.4465449586969094E-3</v>
      </c>
      <c r="G123" s="142">
        <f>+LN('Precios al cierre'!E122/'Precios al cierre'!E123)</f>
        <v>-2.4287377885941833E-3</v>
      </c>
      <c r="H123" s="5"/>
    </row>
    <row r="124" spans="1:8" x14ac:dyDescent="0.25">
      <c r="A124" s="18">
        <f>'Precios al cierre'!A123</f>
        <v>43802</v>
      </c>
      <c r="B124" s="141">
        <f>+LN('Precios al cierre'!B123/'Precios al cierre'!B124)</f>
        <v>-1.5321062270171092E-2</v>
      </c>
      <c r="C124" s="141">
        <f>+LN('Precios al cierre'!C123/'Precios al cierre'!C124)</f>
        <v>3.6888300209230271E-2</v>
      </c>
      <c r="D124" s="141">
        <f>+LN('Precios al cierre'!D123/'Precios al cierre'!D124)</f>
        <v>8.7813070551494147E-4</v>
      </c>
      <c r="E124" s="187">
        <f>+LN('Precios al cierre'!T123/'Precios al cierre'!T124)</f>
        <v>1.7272818803621543E-3</v>
      </c>
      <c r="F124" s="187">
        <f t="shared" si="1"/>
        <v>-1.4998507250177876E-3</v>
      </c>
      <c r="G124" s="142">
        <f>+LN('Precios al cierre'!E123/'Precios al cierre'!E124)</f>
        <v>-5.884624153199236E-3</v>
      </c>
      <c r="H124" s="5"/>
    </row>
    <row r="125" spans="1:8" x14ac:dyDescent="0.25">
      <c r="A125" s="18">
        <f>'Precios al cierre'!A124</f>
        <v>43801</v>
      </c>
      <c r="B125" s="141">
        <f>+LN('Precios al cierre'!B124/'Precios al cierre'!B125)</f>
        <v>4.9118058063752938E-3</v>
      </c>
      <c r="C125" s="141">
        <f>+LN('Precios al cierre'!C124/'Precios al cierre'!C125)</f>
        <v>-2.2186156815522797E-2</v>
      </c>
      <c r="D125" s="141">
        <f>+LN('Precios al cierre'!D124/'Precios al cierre'!D125)</f>
        <v>-1.2681560557686641E-3</v>
      </c>
      <c r="E125" s="187">
        <f>+LN('Precios al cierre'!T124/'Precios al cierre'!T125)</f>
        <v>5.0067503009819537E-3</v>
      </c>
      <c r="F125" s="187">
        <f t="shared" si="1"/>
        <v>-5.3604197885382982E-4</v>
      </c>
      <c r="G125" s="142">
        <f>+LN('Precios al cierre'!E124/'Precios al cierre'!E125)</f>
        <v>-6.467339612906668E-3</v>
      </c>
      <c r="H125" s="5"/>
    </row>
    <row r="126" spans="1:8" x14ac:dyDescent="0.25">
      <c r="A126" s="18">
        <f>'Precios al cierre'!A125</f>
        <v>43798</v>
      </c>
      <c r="B126" s="141">
        <f>+LN('Precios al cierre'!B125/'Precios al cierre'!B126)</f>
        <v>-9.3972733325995653E-3</v>
      </c>
      <c r="C126" s="141">
        <f>+LN('Precios al cierre'!C125/'Precios al cierre'!C126)</f>
        <v>7.1566504187916217E-3</v>
      </c>
      <c r="D126" s="141">
        <f>+LN('Precios al cierre'!D125/'Precios al cierre'!D126)</f>
        <v>-1.5573173161692244E-2</v>
      </c>
      <c r="E126" s="187">
        <f>+LN('Precios al cierre'!T125/'Precios al cierre'!T126)</f>
        <v>-1.1576308450810451E-3</v>
      </c>
      <c r="F126" s="187">
        <f t="shared" si="1"/>
        <v>-6.3589066539027515E-3</v>
      </c>
      <c r="G126" s="142">
        <f>+LN('Precios al cierre'!E125/'Precios al cierre'!E126)</f>
        <v>-6.5163272017491293E-3</v>
      </c>
      <c r="H126" s="5"/>
    </row>
    <row r="127" spans="1:8" x14ac:dyDescent="0.25">
      <c r="A127" s="18">
        <f>'Precios al cierre'!A126</f>
        <v>43797</v>
      </c>
      <c r="B127" s="141">
        <f>+LN('Precios al cierre'!B126/'Precios al cierre'!B127)</f>
        <v>-5.5314391261420022E-4</v>
      </c>
      <c r="C127" s="141">
        <f>+LN('Precios al cierre'!C126/'Precios al cierre'!C127)</f>
        <v>-1.698205697320641E-2</v>
      </c>
      <c r="D127" s="141">
        <f>+LN('Precios al cierre'!D126/'Precios al cierre'!D127)</f>
        <v>-1.6302952309506227E-3</v>
      </c>
      <c r="E127" s="187">
        <f>+LN('Precios al cierre'!T126/'Precios al cierre'!T127)</f>
        <v>5.7864790890325578E-4</v>
      </c>
      <c r="F127" s="187">
        <f t="shared" si="1"/>
        <v>-1.8297352875898229E-3</v>
      </c>
      <c r="G127" s="142">
        <f>+LN('Precios al cierre'!E126/'Precios al cierre'!E127)</f>
        <v>1.4851105440722152E-3</v>
      </c>
      <c r="H127" s="5"/>
    </row>
    <row r="128" spans="1:8" x14ac:dyDescent="0.25">
      <c r="A128" s="18">
        <f>'Precios al cierre'!A127</f>
        <v>43796</v>
      </c>
      <c r="B128" s="141">
        <f>+LN('Precios al cierre'!B127/'Precios al cierre'!B128)</f>
        <v>6.605697967046709E-3</v>
      </c>
      <c r="C128" s="141">
        <f>+LN('Precios al cierre'!C127/'Precios al cierre'!C128)</f>
        <v>1.864089064084928E-2</v>
      </c>
      <c r="D128" s="141">
        <f>+LN('Precios al cierre'!D127/'Precios al cierre'!D128)</f>
        <v>1.7262975336973596E-3</v>
      </c>
      <c r="E128" s="187">
        <f>+LN('Precios al cierre'!T127/'Precios al cierre'!T128)</f>
        <v>2.3179457934851609E-3</v>
      </c>
      <c r="F128" s="187">
        <f t="shared" si="1"/>
        <v>3.7200478955789354E-3</v>
      </c>
      <c r="G128" s="142">
        <f>+LN('Precios al cierre'!E127/'Precios al cierre'!E128)</f>
        <v>4.2799913790680143E-3</v>
      </c>
      <c r="H128" s="5"/>
    </row>
    <row r="129" spans="1:8" x14ac:dyDescent="0.25">
      <c r="A129" s="18">
        <f>'Precios al cierre'!A128</f>
        <v>43795</v>
      </c>
      <c r="B129" s="141">
        <f>+LN('Precios al cierre'!B128/'Precios al cierre'!B129)</f>
        <v>-1.9737090150274271E-2</v>
      </c>
      <c r="C129" s="141">
        <f>+LN('Precios al cierre'!C128/'Precios al cierre'!C129)</f>
        <v>-2.9983220950475186E-2</v>
      </c>
      <c r="D129" s="141">
        <f>+LN('Precios al cierre'!D128/'Precios al cierre'!D129)</f>
        <v>-5.0744424321388024E-3</v>
      </c>
      <c r="E129" s="187">
        <f>+LN('Precios al cierre'!T128/'Precios al cierre'!T129)</f>
        <v>5.0407241280713572E-3</v>
      </c>
      <c r="F129" s="187">
        <f t="shared" si="1"/>
        <v>-9.2246778062047251E-3</v>
      </c>
      <c r="G129" s="142">
        <f>+LN('Precios al cierre'!E128/'Precios al cierre'!E129)</f>
        <v>-1.5807019835627639E-2</v>
      </c>
      <c r="H129" s="5"/>
    </row>
    <row r="130" spans="1:8" x14ac:dyDescent="0.25">
      <c r="A130" s="18">
        <f>'Precios al cierre'!A129</f>
        <v>43794</v>
      </c>
      <c r="B130" s="141">
        <f>+LN('Precios al cierre'!B129/'Precios al cierre'!B130)</f>
        <v>-8.8889259606311239E-3</v>
      </c>
      <c r="C130" s="141">
        <f>+LN('Precios al cierre'!C129/'Precios al cierre'!C130)</f>
        <v>-9.6204910898004155E-3</v>
      </c>
      <c r="D130" s="141">
        <f>+LN('Precios al cierre'!D129/'Precios al cierre'!D130)</f>
        <v>5.2663978864683171E-3</v>
      </c>
      <c r="E130" s="187">
        <f>+LN('Precios al cierre'!T129/'Precios al cierre'!T130)</f>
        <v>-7.5515897639605208E-3</v>
      </c>
      <c r="F130" s="187">
        <f t="shared" si="1"/>
        <v>-1.8498323062405998E-3</v>
      </c>
      <c r="G130" s="142">
        <f>+LN('Precios al cierre'!E129/'Precios al cierre'!E130)</f>
        <v>3.0439837941880903E-4</v>
      </c>
      <c r="H130" s="5"/>
    </row>
    <row r="131" spans="1:8" x14ac:dyDescent="0.25">
      <c r="A131" s="18">
        <f>'Precios al cierre'!A130</f>
        <v>43791</v>
      </c>
      <c r="B131" s="141">
        <f>+LN('Precios al cierre'!B130/'Precios al cierre'!B131)</f>
        <v>2.2641270462558948E-3</v>
      </c>
      <c r="C131" s="141">
        <f>+LN('Precios al cierre'!C130/'Precios al cierre'!C131)</f>
        <v>1.0642896161610644E-3</v>
      </c>
      <c r="D131" s="141">
        <f>+LN('Precios al cierre'!D130/'Precios al cierre'!D131)</f>
        <v>1.7432195801687037E-2</v>
      </c>
      <c r="E131" s="187">
        <f>+LN('Precios al cierre'!T130/'Precios al cierre'!T131)</f>
        <v>1.7376198985408779E-3</v>
      </c>
      <c r="F131" s="187">
        <f t="shared" si="1"/>
        <v>5.3985636406464988E-3</v>
      </c>
      <c r="G131" s="142">
        <f>+LN('Precios al cierre'!E130/'Precios al cierre'!E131)</f>
        <v>6.1405588271558611E-3</v>
      </c>
      <c r="H131" s="5"/>
    </row>
    <row r="132" spans="1:8" x14ac:dyDescent="0.25">
      <c r="A132" s="18">
        <f>'Precios al cierre'!A131</f>
        <v>43790</v>
      </c>
      <c r="B132" s="141">
        <f>+LN('Precios al cierre'!B131/'Precios al cierre'!B132)</f>
        <v>8.3799271306508264E-4</v>
      </c>
      <c r="C132" s="141">
        <f>+LN('Precios al cierre'!C131/'Precios al cierre'!C132)</f>
        <v>-1.0593266153530189E-2</v>
      </c>
      <c r="D132" s="141">
        <f>+LN('Precios al cierre'!D131/'Precios al cierre'!D132)</f>
        <v>-6.2329671686065695E-3</v>
      </c>
      <c r="E132" s="187">
        <f>+LN('Precios al cierre'!T131/'Precios al cierre'!T132)</f>
        <v>1.9342365798307468E-3</v>
      </c>
      <c r="F132" s="187">
        <f t="shared" si="1"/>
        <v>-2.1974601912215933E-3</v>
      </c>
      <c r="G132" s="142">
        <f>+LN('Precios al cierre'!E131/'Precios al cierre'!E132)</f>
        <v>-8.0421573821720781E-3</v>
      </c>
      <c r="H132" s="5"/>
    </row>
    <row r="133" spans="1:8" x14ac:dyDescent="0.25">
      <c r="A133" s="18">
        <f>'Precios al cierre'!A132</f>
        <v>43789</v>
      </c>
      <c r="B133" s="141">
        <f>+LN('Precios al cierre'!B132/'Precios al cierre'!B133)</f>
        <v>-4.2814013517892997E-3</v>
      </c>
      <c r="C133" s="141">
        <f>+LN('Precios al cierre'!C132/'Precios al cierre'!C133)</f>
        <v>-6.82601739902222E-3</v>
      </c>
      <c r="D133" s="141">
        <f>+LN('Precios al cierre'!D132/'Precios al cierre'!D133)</f>
        <v>2.9129484940982144E-4</v>
      </c>
      <c r="E133" s="187">
        <f>+LN('Precios al cierre'!T132/'Precios al cierre'!T133)</f>
        <v>-6.5611968299768564E-3</v>
      </c>
      <c r="F133" s="187">
        <f t="shared" ref="F133:F196" si="2">B133*$B$3+C133*$C$3+D133*$D$3</f>
        <v>-1.651595675611127E-3</v>
      </c>
      <c r="G133" s="142">
        <f>+LN('Precios al cierre'!E132/'Precios al cierre'!E133)</f>
        <v>5.6170271350579741E-5</v>
      </c>
      <c r="H133" s="5"/>
    </row>
    <row r="134" spans="1:8" x14ac:dyDescent="0.25">
      <c r="A134" s="18">
        <f>'Precios al cierre'!A133</f>
        <v>43788</v>
      </c>
      <c r="B134" s="141">
        <f>+LN('Precios al cierre'!B133/'Precios al cierre'!B134)</f>
        <v>6.4537225261024301E-3</v>
      </c>
      <c r="C134" s="141">
        <f>+LN('Precios al cierre'!C133/'Precios al cierre'!C134)</f>
        <v>-7.2992501529891961E-3</v>
      </c>
      <c r="D134" s="141">
        <f>+LN('Precios al cierre'!D133/'Precios al cierre'!D134)</f>
        <v>2.5282199386633662E-3</v>
      </c>
      <c r="E134" s="187">
        <f>+LN('Precios al cierre'!T133/'Precios al cierre'!T134)</f>
        <v>-5.7686762488094213E-4</v>
      </c>
      <c r="F134" s="187">
        <f t="shared" si="2"/>
        <v>2.0065441198767707E-3</v>
      </c>
      <c r="G134" s="142">
        <f>+LN('Precios al cierre'!E133/'Precios al cierre'!E134)</f>
        <v>4.8253801878228733E-3</v>
      </c>
      <c r="H134" s="5"/>
    </row>
    <row r="135" spans="1:8" x14ac:dyDescent="0.25">
      <c r="A135" s="18">
        <f>'Precios al cierre'!A134</f>
        <v>43784</v>
      </c>
      <c r="B135" s="141">
        <f>+LN('Precios al cierre'!B134/'Precios al cierre'!B135)</f>
        <v>2.2760335248578818E-3</v>
      </c>
      <c r="C135" s="141">
        <f>+LN('Precios al cierre'!C134/'Precios al cierre'!C135)</f>
        <v>5.2083451071382597E-3</v>
      </c>
      <c r="D135" s="141">
        <f>+LN('Precios al cierre'!D134/'Precios al cierre'!D135)</f>
        <v>-8.7590876238117967E-4</v>
      </c>
      <c r="E135" s="187">
        <f>+LN('Precios al cierre'!T134/'Precios al cierre'!T135)</f>
        <v>3.8520848865415082E-3</v>
      </c>
      <c r="F135" s="187">
        <f t="shared" si="2"/>
        <v>7.9963783581084161E-4</v>
      </c>
      <c r="G135" s="142">
        <f>+LN('Precios al cierre'!E134/'Precios al cierre'!E135)</f>
        <v>4.7046863679640763E-3</v>
      </c>
      <c r="H135" s="5"/>
    </row>
    <row r="136" spans="1:8" x14ac:dyDescent="0.25">
      <c r="A136" s="18">
        <f>'Precios al cierre'!A135</f>
        <v>43783</v>
      </c>
      <c r="B136" s="141">
        <f>+LN('Precios al cierre'!B135/'Precios al cierre'!B136)</f>
        <v>-1.1881385425898605E-3</v>
      </c>
      <c r="C136" s="141">
        <f>+LN('Precios al cierre'!C135/'Precios al cierre'!C136)</f>
        <v>-8.3203290271277753E-3</v>
      </c>
      <c r="D136" s="141">
        <f>+LN('Precios al cierre'!D135/'Precios al cierre'!D136)</f>
        <v>-2.8169721033012452E-3</v>
      </c>
      <c r="E136" s="187">
        <f>+LN('Precios al cierre'!T135/'Precios al cierre'!T136)</f>
        <v>-2.1204827222636204E-3</v>
      </c>
      <c r="F136" s="187">
        <f t="shared" si="2"/>
        <v>-1.7012851906051149E-3</v>
      </c>
      <c r="G136" s="142">
        <f>+LN('Precios al cierre'!E135/'Precios al cierre'!E136)</f>
        <v>2.0867782135246911E-3</v>
      </c>
      <c r="H136" s="5"/>
    </row>
    <row r="137" spans="1:8" x14ac:dyDescent="0.25">
      <c r="A137" s="18">
        <f>'Precios al cierre'!A136</f>
        <v>43782</v>
      </c>
      <c r="B137" s="141">
        <f>+LN('Precios al cierre'!B136/'Precios al cierre'!B137)</f>
        <v>4.4531596900741608E-4</v>
      </c>
      <c r="C137" s="141">
        <f>+LN('Precios al cierre'!C136/'Precios al cierre'!C137)</f>
        <v>-1.9995641851580075E-2</v>
      </c>
      <c r="D137" s="141">
        <f>+LN('Precios al cierre'!D136/'Precios al cierre'!D137)</f>
        <v>-7.6340036078259843E-3</v>
      </c>
      <c r="E137" s="187">
        <f>+LN('Precios al cierre'!T136/'Precios al cierre'!T137)</f>
        <v>-2.3081372047503547E-3</v>
      </c>
      <c r="F137" s="187">
        <f t="shared" si="2"/>
        <v>-3.3689085577411986E-3</v>
      </c>
      <c r="G137" s="142">
        <f>+LN('Precios al cierre'!E136/'Precios al cierre'!E137)</f>
        <v>-4.8941739129328141E-5</v>
      </c>
      <c r="H137" s="5"/>
    </row>
    <row r="138" spans="1:8" x14ac:dyDescent="0.25">
      <c r="A138" s="18">
        <f>'Precios al cierre'!A137</f>
        <v>43781</v>
      </c>
      <c r="B138" s="141">
        <f>+LN('Precios al cierre'!B137/'Precios al cierre'!B138)</f>
        <v>-8.1833194412686775E-3</v>
      </c>
      <c r="C138" s="141">
        <f>+LN('Precios al cierre'!C137/'Precios al cierre'!C138)</f>
        <v>-6.3427447327178713E-2</v>
      </c>
      <c r="D138" s="141">
        <f>+LN('Precios al cierre'!D137/'Precios al cierre'!D138)</f>
        <v>2.5059675764894517E-3</v>
      </c>
      <c r="E138" s="187">
        <f>+LN('Precios al cierre'!T137/'Precios al cierre'!T138)</f>
        <v>1.0817181002927799E-2</v>
      </c>
      <c r="F138" s="187">
        <f t="shared" si="2"/>
        <v>-6.2947687632456751E-3</v>
      </c>
      <c r="G138" s="142">
        <f>+LN('Precios al cierre'!E137/'Precios al cierre'!E138)</f>
        <v>-1.1415412185655277E-2</v>
      </c>
      <c r="H138" s="5"/>
    </row>
    <row r="139" spans="1:8" x14ac:dyDescent="0.25">
      <c r="A139" s="18">
        <f>'Precios al cierre'!A138</f>
        <v>43780</v>
      </c>
      <c r="B139" s="141">
        <f>+LN('Precios al cierre'!B138/'Precios al cierre'!B139)</f>
        <v>2.1133684028142776E-3</v>
      </c>
      <c r="C139" s="141">
        <f>+LN('Precios al cierre'!C138/'Precios al cierre'!C139)</f>
        <v>5.2544187108249391E-3</v>
      </c>
      <c r="D139" s="141">
        <f>+LN('Precios al cierre'!D138/'Precios al cierre'!D139)</f>
        <v>1.2554199840388157E-3</v>
      </c>
      <c r="E139" s="187">
        <f>+LN('Precios al cierre'!T138/'Precios al cierre'!T139)</f>
        <v>1.9423133012411804E-4</v>
      </c>
      <c r="F139" s="187">
        <f t="shared" si="2"/>
        <v>1.3269400126790037E-3</v>
      </c>
      <c r="G139" s="142">
        <f>+LN('Precios al cierre'!E138/'Precios al cierre'!E139)</f>
        <v>-2.4428775960421128E-3</v>
      </c>
      <c r="H139" s="5"/>
    </row>
    <row r="140" spans="1:8" x14ac:dyDescent="0.25">
      <c r="A140" s="18">
        <f>'Precios al cierre'!A139</f>
        <v>43777</v>
      </c>
      <c r="B140" s="141">
        <f>+LN('Precios al cierre'!B139/'Precios al cierre'!B140)</f>
        <v>-8.4268915365768894E-3</v>
      </c>
      <c r="C140" s="141">
        <f>+LN('Precios al cierre'!C139/'Precios al cierre'!C140)</f>
        <v>-1.8035657792085342E-2</v>
      </c>
      <c r="D140" s="141">
        <f>+LN('Precios al cierre'!D139/'Precios al cierre'!D140)</f>
        <v>-5.2043391156493396E-3</v>
      </c>
      <c r="E140" s="187">
        <f>+LN('Precios al cierre'!T139/'Precios al cierre'!T140)</f>
        <v>-1.6949558313773205E-2</v>
      </c>
      <c r="F140" s="187">
        <f t="shared" si="2"/>
        <v>-5.1323851220135015E-3</v>
      </c>
      <c r="G140" s="142">
        <f>+LN('Precios al cierre'!E139/'Precios al cierre'!E140)</f>
        <v>-9.5117511538500982E-3</v>
      </c>
      <c r="H140" s="5"/>
    </row>
    <row r="141" spans="1:8" x14ac:dyDescent="0.25">
      <c r="A141" s="18">
        <f>'Precios al cierre'!A140</f>
        <v>43776</v>
      </c>
      <c r="B141" s="141">
        <f>+LN('Precios al cierre'!B140/'Precios al cierre'!B141)</f>
        <v>7.0502094731710752E-3</v>
      </c>
      <c r="C141" s="141">
        <f>+LN('Precios al cierre'!C140/'Precios al cierre'!C141)</f>
        <v>-1.8796528532195186E-3</v>
      </c>
      <c r="D141" s="141">
        <f>+LN('Precios al cierre'!D140/'Precios al cierre'!D141)</f>
        <v>-8.9952951040456128E-3</v>
      </c>
      <c r="E141" s="187">
        <f>+LN('Precios al cierre'!T140/'Precios al cierre'!T141)</f>
        <v>2.2944560735234038E-3</v>
      </c>
      <c r="F141" s="187">
        <f t="shared" si="2"/>
        <v>-5.1416626572146212E-4</v>
      </c>
      <c r="G141" s="142">
        <f>+LN('Precios al cierre'!E140/'Precios al cierre'!E141)</f>
        <v>6.8545223526882363E-3</v>
      </c>
      <c r="H141" s="5"/>
    </row>
    <row r="142" spans="1:8" x14ac:dyDescent="0.25">
      <c r="A142" s="18">
        <f>'Precios al cierre'!A141</f>
        <v>43775</v>
      </c>
      <c r="B142" s="141">
        <f>+LN('Precios al cierre'!B141/'Precios al cierre'!B142)</f>
        <v>4.9254453677900342E-3</v>
      </c>
      <c r="C142" s="141">
        <f>+LN('Precios al cierre'!C141/'Precios al cierre'!C142)</f>
        <v>3.0507562075529036E-2</v>
      </c>
      <c r="D142" s="141">
        <f>+LN('Precios al cierre'!D141/'Precios al cierre'!D142)</f>
        <v>-8.5699191483667927E-4</v>
      </c>
      <c r="E142" s="187">
        <f>+LN('Precios al cierre'!T141/'Precios al cierre'!T142)</f>
        <v>-1.9140587674467132E-4</v>
      </c>
      <c r="F142" s="187">
        <f t="shared" si="2"/>
        <v>3.4060789712487497E-3</v>
      </c>
      <c r="G142" s="142">
        <f>+LN('Precios al cierre'!E141/'Precios al cierre'!E142)</f>
        <v>4.727700535371776E-3</v>
      </c>
      <c r="H142" s="5"/>
    </row>
    <row r="143" spans="1:8" x14ac:dyDescent="0.25">
      <c r="A143" s="18">
        <f>'Precios al cierre'!A142</f>
        <v>43774</v>
      </c>
      <c r="B143" s="141">
        <f>+LN('Precios al cierre'!B142/'Precios al cierre'!B143)</f>
        <v>-2.6986549649351158E-2</v>
      </c>
      <c r="C143" s="141">
        <f>+LN('Precios al cierre'!C142/'Precios al cierre'!C143)</f>
        <v>-6.7534749388555087E-3</v>
      </c>
      <c r="D143" s="141">
        <f>+LN('Precios al cierre'!D142/'Precios al cierre'!D143)</f>
        <v>-1.9698144095933848E-2</v>
      </c>
      <c r="E143" s="187">
        <f>+LN('Precios al cierre'!T142/'Precios al cierre'!T143)</f>
        <v>1.0195336941263674E-2</v>
      </c>
      <c r="F143" s="187">
        <f t="shared" si="2"/>
        <v>-1.3542709750535325E-2</v>
      </c>
      <c r="G143" s="142">
        <f>+LN('Precios al cierre'!E142/'Precios al cierre'!E143)</f>
        <v>-4.6649397023548599E-3</v>
      </c>
      <c r="H143" s="5"/>
    </row>
    <row r="144" spans="1:8" x14ac:dyDescent="0.25">
      <c r="A144" s="18">
        <f>'Precios al cierre'!A143</f>
        <v>43773</v>
      </c>
      <c r="B144" s="141">
        <f>+LN('Precios al cierre'!B143/'Precios al cierre'!B144)</f>
        <v>6.460934478497533E-3</v>
      </c>
      <c r="C144" s="141">
        <f>+LN('Precios al cierre'!C143/'Precios al cierre'!C144)</f>
        <v>-8.6166643378030403E-3</v>
      </c>
      <c r="D144" s="141">
        <f>+LN('Precios al cierre'!D143/'Precios al cierre'!D144)</f>
        <v>-1.0306019257867423E-2</v>
      </c>
      <c r="E144" s="187">
        <f>+LN('Precios al cierre'!T143/'Precios al cierre'!T144)</f>
        <v>-2.5103807718795546E-3</v>
      </c>
      <c r="F144" s="187">
        <f t="shared" si="2"/>
        <v>-1.5244456563372451E-3</v>
      </c>
      <c r="G144" s="142">
        <f>+LN('Precios al cierre'!E143/'Precios al cierre'!E144)</f>
        <v>2.7637422839919047E-5</v>
      </c>
      <c r="H144" s="5"/>
    </row>
    <row r="145" spans="1:8" x14ac:dyDescent="0.25">
      <c r="A145" s="18">
        <f>'Precios al cierre'!A144</f>
        <v>43770</v>
      </c>
      <c r="B145" s="141">
        <f>+LN('Precios al cierre'!B144/'Precios al cierre'!B145)</f>
        <v>2.3888694047885042E-2</v>
      </c>
      <c r="C145" s="141">
        <f>+LN('Precios al cierre'!C144/'Precios al cierre'!C145)</f>
        <v>3.2456276612688226E-2</v>
      </c>
      <c r="D145" s="141">
        <f>+LN('Precios al cierre'!D144/'Precios al cierre'!D145)</f>
        <v>6.7658907401709923E-3</v>
      </c>
      <c r="E145" s="187">
        <f>+LN('Precios al cierre'!T144/'Precios al cierre'!T145)</f>
        <v>-9.7880063661628207E-3</v>
      </c>
      <c r="F145" s="187">
        <f t="shared" si="2"/>
        <v>1.1053672298594023E-2</v>
      </c>
      <c r="G145" s="142">
        <f>+LN('Precios al cierre'!E144/'Precios al cierre'!E145)</f>
        <v>1.0952708418052738E-2</v>
      </c>
      <c r="H145" s="5"/>
    </row>
    <row r="146" spans="1:8" x14ac:dyDescent="0.25">
      <c r="A146" s="18">
        <f>'Precios al cierre'!A145</f>
        <v>43769</v>
      </c>
      <c r="B146" s="141">
        <f>+LN('Precios al cierre'!B145/'Precios al cierre'!B146)</f>
        <v>-2.4614055102128881E-2</v>
      </c>
      <c r="C146" s="141">
        <f>+LN('Precios al cierre'!C145/'Precios al cierre'!C146)</f>
        <v>-3.4406523714011743E-3</v>
      </c>
      <c r="D146" s="141">
        <f>+LN('Precios al cierre'!D145/'Precios al cierre'!D146)</f>
        <v>1.0000550751292761E-2</v>
      </c>
      <c r="E146" s="187">
        <f>+LN('Precios al cierre'!T145/'Precios al cierre'!T146)</f>
        <v>8.2462831854715583E-3</v>
      </c>
      <c r="F146" s="187">
        <f t="shared" si="2"/>
        <v>-4.6642640954971688E-3</v>
      </c>
      <c r="G146" s="142">
        <f>+LN('Precios al cierre'!E145/'Precios al cierre'!E146)</f>
        <v>-9.2868132034843193E-3</v>
      </c>
      <c r="H146" s="5"/>
    </row>
    <row r="147" spans="1:8" x14ac:dyDescent="0.25">
      <c r="A147" s="18">
        <f>'Precios al cierre'!A146</f>
        <v>43768</v>
      </c>
      <c r="B147" s="141">
        <f>+LN('Precios al cierre'!B146/'Precios al cierre'!B147)</f>
        <v>8.0563826904620651E-3</v>
      </c>
      <c r="C147" s="141">
        <f>+LN('Precios al cierre'!C146/'Precios al cierre'!C147)</f>
        <v>-4.6029267146743123E-2</v>
      </c>
      <c r="D147" s="141">
        <f>+LN('Precios al cierre'!D146/'Precios al cierre'!D147)</f>
        <v>-1.5194858070500441E-2</v>
      </c>
      <c r="E147" s="187">
        <f>+LN('Precios al cierre'!T146/'Precios al cierre'!T147)</f>
        <v>1.1560694929187943E-3</v>
      </c>
      <c r="F147" s="187">
        <f t="shared" si="2"/>
        <v>-5.0920038596236131E-3</v>
      </c>
      <c r="G147" s="142">
        <f>+LN('Precios al cierre'!E146/'Precios al cierre'!E147)</f>
        <v>-2.4987831707633788E-3</v>
      </c>
      <c r="H147" s="5"/>
    </row>
    <row r="148" spans="1:8" x14ac:dyDescent="0.25">
      <c r="A148" s="18">
        <f>'Precios al cierre'!A147</f>
        <v>43767</v>
      </c>
      <c r="B148" s="141">
        <f>+LN('Precios al cierre'!B147/'Precios al cierre'!B148)</f>
        <v>-4.3759778883352887E-3</v>
      </c>
      <c r="C148" s="141">
        <f>+LN('Precios al cierre'!C147/'Precios al cierre'!C148)</f>
        <v>5.7378957480915406E-2</v>
      </c>
      <c r="D148" s="141">
        <f>+LN('Precios al cierre'!D147/'Precios al cierre'!D148)</f>
        <v>1.9447059590597322E-3</v>
      </c>
      <c r="E148" s="187">
        <f>+LN('Precios al cierre'!T147/'Precios al cierre'!T148)</f>
        <v>-2.6954194216723226E-3</v>
      </c>
      <c r="F148" s="187">
        <f t="shared" si="2"/>
        <v>3.4283143004167627E-3</v>
      </c>
      <c r="G148" s="142">
        <f>+LN('Precios al cierre'!E147/'Precios al cierre'!E148)</f>
        <v>1.9532917755545583E-3</v>
      </c>
      <c r="H148" s="5"/>
    </row>
    <row r="149" spans="1:8" x14ac:dyDescent="0.25">
      <c r="A149" s="18">
        <f>'Precios al cierre'!A148</f>
        <v>43766</v>
      </c>
      <c r="B149" s="141">
        <f>+LN('Precios al cierre'!B148/'Precios al cierre'!B149)</f>
        <v>3.234355980809564E-2</v>
      </c>
      <c r="C149" s="141">
        <f>+LN('Precios al cierre'!C148/'Precios al cierre'!C149)</f>
        <v>4.975184515426675E-3</v>
      </c>
      <c r="D149" s="141">
        <f>+LN('Precios al cierre'!D148/'Precios al cierre'!D149)</f>
        <v>-1.3894866093530948E-3</v>
      </c>
      <c r="E149" s="187">
        <f>+LN('Precios al cierre'!T148/'Precios al cierre'!T149)</f>
        <v>1.1542902397445652E-3</v>
      </c>
      <c r="F149" s="187">
        <f t="shared" si="2"/>
        <v>9.309339787322235E-3</v>
      </c>
      <c r="G149" s="142">
        <f>+LN('Precios al cierre'!E148/'Precios al cierre'!E149)</f>
        <v>8.6359240866619828E-3</v>
      </c>
      <c r="H149" s="5"/>
    </row>
    <row r="150" spans="1:8" x14ac:dyDescent="0.25">
      <c r="A150" s="18">
        <f>'Precios al cierre'!A149</f>
        <v>43763</v>
      </c>
      <c r="B150" s="141">
        <f>+LN('Precios al cierre'!B149/'Precios al cierre'!B150)</f>
        <v>2.9608656078942636E-3</v>
      </c>
      <c r="C150" s="141">
        <f>+LN('Precios al cierre'!C149/'Precios al cierre'!C150)</f>
        <v>1.964298915824467E-2</v>
      </c>
      <c r="D150" s="141">
        <f>+LN('Precios al cierre'!D149/'Precios al cierre'!D150)</f>
        <v>1.5297378943310668E-2</v>
      </c>
      <c r="E150" s="187">
        <f>+LN('Precios al cierre'!T149/'Precios al cierre'!T150)</f>
        <v>-4.0342000731610206E-3</v>
      </c>
      <c r="F150" s="187">
        <f t="shared" si="2"/>
        <v>6.3772687908216635E-3</v>
      </c>
      <c r="G150" s="142">
        <f>+LN('Precios al cierre'!E149/'Precios al cierre'!E150)</f>
        <v>-8.8898198316573907E-3</v>
      </c>
      <c r="H150" s="5"/>
    </row>
    <row r="151" spans="1:8" x14ac:dyDescent="0.25">
      <c r="A151" s="18">
        <f>'Precios al cierre'!A150</f>
        <v>43762</v>
      </c>
      <c r="B151" s="141">
        <f>+LN('Precios al cierre'!B150/'Precios al cierre'!B151)</f>
        <v>4.2033288651793496E-2</v>
      </c>
      <c r="C151" s="141">
        <f>+LN('Precios al cierre'!C150/'Precios al cierre'!C151)</f>
        <v>-7.6006955118820864E-3</v>
      </c>
      <c r="D151" s="141">
        <f>+LN('Precios al cierre'!D150/'Precios al cierre'!D151)</f>
        <v>9.3489230463011715E-3</v>
      </c>
      <c r="E151" s="187">
        <f>+LN('Precios al cierre'!T150/'Precios al cierre'!T151)</f>
        <v>7.3119432950058995E-3</v>
      </c>
      <c r="F151" s="187">
        <f t="shared" si="2"/>
        <v>1.406394382154727E-2</v>
      </c>
      <c r="G151" s="142">
        <f>+LN('Precios al cierre'!E150/'Precios al cierre'!E151)</f>
        <v>5.2705795845994427E-3</v>
      </c>
      <c r="H151" s="5"/>
    </row>
    <row r="152" spans="1:8" x14ac:dyDescent="0.25">
      <c r="A152" s="18">
        <f>'Precios al cierre'!A151</f>
        <v>43761</v>
      </c>
      <c r="B152" s="141">
        <f>+LN('Precios al cierre'!B151/'Precios al cierre'!B152)</f>
        <v>-1.9414094873885627E-2</v>
      </c>
      <c r="C152" s="141">
        <f>+LN('Precios al cierre'!C151/'Precios al cierre'!C152)</f>
        <v>2.1429392549319207E-2</v>
      </c>
      <c r="D152" s="141">
        <f>+LN('Precios al cierre'!D151/'Precios al cierre'!D152)</f>
        <v>-6.9963128956362997E-3</v>
      </c>
      <c r="E152" s="187">
        <f>+LN('Precios al cierre'!T151/'Precios al cierre'!T152)</f>
        <v>-4.2397442580356945E-3</v>
      </c>
      <c r="F152" s="187">
        <f t="shared" si="2"/>
        <v>-5.9113333928369908E-3</v>
      </c>
      <c r="G152" s="142">
        <f>+LN('Precios al cierre'!E151/'Precios al cierre'!E152)</f>
        <v>4.2099099086493567E-3</v>
      </c>
      <c r="H152" s="5"/>
    </row>
    <row r="153" spans="1:8" x14ac:dyDescent="0.25">
      <c r="A153" s="18">
        <f>'Precios al cierre'!A152</f>
        <v>43760</v>
      </c>
      <c r="B153" s="141">
        <f>+LN('Precios al cierre'!B152/'Precios al cierre'!B153)</f>
        <v>-1.0280153992750858E-4</v>
      </c>
      <c r="C153" s="141">
        <f>+LN('Precios al cierre'!C152/'Precios al cierre'!C153)</f>
        <v>1.7690368602313076E-2</v>
      </c>
      <c r="D153" s="141">
        <f>+LN('Precios al cierre'!D152/'Precios al cierre'!D153)</f>
        <v>1.4997917790037365E-2</v>
      </c>
      <c r="E153" s="187">
        <f>+LN('Precios al cierre'!T152/'Precios al cierre'!T153)</f>
        <v>3.8468936808320299E-4</v>
      </c>
      <c r="F153" s="187">
        <f t="shared" si="2"/>
        <v>5.2723923542115549E-3</v>
      </c>
      <c r="G153" s="142">
        <f>+LN('Precios al cierre'!E152/'Precios al cierre'!E153)</f>
        <v>-9.6556704217231769E-4</v>
      </c>
      <c r="H153" s="5"/>
    </row>
    <row r="154" spans="1:8" x14ac:dyDescent="0.25">
      <c r="A154" s="18">
        <f>'Precios al cierre'!A153</f>
        <v>43759</v>
      </c>
      <c r="B154" s="141">
        <f>+LN('Precios al cierre'!B153/'Precios al cierre'!B154)</f>
        <v>8.7250213580431328E-3</v>
      </c>
      <c r="C154" s="141">
        <f>+LN('Precios al cierre'!C153/'Precios al cierre'!C154)</f>
        <v>2.9837003680236864E-2</v>
      </c>
      <c r="D154" s="141">
        <f>+LN('Precios al cierre'!D153/'Precios al cierre'!D154)</f>
        <v>2.5670940097272294E-2</v>
      </c>
      <c r="E154" s="187">
        <f>+LN('Precios al cierre'!T153/'Precios al cierre'!T154)</f>
        <v>1.2388853770349848E-2</v>
      </c>
      <c r="F154" s="187">
        <f t="shared" si="2"/>
        <v>1.1557149138463431E-2</v>
      </c>
      <c r="G154" s="142">
        <f>+LN('Precios al cierre'!E153/'Precios al cierre'!E154)</f>
        <v>5.238869704406502E-3</v>
      </c>
      <c r="H154" s="5"/>
    </row>
    <row r="155" spans="1:8" x14ac:dyDescent="0.25">
      <c r="A155" s="18">
        <f>'Precios al cierre'!A154</f>
        <v>43756</v>
      </c>
      <c r="B155" s="141">
        <f>+LN('Precios al cierre'!B154/'Precios al cierre'!B155)</f>
        <v>-1.6201947862963018E-2</v>
      </c>
      <c r="C155" s="141">
        <f>+LN('Precios al cierre'!C154/'Precios al cierre'!C155)</f>
        <v>-1.6211838189999388E-3</v>
      </c>
      <c r="D155" s="141">
        <f>+LN('Precios al cierre'!D154/'Precios al cierre'!D155)</f>
        <v>-2.3852196484931452E-2</v>
      </c>
      <c r="E155" s="187">
        <f>+LN('Precios al cierre'!T154/'Precios al cierre'!T155)</f>
        <v>-2.9174386150556783E-3</v>
      </c>
      <c r="F155" s="187">
        <f t="shared" si="2"/>
        <v>-1.1174763881729017E-2</v>
      </c>
      <c r="G155" s="142">
        <f>+LN('Precios al cierre'!E154/'Precios al cierre'!E155)</f>
        <v>-6.9549414628454365E-3</v>
      </c>
      <c r="H155" s="5"/>
    </row>
    <row r="156" spans="1:8" x14ac:dyDescent="0.25">
      <c r="A156" s="18">
        <f>'Precios al cierre'!A155</f>
        <v>43755</v>
      </c>
      <c r="B156" s="141">
        <f>+LN('Precios al cierre'!B155/'Precios al cierre'!B156)</f>
        <v>1.2527087202469421E-2</v>
      </c>
      <c r="C156" s="141">
        <f>+LN('Precios al cierre'!C155/'Precios al cierre'!C156)</f>
        <v>-2.5587749948407169E-2</v>
      </c>
      <c r="D156" s="141">
        <f>+LN('Precios al cierre'!D155/'Precios al cierre'!D156)</f>
        <v>2.2061684435570449E-3</v>
      </c>
      <c r="E156" s="187">
        <f>+LN('Precios al cierre'!T155/'Precios al cierre'!T156)</f>
        <v>-8.3164583377845908E-3</v>
      </c>
      <c r="F156" s="187">
        <f t="shared" si="2"/>
        <v>2.3417622988145897E-3</v>
      </c>
      <c r="G156" s="142">
        <f>+LN('Precios al cierre'!E155/'Precios al cierre'!E156)</f>
        <v>-1.3447219114970071E-3</v>
      </c>
      <c r="H156" s="5"/>
    </row>
    <row r="157" spans="1:8" x14ac:dyDescent="0.25">
      <c r="A157" s="18">
        <f>'Precios al cierre'!A156</f>
        <v>43754</v>
      </c>
      <c r="B157" s="141">
        <f>+LN('Precios al cierre'!B156/'Precios al cierre'!B157)</f>
        <v>1.4994209987710299E-3</v>
      </c>
      <c r="C157" s="141">
        <f>+LN('Precios al cierre'!C156/'Precios al cierre'!C157)</f>
        <v>-9.9503829636409177E-3</v>
      </c>
      <c r="D157" s="141">
        <f>+LN('Precios al cierre'!D156/'Precios al cierre'!D157)</f>
        <v>1.1104261413945736E-2</v>
      </c>
      <c r="E157" s="187">
        <f>+LN('Precios al cierre'!T156/'Precios al cierre'!T157)</f>
        <v>-9.6255662451593164E-4</v>
      </c>
      <c r="F157" s="187">
        <f t="shared" si="2"/>
        <v>2.6832244118983849E-3</v>
      </c>
      <c r="G157" s="142">
        <f>+LN('Precios al cierre'!E156/'Precios al cierre'!E157)</f>
        <v>6.7722964478549889E-3</v>
      </c>
      <c r="H157" s="5"/>
    </row>
    <row r="158" spans="1:8" x14ac:dyDescent="0.25">
      <c r="A158" s="18">
        <f>'Precios al cierre'!A157</f>
        <v>43753</v>
      </c>
      <c r="B158" s="141">
        <f>+LN('Precios al cierre'!B157/'Precios al cierre'!B158)</f>
        <v>-2.4330362232181602E-2</v>
      </c>
      <c r="C158" s="141">
        <f>+LN('Precios al cierre'!C157/'Precios al cierre'!C158)</f>
        <v>3.1316309518365066E-3</v>
      </c>
      <c r="D158" s="141">
        <f>+LN('Precios al cierre'!D157/'Precios al cierre'!D158)</f>
        <v>1.0149409124074764E-2</v>
      </c>
      <c r="E158" s="187">
        <f>+LN('Precios al cierre'!T157/'Precios al cierre'!T158)</f>
        <v>3.0834481936536031E-3</v>
      </c>
      <c r="F158" s="187">
        <f t="shared" si="2"/>
        <v>-4.065187162624025E-3</v>
      </c>
      <c r="G158" s="142">
        <f>+LN('Precios al cierre'!E157/'Precios al cierre'!E158)</f>
        <v>-1.2687707932249261E-3</v>
      </c>
      <c r="H158" s="5"/>
    </row>
    <row r="159" spans="1:8" x14ac:dyDescent="0.25">
      <c r="A159" s="18">
        <f>'Precios al cierre'!A158</f>
        <v>43752</v>
      </c>
      <c r="B159" s="141">
        <f>+LN('Precios al cierre'!B158/'Precios al cierre'!B159)</f>
        <v>-8.1472866242760615E-3</v>
      </c>
      <c r="C159" s="141">
        <f>+LN('Precios al cierre'!C158/'Precios al cierre'!C159)</f>
        <v>1.3684318803616832E-2</v>
      </c>
      <c r="D159" s="141">
        <f>+LN('Precios al cierre'!D158/'Precios al cierre'!D159)</f>
        <v>8.7680875207358424E-3</v>
      </c>
      <c r="E159" s="187">
        <f>+LN('Precios al cierre'!T158/'Precios al cierre'!T159)</f>
        <v>-1.7411709367554862E-2</v>
      </c>
      <c r="F159" s="187">
        <f t="shared" si="2"/>
        <v>9.9476262357721086E-4</v>
      </c>
      <c r="G159" s="142">
        <f>+LN('Precios al cierre'!E158/'Precios al cierre'!E159)</f>
        <v>1.9633720300019607E-3</v>
      </c>
      <c r="H159" s="5"/>
    </row>
    <row r="160" spans="1:8" x14ac:dyDescent="0.25">
      <c r="A160" s="18">
        <f>'Precios al cierre'!A159</f>
        <v>43749</v>
      </c>
      <c r="B160" s="141">
        <f>+LN('Precios al cierre'!B159/'Precios al cierre'!B160)</f>
        <v>0</v>
      </c>
      <c r="C160" s="141">
        <f>+LN('Precios al cierre'!C159/'Precios al cierre'!C160)</f>
        <v>1.7103677229541172E-2</v>
      </c>
      <c r="D160" s="141">
        <f>+LN('Precios al cierre'!D159/'Precios al cierre'!D160)</f>
        <v>9.8906535635772842E-5</v>
      </c>
      <c r="E160" s="187">
        <f>+LN('Precios al cierre'!T159/'Precios al cierre'!T160)</f>
        <v>1.3174414892039705E-2</v>
      </c>
      <c r="F160" s="187">
        <f t="shared" si="2"/>
        <v>1.2690301279883556E-3</v>
      </c>
      <c r="G160" s="142">
        <f>+LN('Precios al cierre'!E159/'Precios al cierre'!E160)</f>
        <v>6.6131055179031398E-3</v>
      </c>
      <c r="H160" s="5"/>
    </row>
    <row r="161" spans="1:8" x14ac:dyDescent="0.25">
      <c r="A161" s="18">
        <f>'Precios al cierre'!A160</f>
        <v>43748</v>
      </c>
      <c r="B161" s="141">
        <f>+LN('Precios al cierre'!B160/'Precios al cierre'!B161)</f>
        <v>3.2107568398141214E-3</v>
      </c>
      <c r="C161" s="141">
        <f>+LN('Precios al cierre'!C160/'Precios al cierre'!C161)</f>
        <v>1.9597687639796395E-2</v>
      </c>
      <c r="D161" s="141">
        <f>+LN('Precios al cierre'!D160/'Precios al cierre'!D161)</f>
        <v>8.7467508802878402E-3</v>
      </c>
      <c r="E161" s="187">
        <f>+LN('Precios al cierre'!T160/'Precios al cierre'!T161)</f>
        <v>-5.7642426420721629E-4</v>
      </c>
      <c r="F161" s="187">
        <f t="shared" si="2"/>
        <v>4.6915480936371504E-3</v>
      </c>
      <c r="G161" s="142">
        <f>+LN('Precios al cierre'!E160/'Precios al cierre'!E161)</f>
        <v>1.0016036270651138E-2</v>
      </c>
      <c r="H161" s="5"/>
    </row>
    <row r="162" spans="1:8" x14ac:dyDescent="0.25">
      <c r="A162" s="18">
        <f>'Precios al cierre'!A161</f>
        <v>43747</v>
      </c>
      <c r="B162" s="141">
        <f>+LN('Precios al cierre'!B161/'Precios al cierre'!B162)</f>
        <v>-3.4987553588511073E-3</v>
      </c>
      <c r="C162" s="141">
        <f>+LN('Precios al cierre'!C161/'Precios al cierre'!C162)</f>
        <v>-2.0136625973452345E-2</v>
      </c>
      <c r="D162" s="141">
        <f>+LN('Precios al cierre'!D161/'Precios al cierre'!D162)</f>
        <v>-1.3584096709968926E-2</v>
      </c>
      <c r="E162" s="187">
        <f>+LN('Precios al cierre'!T161/'Precios al cierre'!T162)</f>
        <v>-6.1279395131465736E-3</v>
      </c>
      <c r="F162" s="187">
        <f t="shared" si="2"/>
        <v>-6.1092634532651539E-3</v>
      </c>
      <c r="G162" s="142">
        <f>+LN('Precios al cierre'!E161/'Precios al cierre'!E162)</f>
        <v>-7.8127702705414433E-4</v>
      </c>
      <c r="H162" s="5"/>
    </row>
    <row r="163" spans="1:8" x14ac:dyDescent="0.25">
      <c r="A163" s="18">
        <f>'Precios al cierre'!A162</f>
        <v>43746</v>
      </c>
      <c r="B163" s="141">
        <f>+LN('Precios al cierre'!B162/'Precios al cierre'!B163)</f>
        <v>-8.9569628630358682E-4</v>
      </c>
      <c r="C163" s="141">
        <f>+LN('Precios al cierre'!C162/'Precios al cierre'!C163)</f>
        <v>-3.2859395976549334E-2</v>
      </c>
      <c r="D163" s="141">
        <f>+LN('Precios al cierre'!D162/'Precios al cierre'!D163)</f>
        <v>-1.1456654073978684E-2</v>
      </c>
      <c r="E163" s="187">
        <f>+LN('Precios al cierre'!T162/'Precios al cierre'!T163)</f>
        <v>5.5518473224657984E-3</v>
      </c>
      <c r="F163" s="187">
        <f t="shared" si="2"/>
        <v>-5.7136624266204234E-3</v>
      </c>
      <c r="G163" s="142">
        <f>+LN('Precios al cierre'!E162/'Precios al cierre'!E163)</f>
        <v>-9.7593704821859473E-3</v>
      </c>
      <c r="H163" s="5"/>
    </row>
    <row r="164" spans="1:8" x14ac:dyDescent="0.25">
      <c r="A164" s="18">
        <f>'Precios al cierre'!A163</f>
        <v>43745</v>
      </c>
      <c r="B164" s="141">
        <f>+LN('Precios al cierre'!B163/'Precios al cierre'!B164)</f>
        <v>-2.0373416027545587E-3</v>
      </c>
      <c r="C164" s="141">
        <f>+LN('Precios al cierre'!C163/'Precios al cierre'!C164)</f>
        <v>1.0482276273510229E-2</v>
      </c>
      <c r="D164" s="141">
        <f>+LN('Precios al cierre'!D163/'Precios al cierre'!D164)</f>
        <v>-2.2368402118392904E-3</v>
      </c>
      <c r="E164" s="187">
        <f>+LN('Precios al cierre'!T163/'Precios al cierre'!T164)</f>
        <v>5.5828424916628192E-3</v>
      </c>
      <c r="F164" s="187">
        <f t="shared" si="2"/>
        <v>-4.2465120305826786E-4</v>
      </c>
      <c r="G164" s="142">
        <f>+LN('Precios al cierre'!E163/'Precios al cierre'!E164)</f>
        <v>-1.0758787248954191E-2</v>
      </c>
      <c r="H164" s="5"/>
    </row>
    <row r="165" spans="1:8" x14ac:dyDescent="0.25">
      <c r="A165" s="18">
        <f>'Precios al cierre'!A164</f>
        <v>43742</v>
      </c>
      <c r="B165" s="141">
        <f>+LN('Precios al cierre'!B164/'Precios al cierre'!B165)</f>
        <v>2.0870961841907313E-3</v>
      </c>
      <c r="C165" s="141">
        <f>+LN('Precios al cierre'!C164/'Precios al cierre'!C165)</f>
        <v>-9.9607638757713904E-3</v>
      </c>
      <c r="D165" s="141">
        <f>+LN('Precios al cierre'!D164/'Precios al cierre'!D165)</f>
        <v>-5.6184881192810118E-3</v>
      </c>
      <c r="E165" s="187">
        <f>+LN('Precios al cierre'!T164/'Precios al cierre'!T165)</f>
        <v>-3.2764797549132184E-3</v>
      </c>
      <c r="F165" s="187">
        <f t="shared" si="2"/>
        <v>-1.6269972723361135E-3</v>
      </c>
      <c r="G165" s="142">
        <f>+LN('Precios al cierre'!E164/'Precios al cierre'!E165)</f>
        <v>2.2679460216449177E-2</v>
      </c>
      <c r="H165" s="5"/>
    </row>
    <row r="166" spans="1:8" x14ac:dyDescent="0.25">
      <c r="A166" s="18">
        <f>'Precios al cierre'!A165</f>
        <v>43741</v>
      </c>
      <c r="B166" s="141">
        <f>+LN('Precios al cierre'!B165/'Precios al cierre'!B166)</f>
        <v>1.2940500685365694E-3</v>
      </c>
      <c r="C166" s="141">
        <f>+LN('Precios al cierre'!C165/'Precios al cierre'!C166)</f>
        <v>6.8044751733268554E-3</v>
      </c>
      <c r="D166" s="141">
        <f>+LN('Precios al cierre'!D165/'Precios al cierre'!D166)</f>
        <v>-5.5871546359443124E-3</v>
      </c>
      <c r="E166" s="187">
        <f>+LN('Precios al cierre'!T165/'Precios al cierre'!T166)</f>
        <v>4.8220751166938008E-3</v>
      </c>
      <c r="F166" s="187">
        <f t="shared" si="2"/>
        <v>-6.2917414889959288E-4</v>
      </c>
      <c r="G166" s="142">
        <f>+LN('Precios al cierre'!E165/'Precios al cierre'!E166)</f>
        <v>5.206579145126628E-3</v>
      </c>
      <c r="H166" s="5"/>
    </row>
    <row r="167" spans="1:8" x14ac:dyDescent="0.25">
      <c r="A167" s="18">
        <f>'Precios al cierre'!A166</f>
        <v>43740</v>
      </c>
      <c r="B167" s="141">
        <f>+LN('Precios al cierre'!B166/'Precios al cierre'!B167)</f>
        <v>-3.6787704116844075E-3</v>
      </c>
      <c r="C167" s="141">
        <f>+LN('Precios al cierre'!C166/'Precios al cierre'!C167)</f>
        <v>3.6833506521177276E-3</v>
      </c>
      <c r="D167" s="141">
        <f>+LN('Precios al cierre'!D166/'Precios al cierre'!D167)</f>
        <v>-2.8691065862478899E-2</v>
      </c>
      <c r="E167" s="187">
        <f>+LN('Precios al cierre'!T166/'Precios al cierre'!T167)</f>
        <v>-1.5455953617805973E-3</v>
      </c>
      <c r="F167" s="187">
        <f t="shared" si="2"/>
        <v>-8.4767336640174367E-3</v>
      </c>
      <c r="G167" s="142">
        <f>+LN('Precios al cierre'!E166/'Precios al cierre'!E167)</f>
        <v>-1.6774964205456266E-2</v>
      </c>
      <c r="H167" s="5"/>
    </row>
    <row r="168" spans="1:8" x14ac:dyDescent="0.25">
      <c r="A168" s="18">
        <f>'Precios al cierre'!A167</f>
        <v>43739</v>
      </c>
      <c r="B168" s="141">
        <f>+LN('Precios al cierre'!B167/'Precios al cierre'!B168)</f>
        <v>-2.0820540636495521E-3</v>
      </c>
      <c r="C168" s="141">
        <f>+LN('Precios al cierre'!C167/'Precios al cierre'!C168)</f>
        <v>2.6391676083764395E-3</v>
      </c>
      <c r="D168" s="141">
        <f>+LN('Precios al cierre'!D167/'Precios al cierre'!D168)</f>
        <v>1.6280367188512133E-2</v>
      </c>
      <c r="E168" s="187">
        <f>+LN('Precios al cierre'!T167/'Precios al cierre'!T168)</f>
        <v>1.1064851314326567E-2</v>
      </c>
      <c r="F168" s="187">
        <f t="shared" si="2"/>
        <v>3.9520976243764818E-3</v>
      </c>
      <c r="G168" s="142">
        <f>+LN('Precios al cierre'!E167/'Precios al cierre'!E168)</f>
        <v>-1.7245083740615244E-3</v>
      </c>
      <c r="H168" s="5"/>
    </row>
    <row r="169" spans="1:8" x14ac:dyDescent="0.25">
      <c r="A169" s="18">
        <f>'Precios al cierre'!A168</f>
        <v>43738</v>
      </c>
      <c r="B169" s="141">
        <f>+LN('Precios al cierre'!B168/'Precios al cierre'!B169)</f>
        <v>-8.0393277060296434E-3</v>
      </c>
      <c r="C169" s="141">
        <f>+LN('Precios al cierre'!C168/'Precios al cierre'!C169)</f>
        <v>2.7868899008792448E-2</v>
      </c>
      <c r="D169" s="141">
        <f>+LN('Precios al cierre'!D168/'Precios al cierre'!D169)</f>
        <v>9.4371604700688814E-3</v>
      </c>
      <c r="E169" s="187">
        <f>+LN('Precios al cierre'!T168/'Precios al cierre'!T169)</f>
        <v>-1.4533731262233339E-2</v>
      </c>
      <c r="F169" s="187">
        <f t="shared" si="2"/>
        <v>2.2355428973569675E-3</v>
      </c>
      <c r="G169" s="142">
        <f>+LN('Precios al cierre'!E168/'Precios al cierre'!E169)</f>
        <v>3.5796816730094805E-3</v>
      </c>
      <c r="H169" s="5"/>
    </row>
    <row r="170" spans="1:8" x14ac:dyDescent="0.25">
      <c r="A170" s="18">
        <f>'Precios al cierre'!A169</f>
        <v>43735</v>
      </c>
      <c r="B170" s="141">
        <f>+LN('Precios al cierre'!B169/'Precios al cierre'!B170)</f>
        <v>-2.7960461710989865E-3</v>
      </c>
      <c r="C170" s="141">
        <f>+LN('Precios al cierre'!C169/'Precios al cierre'!C170)</f>
        <v>1.5886337501507804E-2</v>
      </c>
      <c r="D170" s="141">
        <f>+LN('Precios al cierre'!D169/'Precios al cierre'!D170)</f>
        <v>-5.9205195010698817E-3</v>
      </c>
      <c r="E170" s="187">
        <f>+LN('Precios al cierre'!T169/'Precios al cierre'!T170)</f>
        <v>1.5402390415011717E-3</v>
      </c>
      <c r="F170" s="187">
        <f t="shared" si="2"/>
        <v>-1.2372762794283739E-3</v>
      </c>
      <c r="G170" s="142">
        <f>+LN('Precios al cierre'!E169/'Precios al cierre'!E170)</f>
        <v>-2.9629198278616499E-3</v>
      </c>
      <c r="H170" s="5"/>
    </row>
    <row r="171" spans="1:8" x14ac:dyDescent="0.25">
      <c r="A171" s="18">
        <f>'Precios al cierre'!A170</f>
        <v>43734</v>
      </c>
      <c r="B171" s="141">
        <f>+LN('Precios al cierre'!B170/'Precios al cierre'!B171)</f>
        <v>-1.4690966132333488E-4</v>
      </c>
      <c r="C171" s="141">
        <f>+LN('Precios al cierre'!C170/'Precios al cierre'!C171)</f>
        <v>-2.0765718285601351E-2</v>
      </c>
      <c r="D171" s="141">
        <f>+LN('Precios al cierre'!D170/'Precios al cierre'!D171)</f>
        <v>-1.0795550074173673E-2</v>
      </c>
      <c r="E171" s="187">
        <f>+LN('Precios al cierre'!T170/'Precios al cierre'!T171)</f>
        <v>3.8543072359976157E-4</v>
      </c>
      <c r="F171" s="187">
        <f t="shared" si="2"/>
        <v>-4.4422559307905757E-3</v>
      </c>
      <c r="G171" s="142">
        <f>+LN('Precios al cierre'!E170/'Precios al cierre'!E171)</f>
        <v>-6.8205873908735743E-4</v>
      </c>
      <c r="H171" s="5"/>
    </row>
    <row r="172" spans="1:8" x14ac:dyDescent="0.25">
      <c r="A172" s="18">
        <f>'Precios al cierre'!A171</f>
        <v>43733</v>
      </c>
      <c r="B172" s="141">
        <f>+LN('Precios al cierre'!B171/'Precios al cierre'!B172)</f>
        <v>-2.4460262294949083E-3</v>
      </c>
      <c r="C172" s="141">
        <f>+LN('Precios al cierre'!C171/'Precios al cierre'!C172)</f>
        <v>1.306496537053296E-2</v>
      </c>
      <c r="D172" s="141">
        <f>+LN('Precios al cierre'!D171/'Precios al cierre'!D172)</f>
        <v>-7.6003649579599432E-3</v>
      </c>
      <c r="E172" s="187">
        <f>+LN('Precios al cierre'!T171/'Precios al cierre'!T172)</f>
        <v>-2.1180329473812496E-3</v>
      </c>
      <c r="F172" s="187">
        <f t="shared" si="2"/>
        <v>-1.7912897514733451E-3</v>
      </c>
      <c r="G172" s="142">
        <f>+LN('Precios al cierre'!E171/'Precios al cierre'!E172)</f>
        <v>-1.9799478748340855E-3</v>
      </c>
      <c r="H172" s="5"/>
    </row>
    <row r="173" spans="1:8" x14ac:dyDescent="0.25">
      <c r="A173" s="18">
        <f>'Precios al cierre'!A172</f>
        <v>43732</v>
      </c>
      <c r="B173" s="141">
        <f>+LN('Precios al cierre'!B172/'Precios al cierre'!B173)</f>
        <v>-1.3298605835475697E-2</v>
      </c>
      <c r="C173" s="141">
        <f>+LN('Precios al cierre'!C172/'Precios al cierre'!C173)</f>
        <v>-1.3605652055778598E-2</v>
      </c>
      <c r="D173" s="141">
        <f>+LN('Precios al cierre'!D172/'Precios al cierre'!D173)</f>
        <v>-4.4767468491587366E-3</v>
      </c>
      <c r="E173" s="187">
        <f>+LN('Precios al cierre'!T172/'Precios al cierre'!T173)</f>
        <v>7.1421981051566939E-3</v>
      </c>
      <c r="F173" s="187">
        <f t="shared" si="2"/>
        <v>-6.0195091375281704E-3</v>
      </c>
      <c r="G173" s="142">
        <f>+LN('Precios al cierre'!E172/'Precios al cierre'!E173)</f>
        <v>-9.4362538251668276E-3</v>
      </c>
      <c r="H173" s="5"/>
    </row>
    <row r="174" spans="1:8" x14ac:dyDescent="0.25">
      <c r="A174" s="18">
        <f>'Precios al cierre'!A173</f>
        <v>43731</v>
      </c>
      <c r="B174" s="141">
        <f>+LN('Precios al cierre'!B173/'Precios al cierre'!B174)</f>
        <v>-1.5975006776860808E-2</v>
      </c>
      <c r="C174" s="141">
        <f>+LN('Precios al cierre'!C173/'Precios al cierre'!C174)</f>
        <v>2.0202762474718937E-2</v>
      </c>
      <c r="D174" s="141">
        <f>+LN('Precios al cierre'!D173/'Precios al cierre'!D174)</f>
        <v>-2.8806227767924505E-3</v>
      </c>
      <c r="E174" s="187">
        <f>+LN('Precios al cierre'!T173/'Precios al cierre'!T174)</f>
        <v>-3.8669808434960424E-3</v>
      </c>
      <c r="F174" s="187">
        <f t="shared" si="2"/>
        <v>-3.9071505495300246E-3</v>
      </c>
      <c r="G174" s="142">
        <f>+LN('Precios al cierre'!E173/'Precios al cierre'!E174)</f>
        <v>-1.1829917266387758E-3</v>
      </c>
      <c r="H174" s="5"/>
    </row>
    <row r="175" spans="1:8" x14ac:dyDescent="0.25">
      <c r="A175" s="18">
        <f>'Precios al cierre'!A174</f>
        <v>43728</v>
      </c>
      <c r="B175" s="141">
        <f>+LN('Precios al cierre'!B174/'Precios al cierre'!B175)</f>
        <v>1.3422972716642355E-2</v>
      </c>
      <c r="C175" s="141">
        <f>+LN('Precios al cierre'!C174/'Precios al cierre'!C175)</f>
        <v>7.75192164711851E-3</v>
      </c>
      <c r="D175" s="141">
        <f>+LN('Precios al cierre'!D174/'Precios al cierre'!D175)</f>
        <v>1.1478787896680477E-2</v>
      </c>
      <c r="E175" s="187">
        <f>+LN('Precios al cierre'!T174/'Precios al cierre'!T175)</f>
        <v>-7.880867314243414E-3</v>
      </c>
      <c r="F175" s="187">
        <f t="shared" si="2"/>
        <v>7.5054257641014518E-3</v>
      </c>
      <c r="G175" s="142">
        <f>+LN('Precios al cierre'!E174/'Precios al cierre'!E175)</f>
        <v>1.2520552197188518E-2</v>
      </c>
      <c r="H175" s="5"/>
    </row>
    <row r="176" spans="1:8" x14ac:dyDescent="0.25">
      <c r="A176" s="18">
        <f>'Precios al cierre'!A175</f>
        <v>43727</v>
      </c>
      <c r="B176" s="141">
        <f>+LN('Precios al cierre'!B175/'Precios al cierre'!B176)</f>
        <v>1.0830721580867904E-2</v>
      </c>
      <c r="C176" s="141">
        <f>+LN('Precios al cierre'!C175/'Precios al cierre'!C176)</f>
        <v>1.5686652632975012E-2</v>
      </c>
      <c r="D176" s="141">
        <f>+LN('Precios al cierre'!D175/'Precios al cierre'!D176)</f>
        <v>-1.0178880527937875E-2</v>
      </c>
      <c r="E176" s="187">
        <f>+LN('Precios al cierre'!T175/'Precios al cierre'!T176)</f>
        <v>5.7603845919798145E-3</v>
      </c>
      <c r="F176" s="187">
        <f t="shared" si="2"/>
        <v>1.5343700346089882E-3</v>
      </c>
      <c r="G176" s="142">
        <f>+LN('Precios al cierre'!E175/'Precios al cierre'!E176)</f>
        <v>-1.2284879430068515E-3</v>
      </c>
      <c r="H176" s="5"/>
    </row>
    <row r="177" spans="1:8" x14ac:dyDescent="0.25">
      <c r="A177" s="18">
        <f>'Precios al cierre'!A176</f>
        <v>43726</v>
      </c>
      <c r="B177" s="141">
        <f>+LN('Precios al cierre'!B176/'Precios al cierre'!B177)</f>
        <v>-1.0494020054960465E-2</v>
      </c>
      <c r="C177" s="141">
        <f>+LN('Precios al cierre'!C176/'Precios al cierre'!C177)</f>
        <v>-7.8741128961814164E-3</v>
      </c>
      <c r="D177" s="141">
        <f>+LN('Precios al cierre'!D176/'Precios al cierre'!D177)</f>
        <v>-1.0215072862427858E-3</v>
      </c>
      <c r="E177" s="187">
        <f>+LN('Precios al cierre'!T176/'Precios al cierre'!T177)</f>
        <v>-1.9254837837486837E-4</v>
      </c>
      <c r="F177" s="187">
        <f t="shared" si="2"/>
        <v>-3.8695558685938017E-3</v>
      </c>
      <c r="G177" s="142">
        <f>+LN('Precios al cierre'!E176/'Precios al cierre'!E177)</f>
        <v>-8.7518983776119028E-3</v>
      </c>
      <c r="H177" s="5"/>
    </row>
    <row r="178" spans="1:8" x14ac:dyDescent="0.25">
      <c r="A178" s="18">
        <f>'Precios al cierre'!A177</f>
        <v>43725</v>
      </c>
      <c r="B178" s="141">
        <f>+LN('Precios al cierre'!B177/'Precios al cierre'!B178)</f>
        <v>1.6296112760590235E-2</v>
      </c>
      <c r="C178" s="141">
        <f>+LN('Precios al cierre'!C177/'Precios al cierre'!C178)</f>
        <v>-1.8318580523684631E-2</v>
      </c>
      <c r="D178" s="141">
        <f>+LN('Precios al cierre'!D177/'Precios al cierre'!D178)</f>
        <v>-1.7619701480751618E-3</v>
      </c>
      <c r="E178" s="187">
        <f>+LN('Precios al cierre'!T177/'Precios al cierre'!T178)</f>
        <v>3.4715560419572153E-3</v>
      </c>
      <c r="F178" s="187">
        <f t="shared" si="2"/>
        <v>2.8931472910582777E-3</v>
      </c>
      <c r="G178" s="142">
        <f>+LN('Precios al cierre'!E177/'Precios al cierre'!E178)</f>
        <v>1.408014072404001E-2</v>
      </c>
      <c r="H178" s="5"/>
    </row>
    <row r="179" spans="1:8" x14ac:dyDescent="0.25">
      <c r="A179" s="18">
        <f>'Precios al cierre'!A178</f>
        <v>43721</v>
      </c>
      <c r="B179" s="141">
        <f>+LN('Precios al cierre'!B178/'Precios al cierre'!B179)</f>
        <v>2.355020548196499E-2</v>
      </c>
      <c r="C179" s="141">
        <f>+LN('Precios al cierre'!C178/'Precios al cierre'!C179)</f>
        <v>2.506396866321622E-2</v>
      </c>
      <c r="D179" s="141">
        <f>+LN('Precios al cierre'!D178/'Precios al cierre'!D179)</f>
        <v>3.7068854270593557E-4</v>
      </c>
      <c r="E179" s="187">
        <f>+LN('Precios al cierre'!T178/'Precios al cierre'!T179)</f>
        <v>-1.1585249413187471E-3</v>
      </c>
      <c r="F179" s="187">
        <f t="shared" si="2"/>
        <v>8.7062906926897356E-3</v>
      </c>
      <c r="G179" s="142">
        <f>+LN('Precios al cierre'!E178/'Precios al cierre'!E179)</f>
        <v>4.0006377582909062E-3</v>
      </c>
      <c r="H179" s="5"/>
    </row>
    <row r="180" spans="1:8" x14ac:dyDescent="0.25">
      <c r="A180" s="18">
        <f>'Precios al cierre'!A179</f>
        <v>43720</v>
      </c>
      <c r="B180" s="141">
        <f>+LN('Precios al cierre'!B179/'Precios al cierre'!B180)</f>
        <v>3.1892464291830604E-2</v>
      </c>
      <c r="C180" s="141">
        <f>+LN('Precios al cierre'!C179/'Precios al cierre'!C180)</f>
        <v>-5.6385679531684597E-4</v>
      </c>
      <c r="D180" s="141">
        <f>+LN('Precios al cierre'!D179/'Precios al cierre'!D180)</f>
        <v>-2.7801307270513306E-4</v>
      </c>
      <c r="E180" s="187">
        <f>+LN('Precios al cierre'!T179/'Precios al cierre'!T180)</f>
        <v>-1.2084159708342259E-2</v>
      </c>
      <c r="F180" s="187">
        <f t="shared" si="2"/>
        <v>9.0746384163498724E-3</v>
      </c>
      <c r="G180" s="142">
        <f>+LN('Precios al cierre'!E179/'Precios al cierre'!E180)</f>
        <v>-1.84411441611153E-3</v>
      </c>
      <c r="H180" s="5"/>
    </row>
    <row r="181" spans="1:8" x14ac:dyDescent="0.25">
      <c r="A181" s="18">
        <f>'Precios al cierre'!A180</f>
        <v>43719</v>
      </c>
      <c r="B181" s="141">
        <f>+LN('Precios al cierre'!B180/'Precios al cierre'!B181)</f>
        <v>2.4644730120998565E-2</v>
      </c>
      <c r="C181" s="141">
        <f>+LN('Precios al cierre'!C180/'Precios al cierre'!C181)</f>
        <v>1.1908220903226258E-2</v>
      </c>
      <c r="D181" s="141">
        <f>+LN('Precios al cierre'!D180/'Precios al cierre'!D181)</f>
        <v>4.7368685168189175E-3</v>
      </c>
      <c r="E181" s="187">
        <f>+LN('Precios al cierre'!T180/'Precios al cierre'!T181)</f>
        <v>1.1119746478997399E-2</v>
      </c>
      <c r="F181" s="187">
        <f t="shared" si="2"/>
        <v>9.2353362808725008E-3</v>
      </c>
      <c r="G181" s="142">
        <f>+LN('Precios al cierre'!E180/'Precios al cierre'!E181)</f>
        <v>3.7749156208467319E-3</v>
      </c>
      <c r="H181" s="5"/>
    </row>
    <row r="182" spans="1:8" x14ac:dyDescent="0.25">
      <c r="A182" s="18">
        <f>'Precios al cierre'!A181</f>
        <v>43718</v>
      </c>
      <c r="B182" s="141">
        <f>+LN('Precios al cierre'!B181/'Precios al cierre'!B182)</f>
        <v>5.3116315748859859E-3</v>
      </c>
      <c r="C182" s="141">
        <f>+LN('Precios al cierre'!C181/'Precios al cierre'!C182)</f>
        <v>2.6591219171857861E-2</v>
      </c>
      <c r="D182" s="141">
        <f>+LN('Precios al cierre'!D181/'Precios al cierre'!D182)</f>
        <v>1.8700972395106867E-2</v>
      </c>
      <c r="E182" s="187">
        <f>+LN('Precios al cierre'!T181/'Precios al cierre'!T182)</f>
        <v>-4.8081638933355954E-3</v>
      </c>
      <c r="F182" s="187">
        <f t="shared" si="2"/>
        <v>8.4710077288595725E-3</v>
      </c>
      <c r="G182" s="142">
        <f>+LN('Precios al cierre'!E181/'Precios al cierre'!E182)</f>
        <v>-1.7446735098833321E-3</v>
      </c>
      <c r="H182" s="5"/>
    </row>
    <row r="183" spans="1:8" x14ac:dyDescent="0.25">
      <c r="A183" s="18">
        <f>'Precios al cierre'!A182</f>
        <v>43717</v>
      </c>
      <c r="B183" s="141">
        <f>+LN('Precios al cierre'!B182/'Precios al cierre'!B183)</f>
        <v>-6.6351184136851432E-3</v>
      </c>
      <c r="C183" s="141">
        <f>+LN('Precios al cierre'!C182/'Precios al cierre'!C183)</f>
        <v>-2.4306752224161319E-2</v>
      </c>
      <c r="D183" s="141">
        <f>+LN('Precios al cierre'!D182/'Precios al cierre'!D183)</f>
        <v>-2.0282422980583852E-2</v>
      </c>
      <c r="E183" s="187">
        <f>+LN('Precios al cierre'!T182/'Precios al cierre'!T183)</f>
        <v>7.8975658485142472E-3</v>
      </c>
      <c r="F183" s="187">
        <f t="shared" si="2"/>
        <v>-9.109975606027703E-3</v>
      </c>
      <c r="G183" s="142">
        <f>+LN('Precios al cierre'!E182/'Precios al cierre'!E183)</f>
        <v>-1.0587171602128383E-3</v>
      </c>
      <c r="H183" s="5"/>
    </row>
    <row r="184" spans="1:8" x14ac:dyDescent="0.25">
      <c r="A184" s="18">
        <f>'Precios al cierre'!A183</f>
        <v>43714</v>
      </c>
      <c r="B184" s="141">
        <f>+LN('Precios al cierre'!B183/'Precios al cierre'!B184)</f>
        <v>7.0079128830264738E-3</v>
      </c>
      <c r="C184" s="141">
        <f>+LN('Precios al cierre'!C183/'Precios al cierre'!C184)</f>
        <v>-2.2053424786444349E-2</v>
      </c>
      <c r="D184" s="141">
        <f>+LN('Precios al cierre'!D183/'Precios al cierre'!D184)</f>
        <v>1.5173120469567118E-2</v>
      </c>
      <c r="E184" s="187">
        <f>+LN('Precios al cierre'!T183/'Precios al cierre'!T184)</f>
        <v>-8.2812220972255414E-3</v>
      </c>
      <c r="F184" s="187">
        <f t="shared" si="2"/>
        <v>4.4810346857066113E-3</v>
      </c>
      <c r="G184" s="142">
        <f>+LN('Precios al cierre'!E183/'Precios al cierre'!E184)</f>
        <v>-5.5759721932890536E-4</v>
      </c>
      <c r="H184" s="5"/>
    </row>
    <row r="185" spans="1:8" x14ac:dyDescent="0.25">
      <c r="A185" s="18">
        <f>'Precios al cierre'!A184</f>
        <v>43713</v>
      </c>
      <c r="B185" s="141">
        <f>+LN('Precios al cierre'!B184/'Precios al cierre'!B185)</f>
        <v>6.6818538943884068E-3</v>
      </c>
      <c r="C185" s="141">
        <f>+LN('Precios al cierre'!C184/'Precios al cierre'!C185)</f>
        <v>3.36129177429169E-3</v>
      </c>
      <c r="D185" s="141">
        <f>+LN('Precios al cierre'!D184/'Precios al cierre'!D185)</f>
        <v>1.8766933526822686E-2</v>
      </c>
      <c r="E185" s="187">
        <f>+LN('Precios al cierre'!T184/'Precios al cierre'!T185)</f>
        <v>9.0550662062623202E-3</v>
      </c>
      <c r="F185" s="187">
        <f t="shared" si="2"/>
        <v>7.1959167964042309E-3</v>
      </c>
      <c r="G185" s="142">
        <f>+LN('Precios al cierre'!E184/'Precios al cierre'!E185)</f>
        <v>9.5705198616675979E-3</v>
      </c>
      <c r="H185" s="5"/>
    </row>
    <row r="186" spans="1:8" x14ac:dyDescent="0.25">
      <c r="A186" s="18">
        <f>'Precios al cierre'!A185</f>
        <v>43712</v>
      </c>
      <c r="B186" s="141">
        <f>+LN('Precios al cierre'!B185/'Precios al cierre'!B186)</f>
        <v>-1.9289359557785489E-3</v>
      </c>
      <c r="C186" s="141">
        <f>+LN('Precios al cierre'!C185/'Precios al cierre'!C186)</f>
        <v>-1.0605737145201561E-2</v>
      </c>
      <c r="D186" s="141">
        <f>+LN('Precios al cierre'!D185/'Precios al cierre'!D186)</f>
        <v>-1.7294393574490273E-3</v>
      </c>
      <c r="E186" s="187">
        <f>+LN('Precios al cierre'!T185/'Precios al cierre'!T186)</f>
        <v>-8.0956494580068997E-3</v>
      </c>
      <c r="F186" s="187">
        <f t="shared" si="2"/>
        <v>-1.7895099283117711E-3</v>
      </c>
      <c r="G186" s="142">
        <f>+LN('Precios al cierre'!E185/'Precios al cierre'!E186)</f>
        <v>1.183405222332562E-2</v>
      </c>
      <c r="H186" s="5"/>
    </row>
    <row r="187" spans="1:8" x14ac:dyDescent="0.25">
      <c r="A187" s="18">
        <f>'Precios al cierre'!A186</f>
        <v>43711</v>
      </c>
      <c r="B187" s="141">
        <f>+LN('Precios al cierre'!B186/'Precios al cierre'!B187)</f>
        <v>6.7138776891219019E-3</v>
      </c>
      <c r="C187" s="141">
        <f>+LN('Precios al cierre'!C186/'Precios al cierre'!C187)</f>
        <v>4.2535473532582739E-2</v>
      </c>
      <c r="D187" s="141">
        <f>+LN('Precios al cierre'!D186/'Precios al cierre'!D187)</f>
        <v>-1.2591981937602465E-2</v>
      </c>
      <c r="E187" s="187">
        <f>+LN('Precios al cierre'!T186/'Precios al cierre'!T187)</f>
        <v>3.654201585257096E-3</v>
      </c>
      <c r="F187" s="187">
        <f t="shared" si="2"/>
        <v>1.6522759197896988E-3</v>
      </c>
      <c r="G187" s="142">
        <f>+LN('Precios al cierre'!E186/'Precios al cierre'!E187)</f>
        <v>-6.7118956233885299E-3</v>
      </c>
      <c r="H187" s="5"/>
    </row>
    <row r="188" spans="1:8" x14ac:dyDescent="0.25">
      <c r="A188" s="18">
        <f>'Precios al cierre'!A187</f>
        <v>43710</v>
      </c>
      <c r="B188" s="141">
        <f>+LN('Precios al cierre'!B187/'Precios al cierre'!B188)</f>
        <v>-5.9106517756992109E-3</v>
      </c>
      <c r="C188" s="141">
        <f>+LN('Precios al cierre'!C187/'Precios al cierre'!C188)</f>
        <v>2.7608155006572779E-2</v>
      </c>
      <c r="D188" s="141">
        <f>+LN('Precios al cierre'!D187/'Precios al cierre'!D188)</f>
        <v>4.7510542571577745E-3</v>
      </c>
      <c r="E188" s="187">
        <f>+LN('Precios al cierre'!T187/'Precios al cierre'!T188)</f>
        <v>6.9605849476239729E-3</v>
      </c>
      <c r="F188" s="187">
        <f t="shared" si="2"/>
        <v>1.5749272609927977E-3</v>
      </c>
      <c r="G188" s="142">
        <f>+LN('Precios al cierre'!E187/'Precios al cierre'!E188)</f>
        <v>-1.2139063200162555E-2</v>
      </c>
      <c r="H188" s="5"/>
    </row>
    <row r="189" spans="1:8" x14ac:dyDescent="0.25">
      <c r="A189" s="18">
        <f>'Precios al cierre'!A188</f>
        <v>43707</v>
      </c>
      <c r="B189" s="141">
        <f>+LN('Precios al cierre'!B188/'Precios al cierre'!B189)</f>
        <v>1.6039140199302384E-2</v>
      </c>
      <c r="C189" s="141">
        <f>+LN('Precios al cierre'!C188/'Precios al cierre'!C189)</f>
        <v>-8.3036654963347719E-3</v>
      </c>
      <c r="D189" s="141">
        <f>+LN('Precios al cierre'!D188/'Precios al cierre'!D189)</f>
        <v>3.5778647607774258E-2</v>
      </c>
      <c r="E189" s="187">
        <f>+LN('Precios al cierre'!T188/'Precios al cierre'!T189)</f>
        <v>-1.6357528195909285E-2</v>
      </c>
      <c r="F189" s="187">
        <f t="shared" si="2"/>
        <v>1.3601064119530146E-2</v>
      </c>
      <c r="G189" s="142">
        <f>+LN('Precios al cierre'!E188/'Precios al cierre'!E189)</f>
        <v>1.8737401042268967E-2</v>
      </c>
      <c r="H189" s="5"/>
    </row>
    <row r="190" spans="1:8" x14ac:dyDescent="0.25">
      <c r="A190" s="18">
        <f>'Precios al cierre'!A189</f>
        <v>43706</v>
      </c>
      <c r="B190" s="141">
        <f>+LN('Precios al cierre'!B189/'Precios al cierre'!B190)</f>
        <v>1.5249965736349218E-2</v>
      </c>
      <c r="C190" s="141">
        <f>+LN('Precios al cierre'!C189/'Precios al cierre'!C190)</f>
        <v>1.4277398555184593E-2</v>
      </c>
      <c r="D190" s="141">
        <f>+LN('Precios al cierre'!D189/'Precios al cierre'!D190)</f>
        <v>4.5439415595375877E-2</v>
      </c>
      <c r="E190" s="187">
        <f>+LN('Precios al cierre'!T189/'Precios al cierre'!T190)</f>
        <v>1.5581732966929706E-2</v>
      </c>
      <c r="F190" s="187">
        <f t="shared" si="2"/>
        <v>1.7601534830394314E-2</v>
      </c>
      <c r="G190" s="142">
        <f>+LN('Precios al cierre'!E189/'Precios al cierre'!E190)</f>
        <v>2.148940487838941E-2</v>
      </c>
      <c r="H190" s="5"/>
    </row>
    <row r="191" spans="1:8" x14ac:dyDescent="0.25">
      <c r="A191" s="18">
        <f>'Precios al cierre'!A190</f>
        <v>43705</v>
      </c>
      <c r="B191" s="141">
        <f>+LN('Precios al cierre'!B190/'Precios al cierre'!B191)</f>
        <v>4.987308588629078E-3</v>
      </c>
      <c r="C191" s="141">
        <f>+LN('Precios al cierre'!C190/'Precios al cierre'!C191)</f>
        <v>3.6015645173158306E-3</v>
      </c>
      <c r="D191" s="141">
        <f>+LN('Precios al cierre'!D190/'Precios al cierre'!D191)</f>
        <v>-2.8883761856996126E-3</v>
      </c>
      <c r="E191" s="187">
        <f>+LN('Precios al cierre'!T190/'Precios al cierre'!T191)</f>
        <v>-1.8250434512671429E-2</v>
      </c>
      <c r="F191" s="187">
        <f t="shared" si="2"/>
        <v>9.2519014688335216E-4</v>
      </c>
      <c r="G191" s="142">
        <f>+LN('Precios al cierre'!E190/'Precios al cierre'!E191)</f>
        <v>7.182010268259896E-3</v>
      </c>
      <c r="H191" s="5"/>
    </row>
    <row r="192" spans="1:8" x14ac:dyDescent="0.25">
      <c r="A192" s="18">
        <f>'Precios al cierre'!A191</f>
        <v>43704</v>
      </c>
      <c r="B192" s="141">
        <f>+LN('Precios al cierre'!B191/'Precios al cierre'!B192)</f>
        <v>2.0428419703590987E-2</v>
      </c>
      <c r="C192" s="141">
        <f>+LN('Precios al cierre'!C191/'Precios al cierre'!C192)</f>
        <v>1.3926898242390925E-2</v>
      </c>
      <c r="D192" s="141">
        <f>+LN('Precios al cierre'!D191/'Precios al cierre'!D192)</f>
        <v>-3.3935143864432158E-3</v>
      </c>
      <c r="E192" s="187">
        <f>+LN('Precios al cierre'!T191/'Precios al cierre'!T192)</f>
        <v>3.0505266744739212E-3</v>
      </c>
      <c r="F192" s="187">
        <f t="shared" si="2"/>
        <v>5.9894863253326268E-3</v>
      </c>
      <c r="G192" s="142">
        <f>+LN('Precios al cierre'!E191/'Precios al cierre'!E192)</f>
        <v>1.4053127827138542E-2</v>
      </c>
      <c r="H192" s="5"/>
    </row>
    <row r="193" spans="1:8" x14ac:dyDescent="0.25">
      <c r="A193" s="18">
        <f>'Precios al cierre'!A192</f>
        <v>43703</v>
      </c>
      <c r="B193" s="141">
        <f>+LN('Precios al cierre'!B192/'Precios al cierre'!B193)</f>
        <v>-3.8482055696734858E-3</v>
      </c>
      <c r="C193" s="141">
        <f>+LN('Precios al cierre'!C192/'Precios al cierre'!C193)</f>
        <v>9.8040000966208348E-3</v>
      </c>
      <c r="D193" s="141">
        <f>+LN('Precios al cierre'!D192/'Precios al cierre'!D193)</f>
        <v>-1.5685725883822305E-2</v>
      </c>
      <c r="E193" s="187">
        <f>+LN('Precios al cierre'!T192/'Precios al cierre'!T193)</f>
        <v>1.7334794626733076E-2</v>
      </c>
      <c r="F193" s="187">
        <f t="shared" si="2"/>
        <v>-4.5977210087094012E-3</v>
      </c>
      <c r="G193" s="142">
        <f>+LN('Precios al cierre'!E192/'Precios al cierre'!E193)</f>
        <v>5.4950857917111162E-3</v>
      </c>
      <c r="H193" s="5"/>
    </row>
    <row r="194" spans="1:8" x14ac:dyDescent="0.25">
      <c r="A194" s="18">
        <f>'Precios al cierre'!A193</f>
        <v>43700</v>
      </c>
      <c r="B194" s="141">
        <f>+LN('Precios al cierre'!B193/'Precios al cierre'!B194)</f>
        <v>-1.6191260485340489E-2</v>
      </c>
      <c r="C194" s="141">
        <f>+LN('Precios al cierre'!C193/'Precios al cierre'!C194)</f>
        <v>2.466030766800199E-3</v>
      </c>
      <c r="D194" s="141">
        <f>+LN('Precios al cierre'!D193/'Precios al cierre'!D194)</f>
        <v>0</v>
      </c>
      <c r="E194" s="187">
        <f>+LN('Precios al cierre'!T193/'Precios al cierre'!T194)</f>
        <v>-1.3508503369638146E-2</v>
      </c>
      <c r="F194" s="187">
        <f t="shared" si="2"/>
        <v>-4.4864860976869675E-3</v>
      </c>
      <c r="G194" s="142">
        <f>+LN('Precios al cierre'!E193/'Precios al cierre'!E194)</f>
        <v>-7.0536722136052476E-3</v>
      </c>
      <c r="H194" s="5"/>
    </row>
    <row r="195" spans="1:8" x14ac:dyDescent="0.25">
      <c r="A195" s="18">
        <f>'Precios al cierre'!A194</f>
        <v>43699</v>
      </c>
      <c r="B195" s="141">
        <f>+LN('Precios al cierre'!B194/'Precios al cierre'!B195)</f>
        <v>1.0278160895405402E-2</v>
      </c>
      <c r="C195" s="141">
        <f>+LN('Precios al cierre'!C194/'Precios al cierre'!C195)</f>
        <v>3.7107030827995052E-3</v>
      </c>
      <c r="D195" s="141">
        <f>+LN('Precios al cierre'!D194/'Precios al cierre'!D195)</f>
        <v>1.3146283126278285E-3</v>
      </c>
      <c r="E195" s="187">
        <f>+LN('Precios al cierre'!T194/'Precios al cierre'!T195)</f>
        <v>6.5384848326862539E-3</v>
      </c>
      <c r="F195" s="187">
        <f t="shared" si="2"/>
        <v>3.5833987015846188E-3</v>
      </c>
      <c r="G195" s="142">
        <f>+LN('Precios al cierre'!E194/'Precios al cierre'!E195)</f>
        <v>1.7002991435188736E-3</v>
      </c>
      <c r="H195" s="5"/>
    </row>
    <row r="196" spans="1:8" x14ac:dyDescent="0.25">
      <c r="A196" s="18">
        <f>'Precios al cierre'!A195</f>
        <v>43698</v>
      </c>
      <c r="B196" s="141">
        <f>+LN('Precios al cierre'!B195/'Precios al cierre'!B196)</f>
        <v>-1.2221247616674522E-2</v>
      </c>
      <c r="C196" s="141">
        <f>+LN('Precios al cierre'!C195/'Precios al cierre'!C196)</f>
        <v>-1.8570727050834734E-3</v>
      </c>
      <c r="D196" s="141">
        <f>+LN('Precios al cierre'!D195/'Precios al cierre'!D196)</f>
        <v>-6.6566356744149615E-3</v>
      </c>
      <c r="E196" s="187">
        <f>+LN('Precios al cierre'!T195/'Precios al cierre'!T196)</f>
        <v>-4.0435214426893561E-3</v>
      </c>
      <c r="F196" s="187">
        <f t="shared" si="2"/>
        <v>-5.4393884896021417E-3</v>
      </c>
      <c r="G196" s="142">
        <f>+LN('Precios al cierre'!E195/'Precios al cierre'!E196)</f>
        <v>9.426159308853212E-3</v>
      </c>
      <c r="H196" s="5"/>
    </row>
    <row r="197" spans="1:8" x14ac:dyDescent="0.25">
      <c r="A197" s="18">
        <f>'Precios al cierre'!A196</f>
        <v>43697</v>
      </c>
      <c r="B197" s="141">
        <f>+LN('Precios al cierre'!B196/'Precios al cierre'!B197)</f>
        <v>1.0818612271276505E-2</v>
      </c>
      <c r="C197" s="141">
        <f>+LN('Precios al cierre'!C196/'Precios al cierre'!C197)</f>
        <v>-3.087313445968297E-3</v>
      </c>
      <c r="D197" s="141">
        <f>+LN('Precios al cierre'!D196/'Precios al cierre'!D197)</f>
        <v>5.342007361787326E-3</v>
      </c>
      <c r="E197" s="187">
        <f>+LN('Precios al cierre'!T196/'Precios al cierre'!T197)</f>
        <v>1.0236690066810633E-2</v>
      </c>
      <c r="F197" s="187">
        <f t="shared" ref="F197:F255" si="3">B197*$B$3+C197*$C$3+D197*$D$3</f>
        <v>4.3239172081902047E-3</v>
      </c>
      <c r="G197" s="142">
        <f>+LN('Precios al cierre'!E196/'Precios al cierre'!E197)</f>
        <v>3.6269797261801609E-3</v>
      </c>
      <c r="H197" s="5"/>
    </row>
    <row r="198" spans="1:8" x14ac:dyDescent="0.25">
      <c r="A198" s="18">
        <f>'Precios al cierre'!A197</f>
        <v>43696</v>
      </c>
      <c r="B198" s="141">
        <f>+LN('Precios al cierre'!B197/'Precios al cierre'!B198)</f>
        <v>5.7355530764387876E-3</v>
      </c>
      <c r="C198" s="141">
        <f>+LN('Precios al cierre'!C197/'Precios al cierre'!C198)</f>
        <v>3.6413251917818808E-2</v>
      </c>
      <c r="D198" s="141">
        <f>+LN('Precios al cierre'!D197/'Precios al cierre'!D198)</f>
        <v>-6.6479294659953243E-3</v>
      </c>
      <c r="E198" s="187">
        <f>+LN('Precios al cierre'!T197/'Precios al cierre'!T198)</f>
        <v>-1.8084371264812282E-2</v>
      </c>
      <c r="F198" s="187">
        <f t="shared" si="3"/>
        <v>2.517579878134306E-3</v>
      </c>
      <c r="G198" s="142">
        <f>+LN('Precios al cierre'!E197/'Precios al cierre'!E198)</f>
        <v>5.4950930754467872E-3</v>
      </c>
      <c r="H198" s="5"/>
    </row>
    <row r="199" spans="1:8" x14ac:dyDescent="0.25">
      <c r="A199" s="18">
        <f>'Precios al cierre'!A198</f>
        <v>43693</v>
      </c>
      <c r="B199" s="141">
        <f>+LN('Precios al cierre'!B198/'Precios al cierre'!B199)</f>
        <v>1.6488876328942411E-2</v>
      </c>
      <c r="C199" s="141">
        <f>+LN('Precios al cierre'!C198/'Precios al cierre'!C199)</f>
        <v>4.1115089471794423E-2</v>
      </c>
      <c r="D199" s="141">
        <f>+LN('Precios al cierre'!D198/'Precios al cierre'!D199)</f>
        <v>3.1615920553941246E-2</v>
      </c>
      <c r="E199" s="187">
        <f>+LN('Precios al cierre'!T198/'Precios al cierre'!T199)</f>
        <v>2.5880162062117882E-2</v>
      </c>
      <c r="F199" s="187">
        <f t="shared" si="3"/>
        <v>1.6205918137860813E-2</v>
      </c>
      <c r="G199" s="142">
        <f>+LN('Precios al cierre'!E198/'Precios al cierre'!E199)</f>
        <v>1.9647261365106191E-2</v>
      </c>
      <c r="H199" s="5"/>
    </row>
    <row r="200" spans="1:8" x14ac:dyDescent="0.25">
      <c r="A200" s="18">
        <f>'Precios al cierre'!A199</f>
        <v>43692</v>
      </c>
      <c r="B200" s="141">
        <f>+LN('Precios al cierre'!B199/'Precios al cierre'!B200)</f>
        <v>-4.4617955892412714E-3</v>
      </c>
      <c r="C200" s="141">
        <f>+LN('Precios al cierre'!C199/'Precios al cierre'!C200)</f>
        <v>-3.3255767263769298E-3</v>
      </c>
      <c r="D200" s="141">
        <f>+LN('Precios al cierre'!D199/'Precios al cierre'!D200)</f>
        <v>-1.3460731965370912E-3</v>
      </c>
      <c r="E200" s="187">
        <f>+LN('Precios al cierre'!T199/'Precios al cierre'!T200)</f>
        <v>-1.9760425999826324E-2</v>
      </c>
      <c r="F200" s="187">
        <f t="shared" si="3"/>
        <v>-1.8878112773629435E-3</v>
      </c>
      <c r="G200" s="142">
        <f>+LN('Precios al cierre'!E199/'Precios al cierre'!E200)</f>
        <v>-1.9659669404346334E-3</v>
      </c>
      <c r="H200" s="5"/>
    </row>
    <row r="201" spans="1:8" x14ac:dyDescent="0.25">
      <c r="A201" s="18">
        <f>'Precios al cierre'!A200</f>
        <v>43691</v>
      </c>
      <c r="B201" s="141">
        <f>+LN('Precios al cierre'!B200/'Precios al cierre'!B201)</f>
        <v>-2.5804248289019775E-2</v>
      </c>
      <c r="C201" s="141">
        <f>+LN('Precios al cierre'!C200/'Precios al cierre'!C201)</f>
        <v>-2.4919322224882568E-2</v>
      </c>
      <c r="D201" s="141">
        <f>+LN('Precios al cierre'!D200/'Precios al cierre'!D201)</f>
        <v>-2.8058771079717122E-2</v>
      </c>
      <c r="E201" s="187">
        <f>+LN('Precios al cierre'!T200/'Precios al cierre'!T201)</f>
        <v>9.6376998884568996E-3</v>
      </c>
      <c r="F201" s="187">
        <f t="shared" si="3"/>
        <v>-1.6760929820767097E-2</v>
      </c>
      <c r="G201" s="142">
        <f>+LN('Precios al cierre'!E200/'Precios al cierre'!E201)</f>
        <v>-2.1156458568731582E-2</v>
      </c>
      <c r="H201" s="5"/>
    </row>
    <row r="202" spans="1:8" x14ac:dyDescent="0.25">
      <c r="A202" s="18">
        <f>'Precios al cierre'!A201</f>
        <v>43690</v>
      </c>
      <c r="B202" s="141">
        <f>+LN('Precios al cierre'!B201/'Precios al cierre'!B202)</f>
        <v>4.7390145065532557E-3</v>
      </c>
      <c r="C202" s="141">
        <f>+LN('Precios al cierre'!C201/'Precios al cierre'!C202)</f>
        <v>-2.5873235649510238E-3</v>
      </c>
      <c r="D202" s="141">
        <f>+LN('Precios al cierre'!D201/'Precios al cierre'!D202)</f>
        <v>1.0304423019789668E-2</v>
      </c>
      <c r="E202" s="187">
        <f>+LN('Precios al cierre'!T201/'Precios al cierre'!T202)</f>
        <v>-1.1554143556649554E-2</v>
      </c>
      <c r="F202" s="187">
        <f t="shared" si="3"/>
        <v>3.9374279683094338E-3</v>
      </c>
      <c r="G202" s="142">
        <f>+LN('Precios al cierre'!E201/'Precios al cierre'!E202)</f>
        <v>-9.4472340241487304E-3</v>
      </c>
      <c r="H202" s="5"/>
    </row>
    <row r="203" spans="1:8" x14ac:dyDescent="0.25">
      <c r="A203" s="18">
        <f>'Precios al cierre'!A202</f>
        <v>43689</v>
      </c>
      <c r="B203" s="141">
        <f>+LN('Precios al cierre'!B202/'Precios al cierre'!B203)</f>
        <v>-3.3475356283532687E-3</v>
      </c>
      <c r="C203" s="141">
        <f>+LN('Precios al cierre'!C202/'Precios al cierre'!C203)</f>
        <v>-7.1659364910962475E-2</v>
      </c>
      <c r="D203" s="141">
        <f>+LN('Precios al cierre'!D202/'Precios al cierre'!D203)</f>
        <v>-3.4190436262413755E-2</v>
      </c>
      <c r="E203" s="187">
        <f>+LN('Precios al cierre'!T202/'Precios al cierre'!T203)</f>
        <v>-4.2032923940987987E-3</v>
      </c>
      <c r="F203" s="187">
        <f t="shared" si="3"/>
        <v>-1.5327631620980862E-2</v>
      </c>
      <c r="G203" s="142">
        <f>+LN('Precios al cierre'!E202/'Precios al cierre'!E203)</f>
        <v>-1.4203617712419602E-2</v>
      </c>
      <c r="H203" s="5"/>
    </row>
    <row r="204" spans="1:8" x14ac:dyDescent="0.25">
      <c r="A204" s="18">
        <f>'Precios al cierre'!A203</f>
        <v>43686</v>
      </c>
      <c r="B204" s="141">
        <f>+LN('Precios al cierre'!B203/'Precios al cierre'!B204)</f>
        <v>1.1709125960564318E-2</v>
      </c>
      <c r="C204" s="141">
        <f>+LN('Precios al cierre'!C203/'Precios al cierre'!C204)</f>
        <v>-2.2593173335226927E-2</v>
      </c>
      <c r="D204" s="141">
        <f>+LN('Precios al cierre'!D203/'Precios al cierre'!D204)</f>
        <v>5.7647520695255213E-3</v>
      </c>
      <c r="E204" s="187">
        <f>+LN('Precios al cierre'!T203/'Precios al cierre'!T204)</f>
        <v>1.5563768863864388E-2</v>
      </c>
      <c r="F204" s="187">
        <f t="shared" si="3"/>
        <v>3.2766953178063971E-3</v>
      </c>
      <c r="G204" s="142">
        <f>+LN('Precios al cierre'!E203/'Precios al cierre'!E204)</f>
        <v>-4.486882899421857E-4</v>
      </c>
      <c r="H204" s="5"/>
    </row>
    <row r="205" spans="1:8" x14ac:dyDescent="0.25">
      <c r="A205" s="18">
        <f>'Precios al cierre'!A204</f>
        <v>43685</v>
      </c>
      <c r="B205" s="141">
        <f>+LN('Precios al cierre'!B204/'Precios al cierre'!B205)</f>
        <v>-3.2631372782075674E-3</v>
      </c>
      <c r="C205" s="141">
        <f>+LN('Precios al cierre'!C204/'Precios al cierre'!C205)</f>
        <v>-1.4010737069598333E-2</v>
      </c>
      <c r="D205" s="141">
        <f>+LN('Precios al cierre'!D204/'Precios al cierre'!D205)</f>
        <v>6.5871102123905376E-3</v>
      </c>
      <c r="E205" s="187">
        <f>+LN('Precios al cierre'!T204/'Precios al cierre'!T205)</f>
        <v>-1.2890991404077979E-2</v>
      </c>
      <c r="F205" s="187">
        <f t="shared" si="3"/>
        <v>-1.9393535026080723E-4</v>
      </c>
      <c r="G205" s="142">
        <f>+LN('Precios al cierre'!E204/'Precios al cierre'!E205)</f>
        <v>1.7465919283066804E-4</v>
      </c>
      <c r="H205" s="5"/>
    </row>
    <row r="206" spans="1:8" x14ac:dyDescent="0.25">
      <c r="A206" s="18">
        <f>'Precios al cierre'!A205</f>
        <v>43684</v>
      </c>
      <c r="B206" s="141">
        <f>+LN('Precios al cierre'!B205/'Precios al cierre'!B206)</f>
        <v>1.56815536129934E-2</v>
      </c>
      <c r="C206" s="141">
        <f>+LN('Precios al cierre'!C205/'Precios al cierre'!C206)</f>
        <v>-1.8949748779662122E-2</v>
      </c>
      <c r="D206" s="141">
        <f>+LN('Precios al cierre'!D205/'Precios al cierre'!D206)</f>
        <v>1.2007117208282913E-2</v>
      </c>
      <c r="E206" s="187">
        <f>+LN('Precios al cierre'!T205/'Precios al cierre'!T206)</f>
        <v>3.4469586025052397E-3</v>
      </c>
      <c r="F206" s="187">
        <f t="shared" si="3"/>
        <v>6.3579434871274491E-3</v>
      </c>
      <c r="G206" s="142">
        <f>+LN('Precios al cierre'!E205/'Precios al cierre'!E206)</f>
        <v>1.6124674666332897E-2</v>
      </c>
      <c r="H206" s="5"/>
    </row>
    <row r="207" spans="1:8" x14ac:dyDescent="0.25">
      <c r="A207" s="18">
        <f>'Precios al cierre'!A206</f>
        <v>43683</v>
      </c>
      <c r="B207" s="141">
        <f>+LN('Precios al cierre'!B206/'Precios al cierre'!B207)</f>
        <v>4.9763342516077752E-3</v>
      </c>
      <c r="C207" s="141">
        <f>+LN('Precios al cierre'!C206/'Precios al cierre'!C207)</f>
        <v>-2.3054155705410827E-2</v>
      </c>
      <c r="D207" s="141">
        <f>+LN('Precios al cierre'!D206/'Precios al cierre'!D207)</f>
        <v>8.9878614138097111E-4</v>
      </c>
      <c r="E207" s="187">
        <f>+LN('Precios al cierre'!T206/'Precios al cierre'!T207)</f>
        <v>5.7565002069326918E-4</v>
      </c>
      <c r="F207" s="187">
        <f t="shared" si="3"/>
        <v>-1.3908373542895701E-7</v>
      </c>
      <c r="G207" s="142">
        <f>+LN('Precios al cierre'!E206/'Precios al cierre'!E207)</f>
        <v>7.297264382642883E-3</v>
      </c>
      <c r="H207" s="5"/>
    </row>
    <row r="208" spans="1:8" x14ac:dyDescent="0.25">
      <c r="A208" s="18">
        <f>'Precios al cierre'!A207</f>
        <v>43682</v>
      </c>
      <c r="B208" s="141">
        <f>+LN('Precios al cierre'!B207/'Precios al cierre'!B208)</f>
        <v>6.5008375620485134E-3</v>
      </c>
      <c r="C208" s="141">
        <f>+LN('Precios al cierre'!C207/'Precios al cierre'!C208)</f>
        <v>-1.9813526538137723E-2</v>
      </c>
      <c r="D208" s="141">
        <f>+LN('Precios al cierre'!D207/'Precios al cierre'!D208)</f>
        <v>-4.1877957164274515E-3</v>
      </c>
      <c r="E208" s="187">
        <f>+LN('Precios al cierre'!T207/'Precios al cierre'!T208)</f>
        <v>-3.6401994407181024E-3</v>
      </c>
      <c r="F208" s="187">
        <f t="shared" si="3"/>
        <v>-6.8774391520016109E-4</v>
      </c>
      <c r="G208" s="142">
        <f>+LN('Precios al cierre'!E207/'Precios al cierre'!E208)</f>
        <v>-1.210878446329822E-2</v>
      </c>
      <c r="H208" s="5"/>
    </row>
    <row r="209" spans="1:8" x14ac:dyDescent="0.25">
      <c r="A209" s="18">
        <f>'Precios al cierre'!A208</f>
        <v>43679</v>
      </c>
      <c r="B209" s="141">
        <f>+LN('Precios al cierre'!B208/'Precios al cierre'!B209)</f>
        <v>-5.5828829326300157E-3</v>
      </c>
      <c r="C209" s="141">
        <f>+LN('Precios al cierre'!C208/'Precios al cierre'!C209)</f>
        <v>-2.7210901143605018E-3</v>
      </c>
      <c r="D209" s="141">
        <f>+LN('Precios al cierre'!D208/'Precios al cierre'!D209)</f>
        <v>-8.9153768671861346E-3</v>
      </c>
      <c r="E209" s="187">
        <f>+LN('Precios al cierre'!T208/'Precios al cierre'!T209)</f>
        <v>1.5806034535376164E-2</v>
      </c>
      <c r="F209" s="187">
        <f t="shared" si="3"/>
        <v>-4.1942138100299533E-3</v>
      </c>
      <c r="G209" s="142">
        <f>+LN('Precios al cierre'!E208/'Precios al cierre'!E209)</f>
        <v>-9.194820455216959E-3</v>
      </c>
      <c r="H209" s="5"/>
    </row>
    <row r="210" spans="1:8" x14ac:dyDescent="0.25">
      <c r="A210" s="18">
        <f>'Precios al cierre'!A209</f>
        <v>43678</v>
      </c>
      <c r="B210" s="141">
        <f>+LN('Precios al cierre'!B209/'Precios al cierre'!B210)</f>
        <v>-8.0033884329447965E-3</v>
      </c>
      <c r="C210" s="141">
        <f>+LN('Precios al cierre'!C209/'Precios al cierre'!C210)</f>
        <v>5.1293294387550481E-2</v>
      </c>
      <c r="D210" s="141">
        <f>+LN('Precios al cierre'!D209/'Precios al cierre'!D210)</f>
        <v>-1.4393024598326885E-2</v>
      </c>
      <c r="E210" s="187">
        <f>+LN('Precios al cierre'!T209/'Precios al cierre'!T210)</f>
        <v>-9.2826038805732536E-3</v>
      </c>
      <c r="F210" s="187">
        <f t="shared" si="3"/>
        <v>-2.4347527347652852E-3</v>
      </c>
      <c r="G210" s="142">
        <f>+LN('Precios al cierre'!E209/'Precios al cierre'!E210)</f>
        <v>-1.2715101938358257E-2</v>
      </c>
      <c r="H210" s="5"/>
    </row>
    <row r="211" spans="1:8" x14ac:dyDescent="0.25">
      <c r="A211" s="18">
        <f>'Precios al cierre'!A210</f>
        <v>43677</v>
      </c>
      <c r="B211" s="141">
        <f>+LN('Precios al cierre'!B210/'Precios al cierre'!B211)</f>
        <v>-4.9412802438042382E-3</v>
      </c>
      <c r="C211" s="141">
        <f>+LN('Precios al cierre'!C210/'Precios al cierre'!C211)</f>
        <v>-1.1376686982107934E-2</v>
      </c>
      <c r="D211" s="141">
        <f>+LN('Precios al cierre'!D210/'Precios al cierre'!D211)</f>
        <v>-1.262886685499773E-3</v>
      </c>
      <c r="E211" s="187">
        <f>+LN('Precios al cierre'!T210/'Precios al cierre'!T211)</f>
        <v>-2.8832312140848037E-3</v>
      </c>
      <c r="F211" s="187">
        <f t="shared" si="3"/>
        <v>-2.5885923036420046E-3</v>
      </c>
      <c r="G211" s="142">
        <f>+LN('Precios al cierre'!E210/'Precios al cierre'!E211)</f>
        <v>-7.2219569533900786E-3</v>
      </c>
      <c r="H211" s="5"/>
    </row>
    <row r="212" spans="1:8" x14ac:dyDescent="0.25">
      <c r="A212" s="18">
        <f>'Precios al cierre'!A211</f>
        <v>43676</v>
      </c>
      <c r="B212" s="141">
        <f>+LN('Precios al cierre'!B211/'Precios al cierre'!B212)</f>
        <v>8.2492634386034762E-3</v>
      </c>
      <c r="C212" s="141">
        <f>+LN('Precios al cierre'!C211/'Precios al cierre'!C212)</f>
        <v>-1.0129574229895525E-2</v>
      </c>
      <c r="D212" s="141">
        <f>+LN('Precios al cierre'!D211/'Precios al cierre'!D212)</f>
        <v>-1.2254690750384992E-2</v>
      </c>
      <c r="E212" s="187">
        <f>+LN('Precios al cierre'!T211/'Precios al cierre'!T212)</f>
        <v>3.0757425247189018E-3</v>
      </c>
      <c r="F212" s="187">
        <f t="shared" si="3"/>
        <v>-1.6409416427463747E-3</v>
      </c>
      <c r="G212" s="142">
        <f>+LN('Precios al cierre'!E211/'Precios al cierre'!E212)</f>
        <v>-2.8483309918289753E-3</v>
      </c>
      <c r="H212" s="5"/>
    </row>
    <row r="213" spans="1:8" x14ac:dyDescent="0.25">
      <c r="A213" s="18">
        <f>'Precios al cierre'!A212</f>
        <v>43675</v>
      </c>
      <c r="B213" s="141">
        <f>+LN('Precios al cierre'!B212/'Precios al cierre'!B213)</f>
        <v>2.5739444121117838E-3</v>
      </c>
      <c r="C213" s="141">
        <f>+LN('Precios al cierre'!C212/'Precios al cierre'!C213)</f>
        <v>2.2651138301707053E-2</v>
      </c>
      <c r="D213" s="141">
        <f>+LN('Precios al cierre'!D212/'Precios al cierre'!D213)</f>
        <v>7.8953122953990644E-3</v>
      </c>
      <c r="E213" s="187">
        <f>+LN('Precios al cierre'!T212/'Precios al cierre'!T213)</f>
        <v>-5.3763570363804056E-3</v>
      </c>
      <c r="F213" s="187">
        <f t="shared" si="3"/>
        <v>4.5018327759672686E-3</v>
      </c>
      <c r="G213" s="142">
        <f>+LN('Precios al cierre'!E212/'Precios al cierre'!E213)</f>
        <v>1.4713805206057093E-2</v>
      </c>
      <c r="H213" s="5"/>
    </row>
    <row r="214" spans="1:8" x14ac:dyDescent="0.25">
      <c r="A214" s="18">
        <f>'Precios al cierre'!A213</f>
        <v>43672</v>
      </c>
      <c r="B214" s="141">
        <f>+LN('Precios al cierre'!B213/'Precios al cierre'!B214)</f>
        <v>-2.2881936484961587E-3</v>
      </c>
      <c r="C214" s="141">
        <f>+LN('Precios al cierre'!C213/'Precios al cierre'!C214)</f>
        <v>1.6166576581576615E-2</v>
      </c>
      <c r="D214" s="141">
        <f>+LN('Precios al cierre'!D213/'Precios al cierre'!D214)</f>
        <v>-4.8324550058408719E-4</v>
      </c>
      <c r="E214" s="187">
        <f>+LN('Precios al cierre'!T213/'Precios al cierre'!T214)</f>
        <v>7.3035112269635933E-3</v>
      </c>
      <c r="F214" s="187">
        <f t="shared" si="3"/>
        <v>3.8567505640838283E-4</v>
      </c>
      <c r="G214" s="142">
        <f>+LN('Precios al cierre'!E213/'Precios al cierre'!E214)</f>
        <v>-6.3633914496427054E-3</v>
      </c>
      <c r="H214" s="5"/>
    </row>
    <row r="215" spans="1:8" x14ac:dyDescent="0.25">
      <c r="A215" s="18">
        <f>'Precios al cierre'!A214</f>
        <v>43671</v>
      </c>
      <c r="B215" s="141">
        <f>+LN('Precios al cierre'!B214/'Precios al cierre'!B215)</f>
        <v>8.4930104433601234E-3</v>
      </c>
      <c r="C215" s="141">
        <f>+LN('Precios al cierre'!C214/'Precios al cierre'!C215)</f>
        <v>2.914662597198477E-3</v>
      </c>
      <c r="D215" s="141">
        <f>+LN('Precios al cierre'!D214/'Precios al cierre'!D215)</f>
        <v>1.3716853402976766E-2</v>
      </c>
      <c r="E215" s="187">
        <f>+LN('Precios al cierre'!T214/'Precios al cierre'!T215)</f>
        <v>-1.1316894540422185E-2</v>
      </c>
      <c r="F215" s="187">
        <f t="shared" si="3"/>
        <v>6.3328191971172149E-3</v>
      </c>
      <c r="G215" s="142">
        <f>+LN('Precios al cierre'!E214/'Precios al cierre'!E215)</f>
        <v>-5.7078171949975108E-3</v>
      </c>
      <c r="H215" s="5"/>
    </row>
    <row r="216" spans="1:8" x14ac:dyDescent="0.25">
      <c r="A216" s="18">
        <f>'Precios al cierre'!A215</f>
        <v>43670</v>
      </c>
      <c r="B216" s="141">
        <f>+LN('Precios al cierre'!B215/'Precios al cierre'!B216)</f>
        <v>4.3883513431785114E-2</v>
      </c>
      <c r="C216" s="141">
        <f>+LN('Precios al cierre'!C215/'Precios al cierre'!C216)</f>
        <v>-1.9081239178775172E-2</v>
      </c>
      <c r="D216" s="141">
        <f>+LN('Precios al cierre'!D215/'Precios al cierre'!D216)</f>
        <v>3.2352382923063978E-2</v>
      </c>
      <c r="E216" s="187">
        <f>+LN('Precios al cierre'!T215/'Precios al cierre'!T216)</f>
        <v>7.4662929401367248E-3</v>
      </c>
      <c r="F216" s="187">
        <f t="shared" si="3"/>
        <v>1.9924024140908402E-2</v>
      </c>
      <c r="G216" s="142">
        <f>+LN('Precios al cierre'!E215/'Precios al cierre'!E216)</f>
        <v>5.6611533447583906E-3</v>
      </c>
      <c r="H216" s="5"/>
    </row>
    <row r="217" spans="1:8" x14ac:dyDescent="0.25">
      <c r="A217" s="18">
        <f>'Precios al cierre'!A216</f>
        <v>43669</v>
      </c>
      <c r="B217" s="141">
        <f>+LN('Precios al cierre'!B216/'Precios al cierre'!B217)</f>
        <v>-2.9721893467875307E-2</v>
      </c>
      <c r="C217" s="141">
        <f>+LN('Precios al cierre'!C216/'Precios al cierre'!C217)</f>
        <v>1.1520807482403993E-2</v>
      </c>
      <c r="D217" s="141">
        <f>+LN('Precios al cierre'!D216/'Precios al cierre'!D217)</f>
        <v>-1.2133643650708128E-3</v>
      </c>
      <c r="E217" s="187">
        <f>+LN('Precios al cierre'!T216/'Precios al cierre'!T217)</f>
        <v>7.1353113452113336E-3</v>
      </c>
      <c r="F217" s="187">
        <f t="shared" si="3"/>
        <v>-8.052607745107538E-3</v>
      </c>
      <c r="G217" s="142">
        <f>+LN('Precios al cierre'!E216/'Precios al cierre'!E217)</f>
        <v>-6.6707071268771066E-3</v>
      </c>
      <c r="H217" s="5"/>
    </row>
    <row r="218" spans="1:8" x14ac:dyDescent="0.25">
      <c r="A218" s="18">
        <f>'Precios al cierre'!A217</f>
        <v>43668</v>
      </c>
      <c r="B218" s="141">
        <f>+LN('Precios al cierre'!B217/'Precios al cierre'!B218)</f>
        <v>-1.5543691033138983E-2</v>
      </c>
      <c r="C218" s="141">
        <f>+LN('Precios al cierre'!C217/'Precios al cierre'!C218)</f>
        <v>-1.7366718768153998E-3</v>
      </c>
      <c r="D218" s="141">
        <f>+LN('Precios al cierre'!D217/'Precios al cierre'!D218)</f>
        <v>2.7320843643653891E-3</v>
      </c>
      <c r="E218" s="187">
        <f>+LN('Precios al cierre'!T217/'Precios al cierre'!T218)</f>
        <v>-1.3538344587898745E-3</v>
      </c>
      <c r="F218" s="187">
        <f t="shared" si="3"/>
        <v>-3.8734729125995669E-3</v>
      </c>
      <c r="G218" s="142">
        <f>+LN('Precios al cierre'!E217/'Precios al cierre'!E218)</f>
        <v>-9.5928919680957937E-3</v>
      </c>
      <c r="H218" s="5"/>
    </row>
    <row r="219" spans="1:8" x14ac:dyDescent="0.25">
      <c r="A219" s="18">
        <f>'Precios al cierre'!A218</f>
        <v>43665</v>
      </c>
      <c r="B219" s="141">
        <f>+LN('Precios al cierre'!B218/'Precios al cierre'!B219)</f>
        <v>-1.2240668169986355E-2</v>
      </c>
      <c r="C219" s="141">
        <f>+LN('Precios al cierre'!C218/'Precios al cierre'!C219)</f>
        <v>-2.0607425847208236E-2</v>
      </c>
      <c r="D219" s="141">
        <f>+LN('Precios al cierre'!D218/'Precios al cierre'!D219)</f>
        <v>6.8121508207003578E-3</v>
      </c>
      <c r="E219" s="187">
        <f>+LN('Precios al cierre'!T218/'Precios al cierre'!T219)</f>
        <v>3.8662285422637295E-4</v>
      </c>
      <c r="F219" s="187">
        <f t="shared" si="3"/>
        <v>-3.1998416871286866E-3</v>
      </c>
      <c r="G219" s="142">
        <f>+LN('Precios al cierre'!E218/'Precios al cierre'!E219)</f>
        <v>-2.7805012797777249E-4</v>
      </c>
      <c r="H219" s="5"/>
    </row>
    <row r="220" spans="1:8" x14ac:dyDescent="0.25">
      <c r="A220" s="18">
        <f>'Precios al cierre'!A219</f>
        <v>43664</v>
      </c>
      <c r="B220" s="141">
        <f>+LN('Precios al cierre'!B219/'Precios al cierre'!B220)</f>
        <v>-1.5680838195278424E-2</v>
      </c>
      <c r="C220" s="141">
        <f>+LN('Precios al cierre'!C219/'Precios al cierre'!C220)</f>
        <v>-3.1235055445327446E-2</v>
      </c>
      <c r="D220" s="141">
        <f>+LN('Precios al cierre'!D219/'Precios al cierre'!D220)</f>
        <v>-2.3392846930061436E-2</v>
      </c>
      <c r="E220" s="187">
        <f>+LN('Precios al cierre'!T219/'Precios al cierre'!T220)</f>
        <v>-6.5523456627626315E-3</v>
      </c>
      <c r="F220" s="187">
        <f t="shared" si="3"/>
        <v>-1.3052950910487495E-2</v>
      </c>
      <c r="G220" s="142">
        <f>+LN('Precios al cierre'!E219/'Precios al cierre'!E220)</f>
        <v>-2.2180631001821511E-2</v>
      </c>
      <c r="H220" s="5"/>
    </row>
    <row r="221" spans="1:8" x14ac:dyDescent="0.25">
      <c r="A221" s="18">
        <f>'Precios al cierre'!A220</f>
        <v>43663</v>
      </c>
      <c r="B221" s="141">
        <f>+LN('Precios al cierre'!B220/'Precios al cierre'!B221)</f>
        <v>-2.9061283545016598E-3</v>
      </c>
      <c r="C221" s="141">
        <f>+LN('Precios al cierre'!C220/'Precios al cierre'!C221)</f>
        <v>8.2713462067807789E-3</v>
      </c>
      <c r="D221" s="141">
        <f>+LN('Precios al cierre'!D220/'Precios al cierre'!D221)</f>
        <v>-1.011421722152692E-2</v>
      </c>
      <c r="E221" s="187">
        <f>+LN('Precios al cierre'!T220/'Precios al cierre'!T221)</f>
        <v>7.6863954591386847E-4</v>
      </c>
      <c r="F221" s="187">
        <f t="shared" si="3"/>
        <v>-2.9453949733389351E-3</v>
      </c>
      <c r="G221" s="142">
        <f>+LN('Precios al cierre'!E220/'Precios al cierre'!E221)</f>
        <v>-1.0134465569811908E-2</v>
      </c>
      <c r="H221" s="5"/>
    </row>
    <row r="222" spans="1:8" x14ac:dyDescent="0.25">
      <c r="A222" s="18">
        <f>'Precios al cierre'!A221</f>
        <v>43662</v>
      </c>
      <c r="B222" s="141">
        <f>+LN('Precios al cierre'!B221/'Precios al cierre'!B222)</f>
        <v>-8.1696366759231535E-3</v>
      </c>
      <c r="C222" s="141">
        <f>+LN('Precios al cierre'!C221/'Precios al cierre'!C222)</f>
        <v>1.6187850451292278E-2</v>
      </c>
      <c r="D222" s="141">
        <f>+LN('Precios al cierre'!D221/'Precios al cierre'!D222)</f>
        <v>-4.1350302766951456E-3</v>
      </c>
      <c r="E222" s="187">
        <f>+LN('Precios al cierre'!T221/'Precios al cierre'!T222)</f>
        <v>-1.6775078843748306E-2</v>
      </c>
      <c r="F222" s="187">
        <f t="shared" si="3"/>
        <v>-2.2856108970775607E-3</v>
      </c>
      <c r="G222" s="142">
        <f>+LN('Precios al cierre'!E221/'Precios al cierre'!E222)</f>
        <v>-1.8357114312053475E-3</v>
      </c>
      <c r="H222" s="5"/>
    </row>
    <row r="223" spans="1:8" x14ac:dyDescent="0.25">
      <c r="A223" s="18">
        <f>'Precios al cierre'!A222</f>
        <v>43661</v>
      </c>
      <c r="B223" s="141">
        <f>+LN('Precios al cierre'!B222/'Precios al cierre'!B223)</f>
        <v>-5.0791416409805851E-3</v>
      </c>
      <c r="C223" s="141">
        <f>+LN('Precios al cierre'!C222/'Precios al cierre'!C223)</f>
        <v>4.1948062079946023E-2</v>
      </c>
      <c r="D223" s="141">
        <f>+LN('Precios al cierre'!D222/'Precios al cierre'!D223)</f>
        <v>-3.1391128262040586E-3</v>
      </c>
      <c r="E223" s="187">
        <f>+LN('Precios al cierre'!T222/'Precios al cierre'!T223)</f>
        <v>2.2172162106370755E-2</v>
      </c>
      <c r="F223" s="187">
        <f t="shared" si="3"/>
        <v>7.4308945221969653E-4</v>
      </c>
      <c r="G223" s="142">
        <f>+LN('Precios al cierre'!E222/'Precios al cierre'!E223)</f>
        <v>9.7220345913534897E-3</v>
      </c>
      <c r="H223" s="5"/>
    </row>
    <row r="224" spans="1:8" x14ac:dyDescent="0.25">
      <c r="A224" s="18">
        <f>'Precios al cierre'!A223</f>
        <v>43658</v>
      </c>
      <c r="B224" s="141">
        <f>+LN('Precios al cierre'!B223/'Precios al cierre'!B224)</f>
        <v>8.8500057501763821E-3</v>
      </c>
      <c r="C224" s="141">
        <f>+LN('Precios al cierre'!C223/'Precios al cierre'!C224)</f>
        <v>-1.9181057736921751E-2</v>
      </c>
      <c r="D224" s="141">
        <f>+LN('Precios al cierre'!D223/'Precios al cierre'!D224)</f>
        <v>-1.3715528767897884E-2</v>
      </c>
      <c r="E224" s="187">
        <f>+LN('Precios al cierre'!T223/'Precios al cierre'!T224)</f>
        <v>4.6493690881926003E-3</v>
      </c>
      <c r="F224" s="187">
        <f t="shared" si="3"/>
        <v>-2.5166536532246027E-3</v>
      </c>
      <c r="G224" s="142">
        <f>+LN('Precios al cierre'!E223/'Precios al cierre'!E224)</f>
        <v>-5.4884454567550875E-3</v>
      </c>
      <c r="H224" s="5"/>
    </row>
    <row r="225" spans="1:8" x14ac:dyDescent="0.25">
      <c r="A225" s="18">
        <f>'Precios al cierre'!A224</f>
        <v>43657</v>
      </c>
      <c r="B225" s="141">
        <f>+LN('Precios al cierre'!B224/'Precios al cierre'!B225)</f>
        <v>3.5621228064433388E-3</v>
      </c>
      <c r="C225" s="141">
        <f>+LN('Precios al cierre'!C224/'Precios al cierre'!C225)</f>
        <v>1.9768084429034608E-2</v>
      </c>
      <c r="D225" s="141">
        <f>+LN('Precios al cierre'!D224/'Precios al cierre'!D225)</f>
        <v>-7.8907436789221845E-3</v>
      </c>
      <c r="E225" s="187">
        <f>+LN('Precios al cierre'!T224/'Precios al cierre'!T225)</f>
        <v>-2.1894479347371341E-2</v>
      </c>
      <c r="F225" s="187">
        <f t="shared" si="3"/>
        <v>3.491987525913111E-4</v>
      </c>
      <c r="G225" s="142">
        <f>+LN('Precios al cierre'!E224/'Precios al cierre'!E225)</f>
        <v>1.783458761290398E-3</v>
      </c>
      <c r="H225" s="5"/>
    </row>
    <row r="226" spans="1:8" x14ac:dyDescent="0.25">
      <c r="A226" s="18">
        <f>'Precios al cierre'!A225</f>
        <v>43656</v>
      </c>
      <c r="B226" s="141">
        <f>+LN('Precios al cierre'!B225/'Precios al cierre'!B226)</f>
        <v>8.7502927547738474E-3</v>
      </c>
      <c r="C226" s="141">
        <f>+LN('Precios al cierre'!C225/'Precios al cierre'!C226)</f>
        <v>1.1751469867306156E-3</v>
      </c>
      <c r="D226" s="141">
        <f>+LN('Precios al cierre'!D225/'Precios al cierre'!D226)</f>
        <v>-1.3140467835825195E-2</v>
      </c>
      <c r="E226" s="187">
        <f>+LN('Precios al cierre'!T225/'Precios al cierre'!T226)</f>
        <v>4.9514479374957593E-3</v>
      </c>
      <c r="F226" s="187">
        <f t="shared" si="3"/>
        <v>-9.1254124512457147E-4</v>
      </c>
      <c r="G226" s="142">
        <f>+LN('Precios al cierre'!E225/'Precios al cierre'!E226)</f>
        <v>-3.0483836352811569E-4</v>
      </c>
      <c r="H226" s="5"/>
    </row>
    <row r="227" spans="1:8" x14ac:dyDescent="0.25">
      <c r="A227" s="18">
        <f>'Precios al cierre'!A226</f>
        <v>43655</v>
      </c>
      <c r="B227" s="141">
        <f>+LN('Precios al cierre'!B226/'Precios al cierre'!B227)</f>
        <v>-1.2439786768977553E-2</v>
      </c>
      <c r="C227" s="141">
        <f>+LN('Precios al cierre'!C226/'Precios al cierre'!C227)</f>
        <v>-2.8970739889990035E-2</v>
      </c>
      <c r="D227" s="141">
        <f>+LN('Precios al cierre'!D226/'Precios al cierre'!D227)</f>
        <v>4.1709754857335701E-3</v>
      </c>
      <c r="E227" s="187">
        <f>+LN('Precios al cierre'!T226/'Precios al cierre'!T227)</f>
        <v>8.243121534329342E-3</v>
      </c>
      <c r="F227" s="187">
        <f t="shared" si="3"/>
        <v>-4.5721726790058734E-3</v>
      </c>
      <c r="G227" s="142">
        <f>+LN('Precios al cierre'!E226/'Precios al cierre'!E227)</f>
        <v>-1.7832624726810801E-2</v>
      </c>
      <c r="H227" s="5"/>
    </row>
    <row r="228" spans="1:8" x14ac:dyDescent="0.25">
      <c r="A228" s="18">
        <f>'Precios al cierre'!A227</f>
        <v>43654</v>
      </c>
      <c r="B228" s="141">
        <f>+LN('Precios al cierre'!B227/'Precios al cierre'!B228)</f>
        <v>-2.3704468535212658E-3</v>
      </c>
      <c r="C228" s="141">
        <f>+LN('Precios al cierre'!C227/'Precios al cierre'!C228)</f>
        <v>-1.5864411591336301E-2</v>
      </c>
      <c r="D228" s="141">
        <f>+LN('Precios al cierre'!D227/'Precios al cierre'!D228)</f>
        <v>-8.2304861035269808E-3</v>
      </c>
      <c r="E228" s="187">
        <f>+LN('Precios al cierre'!T227/'Precios al cierre'!T228)</f>
        <v>7.923512321017458E-3</v>
      </c>
      <c r="F228" s="187">
        <f t="shared" si="3"/>
        <v>-4.0399230422560745E-3</v>
      </c>
      <c r="G228" s="142">
        <f>+LN('Precios al cierre'!E227/'Precios al cierre'!E228)</f>
        <v>4.2245958037839268E-3</v>
      </c>
      <c r="H228" s="5"/>
    </row>
    <row r="229" spans="1:8" x14ac:dyDescent="0.25">
      <c r="A229" s="18">
        <f>'Precios al cierre'!A228</f>
        <v>43651</v>
      </c>
      <c r="B229" s="141">
        <f>+LN('Precios al cierre'!B228/'Precios al cierre'!B229)</f>
        <v>-1.870364068564873E-3</v>
      </c>
      <c r="C229" s="141">
        <f>+LN('Precios al cierre'!C228/'Precios al cierre'!C229)</f>
        <v>-1.229060129876792E-2</v>
      </c>
      <c r="D229" s="141">
        <f>+LN('Precios al cierre'!D228/'Precios al cierre'!D229)</f>
        <v>-1.2239935972629366E-3</v>
      </c>
      <c r="E229" s="187">
        <f>+LN('Precios al cierre'!T228/'Precios al cierre'!T229)</f>
        <v>9.7059116616898724E-4</v>
      </c>
      <c r="F229" s="187">
        <f t="shared" si="3"/>
        <v>-1.7596610090723224E-3</v>
      </c>
      <c r="G229" s="142">
        <f>+LN('Precios al cierre'!E228/'Precios al cierre'!E229)</f>
        <v>-1.2930178921964973E-3</v>
      </c>
      <c r="H229" s="5"/>
    </row>
    <row r="230" spans="1:8" x14ac:dyDescent="0.25">
      <c r="A230" s="18">
        <f>'Precios al cierre'!A229</f>
        <v>43650</v>
      </c>
      <c r="B230" s="141">
        <f>+LN('Precios al cierre'!B229/'Precios al cierre'!B230)</f>
        <v>1.9253646573700238E-3</v>
      </c>
      <c r="C230" s="141">
        <f>+LN('Precios al cierre'!C229/'Precios al cierre'!C230)</f>
        <v>2.3028257143758522E-2</v>
      </c>
      <c r="D230" s="141">
        <f>+LN('Precios al cierre'!D229/'Precios al cierre'!D230)</f>
        <v>7.5299254246321526E-4</v>
      </c>
      <c r="E230" s="187">
        <f>+LN('Precios al cierre'!T229/'Precios al cierre'!T230)</f>
        <v>-2.7960457989365389E-2</v>
      </c>
      <c r="F230" s="187">
        <f t="shared" si="3"/>
        <v>2.4294272522585596E-3</v>
      </c>
      <c r="G230" s="142">
        <f>+LN('Precios al cierre'!E229/'Precios al cierre'!E230)</f>
        <v>-5.0031796572911453E-4</v>
      </c>
      <c r="H230" s="5"/>
    </row>
    <row r="231" spans="1:8" x14ac:dyDescent="0.25">
      <c r="A231" s="18">
        <f>'Precios al cierre'!A230</f>
        <v>43649</v>
      </c>
      <c r="B231" s="141">
        <f>+LN('Precios al cierre'!B230/'Precios al cierre'!B231)</f>
        <v>-1.9253646573700242E-3</v>
      </c>
      <c r="C231" s="141">
        <f>+LN('Precios al cierre'!C230/'Precios al cierre'!C231)</f>
        <v>9.7060425121767279E-3</v>
      </c>
      <c r="D231" s="141">
        <f>+LN('Precios al cierre'!D230/'Precios al cierre'!D231)</f>
        <v>-1.5055702128169294E-3</v>
      </c>
      <c r="E231" s="187">
        <f>+LN('Precios al cierre'!T230/'Precios al cierre'!T231)</f>
        <v>1.0823232967849589E-2</v>
      </c>
      <c r="F231" s="187">
        <f t="shared" si="3"/>
        <v>-2.5292150956368961E-4</v>
      </c>
      <c r="G231" s="142">
        <f>+LN('Precios al cierre'!E230/'Precios al cierre'!E231)</f>
        <v>9.5322809877220502E-4</v>
      </c>
      <c r="H231" s="5"/>
    </row>
    <row r="232" spans="1:8" x14ac:dyDescent="0.25">
      <c r="A232" s="18">
        <f>'Precios al cierre'!A231</f>
        <v>43648</v>
      </c>
      <c r="B232" s="141">
        <f>+LN('Precios al cierre'!B231/'Precios al cierre'!B232)</f>
        <v>1.3749558544951246E-3</v>
      </c>
      <c r="C232" s="141">
        <f>+LN('Precios al cierre'!C231/'Precios al cierre'!C232)</f>
        <v>-1.1468464230952413E-3</v>
      </c>
      <c r="D232" s="141">
        <f>+LN('Precios al cierre'!D231/'Precios al cierre'!D232)</f>
        <v>-6.5796774796559698E-4</v>
      </c>
      <c r="E232" s="187">
        <f>+LN('Precios al cierre'!T231/'Precios al cierre'!T232)</f>
        <v>5.9358719047581778E-3</v>
      </c>
      <c r="F232" s="187">
        <f t="shared" si="3"/>
        <v>1.3666680471535115E-4</v>
      </c>
      <c r="G232" s="142">
        <f>+LN('Precios al cierre'!E231/'Precios al cierre'!E232)</f>
        <v>8.200963168201161E-5</v>
      </c>
      <c r="H232" s="5"/>
    </row>
    <row r="233" spans="1:8" x14ac:dyDescent="0.25">
      <c r="A233" s="18">
        <f>'Precios al cierre'!A232</f>
        <v>43647</v>
      </c>
      <c r="B233" s="141">
        <f>+LN('Precios al cierre'!B232/'Precios al cierre'!B233)</f>
        <v>8.677680732485921E-3</v>
      </c>
      <c r="C233" s="141">
        <f>+LN('Precios al cierre'!C232/'Precios al cierre'!C233)</f>
        <v>1.7207345306678693E-3</v>
      </c>
      <c r="D233" s="141">
        <f>+LN('Precios al cierre'!D232/'Precios al cierre'!D233)</f>
        <v>5.7485068410704394E-3</v>
      </c>
      <c r="E233" s="187">
        <f>+LN('Precios al cierre'!T232/'Precios al cierre'!T233)</f>
        <v>2.4997609402053114E-3</v>
      </c>
      <c r="F233" s="187">
        <f t="shared" si="3"/>
        <v>4.1651558015560926E-3</v>
      </c>
      <c r="G233" s="142">
        <f>+LN('Precios al cierre'!E232/'Precios al cierre'!E233)</f>
        <v>6.3988276796299662E-3</v>
      </c>
      <c r="H233" s="5"/>
    </row>
    <row r="234" spans="1:8" x14ac:dyDescent="0.25">
      <c r="A234" s="18">
        <f>'Precios al cierre'!A233</f>
        <v>43644</v>
      </c>
      <c r="B234" s="141">
        <f>+LN('Precios al cierre'!B233/'Precios al cierre'!B234)</f>
        <v>-3.2145877246478874E-3</v>
      </c>
      <c r="C234" s="141">
        <f>+LN('Precios al cierre'!C233/'Precios al cierre'!C234)</f>
        <v>1.096692088451854E-2</v>
      </c>
      <c r="D234" s="141">
        <f>+LN('Precios al cierre'!D233/'Precios al cierre'!D234)</f>
        <v>4.1670348586686093E-3</v>
      </c>
      <c r="E234" s="187">
        <f>+LN('Precios al cierre'!T233/'Precios al cierre'!T234)</f>
        <v>-1.7312690676097573E-3</v>
      </c>
      <c r="F234" s="187">
        <f t="shared" si="3"/>
        <v>9.8645772096887969E-4</v>
      </c>
      <c r="G234" s="142">
        <f>+LN('Precios al cierre'!E233/'Precios al cierre'!E234)</f>
        <v>-3.5936855740018778E-3</v>
      </c>
      <c r="H234" s="5"/>
    </row>
    <row r="235" spans="1:8" x14ac:dyDescent="0.25">
      <c r="A235" s="18">
        <f>'Precios al cierre'!A234</f>
        <v>43643</v>
      </c>
      <c r="B235" s="141">
        <f>+LN('Precios al cierre'!B234/'Precios al cierre'!B235)</f>
        <v>-2.4315736725185021E-3</v>
      </c>
      <c r="C235" s="141">
        <f>+LN('Precios al cierre'!C234/'Precios al cierre'!C235)</f>
        <v>1.2850644132067896E-2</v>
      </c>
      <c r="D235" s="141">
        <f>+LN('Precios al cierre'!D234/'Precios al cierre'!D235)</f>
        <v>1.8983606149368862E-4</v>
      </c>
      <c r="E235" s="187">
        <f>+LN('Precios al cierre'!T234/'Precios al cierre'!T235)</f>
        <v>9.6144608886806484E-4</v>
      </c>
      <c r="F235" s="187">
        <f t="shared" si="3"/>
        <v>2.8373431435889612E-4</v>
      </c>
      <c r="G235" s="142">
        <f>+LN('Precios al cierre'!E234/'Precios al cierre'!E235)</f>
        <v>-1.0917958826308099E-2</v>
      </c>
      <c r="H235" s="5"/>
    </row>
    <row r="236" spans="1:8" x14ac:dyDescent="0.25">
      <c r="A236" s="18">
        <f>'Precios al cierre'!A235</f>
        <v>43642</v>
      </c>
      <c r="B236" s="141">
        <f>+LN('Precios al cierre'!B235/'Precios al cierre'!B236)</f>
        <v>-3.3130678432754086E-4</v>
      </c>
      <c r="C236" s="141">
        <f>+LN('Precios al cierre'!C235/'Precios al cierre'!C236)</f>
        <v>-1.7621736788435366E-3</v>
      </c>
      <c r="D236" s="141">
        <f>+LN('Precios al cierre'!D235/'Precios al cierre'!D236)</f>
        <v>-6.8111346979066248E-3</v>
      </c>
      <c r="E236" s="187">
        <f>+LN('Precios al cierre'!T235/'Precios al cierre'!T236)</f>
        <v>5.5946900053962419E-3</v>
      </c>
      <c r="F236" s="187">
        <f t="shared" si="3"/>
        <v>-2.0476947832754932E-3</v>
      </c>
      <c r="G236" s="142">
        <f>+LN('Precios al cierre'!E235/'Precios al cierre'!E236)</f>
        <v>-2.1407958622503049E-6</v>
      </c>
      <c r="H236" s="5"/>
    </row>
    <row r="237" spans="1:8" x14ac:dyDescent="0.25">
      <c r="A237" s="18">
        <f>'Precios al cierre'!A236</f>
        <v>43641</v>
      </c>
      <c r="B237" s="141">
        <f>+LN('Precios al cierre'!B236/'Precios al cierre'!B237)</f>
        <v>-3.1403385868074675E-3</v>
      </c>
      <c r="C237" s="141">
        <f>+LN('Precios al cierre'!C236/'Precios al cierre'!C237)</f>
        <v>8.8419084735381192E-3</v>
      </c>
      <c r="D237" s="141">
        <f>+LN('Precios al cierre'!D236/'Precios al cierre'!D237)</f>
        <v>-3.0123518671107837E-3</v>
      </c>
      <c r="E237" s="187">
        <f>+LN('Precios al cierre'!T236/'Precios al cierre'!T237)</f>
        <v>3.1001768678150417E-3</v>
      </c>
      <c r="F237" s="187">
        <f t="shared" si="3"/>
        <v>-1.0693603120627807E-3</v>
      </c>
      <c r="G237" s="142">
        <f>+LN('Precios al cierre'!E236/'Precios al cierre'!E237)</f>
        <v>1.1070460265505107E-3</v>
      </c>
      <c r="H237" s="5"/>
    </row>
    <row r="238" spans="1:8" x14ac:dyDescent="0.25">
      <c r="A238" s="18">
        <f>'Precios al cierre'!A237</f>
        <v>43640</v>
      </c>
      <c r="B238" s="141">
        <f>+LN('Precios al cierre'!B237/'Precios al cierre'!B238)</f>
        <v>9.3398183090396096E-3</v>
      </c>
      <c r="C238" s="141">
        <f>+LN('Precios al cierre'!C237/'Precios al cierre'!C238)</f>
        <v>5.9224168697259456E-4</v>
      </c>
      <c r="D238" s="141">
        <f>+LN('Precios al cierre'!D237/'Precios al cierre'!D238)</f>
        <v>6.4121584371603724E-3</v>
      </c>
      <c r="E238" s="187">
        <f>+LN('Precios al cierre'!T237/'Precios al cierre'!T238)</f>
        <v>-9.0795562412944644E-3</v>
      </c>
      <c r="F238" s="187">
        <f t="shared" si="3"/>
        <v>4.4517177236423951E-3</v>
      </c>
      <c r="G238" s="142">
        <f>+LN('Precios al cierre'!E237/'Precios al cierre'!E238)</f>
        <v>4.9727881566659048E-3</v>
      </c>
      <c r="H238" s="5"/>
    </row>
    <row r="239" spans="1:8" x14ac:dyDescent="0.25">
      <c r="A239" s="18">
        <f>'Precios al cierre'!A238</f>
        <v>43637</v>
      </c>
      <c r="B239" s="141">
        <f>+LN('Precios al cierre'!B238/'Precios al cierre'!B239)</f>
        <v>-1.2207112538031159E-3</v>
      </c>
      <c r="C239" s="141">
        <f>+LN('Precios al cierre'!C238/'Precios al cierre'!C239)</f>
        <v>-1.3533716423350786E-2</v>
      </c>
      <c r="D239" s="141">
        <f>+LN('Precios al cierre'!D238/'Precios al cierre'!D239)</f>
        <v>-8.196444137822112E-3</v>
      </c>
      <c r="E239" s="187">
        <f>+LN('Precios al cierre'!T238/'Precios al cierre'!T239)</f>
        <v>-7.472014838701066E-3</v>
      </c>
      <c r="F239" s="187">
        <f t="shared" si="3"/>
        <v>-3.5301811534893613E-3</v>
      </c>
      <c r="G239" s="142">
        <f>+LN('Precios al cierre'!E238/'Precios al cierre'!E239)</f>
        <v>-2.7159912875857704E-3</v>
      </c>
      <c r="H239" s="5"/>
    </row>
    <row r="240" spans="1:8" x14ac:dyDescent="0.25">
      <c r="A240" s="18">
        <f>'Precios al cierre'!A239</f>
        <v>43636</v>
      </c>
      <c r="B240" s="141">
        <f>+LN('Precios al cierre'!B239/'Precios al cierre'!B240)</f>
        <v>-1.6644163012405797E-4</v>
      </c>
      <c r="C240" s="141">
        <f>+LN('Precios al cierre'!C239/'Precios al cierre'!C240)</f>
        <v>1.6500138146739455E-2</v>
      </c>
      <c r="D240" s="141">
        <f>+LN('Precios al cierre'!D239/'Precios al cierre'!D240)</f>
        <v>-9.3781854488759033E-4</v>
      </c>
      <c r="E240" s="187">
        <f>+LN('Precios al cierre'!T239/'Precios al cierre'!T240)</f>
        <v>2.4844733276619658E-3</v>
      </c>
      <c r="F240" s="187">
        <f t="shared" si="3"/>
        <v>8.9955965345206933E-4</v>
      </c>
      <c r="G240" s="142">
        <f>+LN('Precios al cierre'!E239/'Precios al cierre'!E240)</f>
        <v>6.1925061380071946E-3</v>
      </c>
      <c r="H240" s="5"/>
    </row>
    <row r="241" spans="1:8" x14ac:dyDescent="0.25">
      <c r="A241" s="18">
        <f>'Precios al cierre'!A240</f>
        <v>43635</v>
      </c>
      <c r="B241" s="141">
        <f>+LN('Precios al cierre'!B240/'Precios al cierre'!B241)</f>
        <v>2.4428569535248656E-3</v>
      </c>
      <c r="C241" s="141">
        <f>+LN('Precios al cierre'!C240/'Precios al cierre'!C241)</f>
        <v>7.7542288997674126E-3</v>
      </c>
      <c r="D241" s="141">
        <f>+LN('Precios al cierre'!D240/'Precios al cierre'!D241)</f>
        <v>-1.2178110788289799E-3</v>
      </c>
      <c r="E241" s="187">
        <f>+LN('Precios al cierre'!T240/'Precios al cierre'!T241)</f>
        <v>9.572126700054574E-4</v>
      </c>
      <c r="F241" s="187">
        <f t="shared" si="3"/>
        <v>9.4109070789480647E-4</v>
      </c>
      <c r="G241" s="142">
        <f>+LN('Precios al cierre'!E240/'Precios al cierre'!E241)</f>
        <v>4.9602417900142777E-3</v>
      </c>
      <c r="H241" s="5"/>
    </row>
    <row r="242" spans="1:8" x14ac:dyDescent="0.25">
      <c r="A242" s="18">
        <f>'Precios al cierre'!A241</f>
        <v>43634</v>
      </c>
      <c r="B242" s="141">
        <f>+LN('Precios al cierre'!B241/'Precios al cierre'!B242)</f>
        <v>4.4463453569756325E-4</v>
      </c>
      <c r="C242" s="141">
        <f>+LN('Precios al cierre'!C241/'Precios al cierre'!C242)</f>
        <v>1.8127444472794563E-2</v>
      </c>
      <c r="D242" s="141">
        <f>+LN('Precios al cierre'!D241/'Precios al cierre'!D242)</f>
        <v>1.2435420331118913E-2</v>
      </c>
      <c r="E242" s="187">
        <f>+LN('Precios al cierre'!T241/'Precios al cierre'!T242)</f>
        <v>2.3010556653608812E-3</v>
      </c>
      <c r="F242" s="187">
        <f t="shared" si="3"/>
        <v>4.7755857356333916E-3</v>
      </c>
      <c r="G242" s="142">
        <f>+LN('Precios al cierre'!E241/'Precios al cierre'!E242)</f>
        <v>4.5593833762806908E-3</v>
      </c>
      <c r="H242" s="5"/>
    </row>
    <row r="243" spans="1:8" x14ac:dyDescent="0.25">
      <c r="A243" s="18">
        <f>'Precios al cierre'!A242</f>
        <v>43633</v>
      </c>
      <c r="B243" s="141">
        <f>+LN('Precios al cierre'!B242/'Precios al cierre'!B243)</f>
        <v>-1.611264681044096E-3</v>
      </c>
      <c r="C243" s="141">
        <f>+LN('Precios al cierre'!C242/'Precios al cierre'!C243)</f>
        <v>2.1572547559425795E-2</v>
      </c>
      <c r="D243" s="141">
        <f>+LN('Precios al cierre'!D242/'Precios al cierre'!D243)</f>
        <v>-2.65075092479126E-3</v>
      </c>
      <c r="E243" s="187">
        <f>+LN('Precios al cierre'!T242/'Precios al cierre'!T243)</f>
        <v>7.6819669612214697E-4</v>
      </c>
      <c r="F243" s="187">
        <f t="shared" si="3"/>
        <v>3.9295056756468122E-4</v>
      </c>
      <c r="G243" s="142">
        <f>+LN('Precios al cierre'!E242/'Precios al cierre'!E243)</f>
        <v>-3.8547421527768493E-3</v>
      </c>
      <c r="H243" s="5"/>
    </row>
    <row r="244" spans="1:8" x14ac:dyDescent="0.25">
      <c r="A244" s="18">
        <f>'Precios al cierre'!A243</f>
        <v>43630</v>
      </c>
      <c r="B244" s="141">
        <f>+LN('Precios al cierre'!B243/'Precios al cierre'!B244)</f>
        <v>1.2626472489774335E-2</v>
      </c>
      <c r="C244" s="141">
        <f>+LN('Precios al cierre'!C243/'Precios al cierre'!C244)</f>
        <v>1.0018806722102338E-2</v>
      </c>
      <c r="D244" s="141">
        <f>+LN('Precios al cierre'!D243/'Precios al cierre'!D244)</f>
        <v>2.2716185523265538E-3</v>
      </c>
      <c r="E244" s="187">
        <f>+LN('Precios al cierre'!T243/'Precios al cierre'!T244)</f>
        <v>3.4642066976689721E-3</v>
      </c>
      <c r="F244" s="187">
        <f t="shared" si="3"/>
        <v>4.9746593787521063E-3</v>
      </c>
      <c r="G244" s="142">
        <f>+LN('Precios al cierre'!E243/'Precios al cierre'!E244)</f>
        <v>-8.1407935929537819E-3</v>
      </c>
      <c r="H244" s="5"/>
    </row>
    <row r="245" spans="1:8" x14ac:dyDescent="0.25">
      <c r="A245" s="18">
        <f>'Precios al cierre'!A244</f>
        <v>43629</v>
      </c>
      <c r="B245" s="141">
        <f>+LN('Precios al cierre'!B244/'Precios al cierre'!B245)</f>
        <v>-3.8493864312898855E-2</v>
      </c>
      <c r="C245" s="141">
        <f>+LN('Precios al cierre'!C244/'Precios al cierre'!C245)</f>
        <v>-1.1886283202195574E-2</v>
      </c>
      <c r="D245" s="141">
        <f>+LN('Precios al cierre'!D244/'Precios al cierre'!D245)</f>
        <v>-1.3646676437352569E-2</v>
      </c>
      <c r="E245" s="187">
        <f>+LN('Precios al cierre'!T244/'Precios al cierre'!T245)</f>
        <v>-2.6954194216723226E-3</v>
      </c>
      <c r="F245" s="187">
        <f t="shared" si="3"/>
        <v>-1.5610768687780059E-2</v>
      </c>
      <c r="G245" s="142">
        <f>+LN('Precios al cierre'!E244/'Precios al cierre'!E245)</f>
        <v>-7.2628352653594441E-3</v>
      </c>
      <c r="H245" s="5"/>
    </row>
    <row r="246" spans="1:8" x14ac:dyDescent="0.25">
      <c r="A246" s="18">
        <f>'Precios al cierre'!A245</f>
        <v>43628</v>
      </c>
      <c r="B246" s="141">
        <f>+LN('Precios al cierre'!B245/'Precios al cierre'!B246)</f>
        <v>-1.0761932845807891E-2</v>
      </c>
      <c r="C246" s="141">
        <f>+LN('Precios al cierre'!C245/'Precios al cierre'!C246)</f>
        <v>-1.9095067992103486E-2</v>
      </c>
      <c r="D246" s="141">
        <f>+LN('Precios al cierre'!D245/'Precios al cierre'!D246)</f>
        <v>0</v>
      </c>
      <c r="E246" s="187">
        <f>+LN('Precios al cierre'!T245/'Precios al cierre'!T246)</f>
        <v>3.6598326510172059E-3</v>
      </c>
      <c r="F246" s="187">
        <f t="shared" si="3"/>
        <v>-4.4883442612088367E-3</v>
      </c>
      <c r="G246" s="142">
        <f>+LN('Precios al cierre'!E245/'Precios al cierre'!E246)</f>
        <v>1.9768312675822052E-3</v>
      </c>
      <c r="H246" s="5"/>
    </row>
    <row r="247" spans="1:8" x14ac:dyDescent="0.25">
      <c r="A247" s="18">
        <f>'Precios al cierre'!A246</f>
        <v>43627</v>
      </c>
      <c r="B247" s="141">
        <f>+LN('Precios al cierre'!B246/'Precios al cierre'!B247)</f>
        <v>1.2851448271812779E-3</v>
      </c>
      <c r="C247" s="141">
        <f>+LN('Precios al cierre'!C246/'Precios al cierre'!C247)</f>
        <v>2.4082609503142498E-2</v>
      </c>
      <c r="D247" s="141">
        <f>+LN('Precios al cierre'!D246/'Precios al cierre'!D247)</f>
        <v>-2.8935599762331525E-3</v>
      </c>
      <c r="E247" s="187">
        <f>+LN('Precios al cierre'!T246/'Precios al cierre'!T247)</f>
        <v>5.0299970629771058E-3</v>
      </c>
      <c r="F247" s="187">
        <f t="shared" si="3"/>
        <v>1.3448923457205289E-3</v>
      </c>
      <c r="G247" s="142">
        <f>+LN('Precios al cierre'!E246/'Precios al cierre'!E247)</f>
        <v>2.393150300746136E-3</v>
      </c>
      <c r="H247" s="5"/>
    </row>
    <row r="248" spans="1:8" x14ac:dyDescent="0.25">
      <c r="A248" s="18">
        <f>'Precios al cierre'!A247</f>
        <v>43626</v>
      </c>
      <c r="B248" s="141">
        <f>+LN('Precios al cierre'!B247/'Precios al cierre'!B248)</f>
        <v>-7.5810648686900021E-3</v>
      </c>
      <c r="C248" s="141">
        <f>+LN('Precios al cierre'!C247/'Precios al cierre'!C248)</f>
        <v>-1.0568951349234313E-2</v>
      </c>
      <c r="D248" s="141">
        <f>+LN('Precios al cierre'!D247/'Precios al cierre'!D248)</f>
        <v>1.5025180866045205E-2</v>
      </c>
      <c r="E248" s="187">
        <f>+LN('Precios al cierre'!T247/'Precios al cierre'!T248)</f>
        <v>-7.5355394742497557E-3</v>
      </c>
      <c r="F248" s="187">
        <f t="shared" si="3"/>
        <v>1.0718042593776205E-3</v>
      </c>
      <c r="G248" s="142">
        <f>+LN('Precios al cierre'!E247/'Precios al cierre'!E248)</f>
        <v>7.3151516356113905E-3</v>
      </c>
      <c r="H248" s="5"/>
    </row>
    <row r="249" spans="1:8" x14ac:dyDescent="0.25">
      <c r="A249" s="18">
        <f>'Precios al cierre'!A248</f>
        <v>43623</v>
      </c>
      <c r="B249" s="141">
        <f>+LN('Precios al cierre'!B248/'Precios al cierre'!B249)</f>
        <v>-3.9808209895970748E-3</v>
      </c>
      <c r="C249" s="141">
        <f>+LN('Precios al cierre'!C248/'Precios al cierre'!C249)</f>
        <v>-6.1823804133006612E-4</v>
      </c>
      <c r="D249" s="141">
        <f>+LN('Precios al cierre'!D248/'Precios al cierre'!D249)</f>
        <v>5.1224093228833282E-3</v>
      </c>
      <c r="E249" s="187">
        <f>+LN('Precios al cierre'!T248/'Precios al cierre'!T249)</f>
        <v>2.5055424112725446E-3</v>
      </c>
      <c r="F249" s="187">
        <f t="shared" si="3"/>
        <v>1.7990372337320089E-4</v>
      </c>
      <c r="G249" s="142">
        <f>+LN('Precios al cierre'!E248/'Precios al cierre'!E249)</f>
        <v>3.32025757898269E-3</v>
      </c>
      <c r="H249" s="5"/>
    </row>
    <row r="250" spans="1:8" x14ac:dyDescent="0.25">
      <c r="A250" s="18">
        <f>'Precios al cierre'!A249</f>
        <v>43622</v>
      </c>
      <c r="B250" s="141">
        <f>+LN('Precios al cierre'!B249/'Precios al cierre'!B250)</f>
        <v>3.1834559651949495E-3</v>
      </c>
      <c r="C250" s="141">
        <f>+LN('Precios al cierre'!C249/'Precios al cierre'!C250)</f>
        <v>-1.2353923363860088E-3</v>
      </c>
      <c r="D250" s="141">
        <f>+LN('Precios al cierre'!D249/'Precios al cierre'!D250)</f>
        <v>5.8181395265599787E-3</v>
      </c>
      <c r="E250" s="187">
        <f>+LN('Precios al cierre'!T249/'Precios al cierre'!T250)</f>
        <v>6.0002115564700984E-3</v>
      </c>
      <c r="F250" s="187">
        <f t="shared" si="3"/>
        <v>2.3858465220446207E-3</v>
      </c>
      <c r="G250" s="142">
        <f>+LN('Precios al cierre'!E249/'Precios al cierre'!E250)</f>
        <v>-6.2968078211486827E-3</v>
      </c>
      <c r="H250" s="5"/>
    </row>
    <row r="251" spans="1:8" x14ac:dyDescent="0.25">
      <c r="A251" s="18">
        <f>'Precios al cierre'!A250</f>
        <v>43621</v>
      </c>
      <c r="B251" s="141">
        <f>+LN('Precios al cierre'!B250/'Precios al cierre'!B251)</f>
        <v>-8.2034314361009181E-3</v>
      </c>
      <c r="C251" s="141">
        <f>+LN('Precios al cierre'!C250/'Precios al cierre'!C251)</f>
        <v>-6.1697009053658528E-4</v>
      </c>
      <c r="D251" s="141">
        <f>+LN('Precios al cierre'!D250/'Precios al cierre'!D251)</f>
        <v>-1.4152302720375426E-2</v>
      </c>
      <c r="E251" s="187">
        <f>+LN('Precios al cierre'!T250/'Precios al cierre'!T251)</f>
        <v>-6.0002115564699926E-3</v>
      </c>
      <c r="F251" s="187">
        <f t="shared" si="3"/>
        <v>-6.1990782935409747E-3</v>
      </c>
      <c r="G251" s="142">
        <f>+LN('Precios al cierre'!E250/'Precios al cierre'!E251)</f>
        <v>4.120801163238914E-3</v>
      </c>
      <c r="H251" s="5"/>
    </row>
    <row r="252" spans="1:8" x14ac:dyDescent="0.25">
      <c r="A252" s="18">
        <f>'Precios al cierre'!A251</f>
        <v>43620</v>
      </c>
      <c r="B252" s="141">
        <f>+LN('Precios al cierre'!B251/'Precios al cierre'!B252)</f>
        <v>2.480400226986056E-3</v>
      </c>
      <c r="C252" s="141">
        <f>+LN('Precios al cierre'!C251/'Precios al cierre'!C252)</f>
        <v>-3.0798300623964305E-3</v>
      </c>
      <c r="D252" s="141">
        <f>+LN('Precios al cierre'!D251/'Precios al cierre'!D252)</f>
        <v>1.3212137731153763E-3</v>
      </c>
      <c r="E252" s="187">
        <f>+LN('Precios al cierre'!T251/'Precios al cierre'!T252)</f>
        <v>2.7053156596174239E-3</v>
      </c>
      <c r="F252" s="187">
        <f t="shared" si="3"/>
        <v>8.4486170296816222E-4</v>
      </c>
      <c r="G252" s="142">
        <f>+LN('Precios al cierre'!E251/'Precios al cierre'!E252)</f>
        <v>3.0897086271357219E-3</v>
      </c>
      <c r="H252" s="5"/>
    </row>
    <row r="253" spans="1:8" x14ac:dyDescent="0.25">
      <c r="A253" s="18">
        <f>'Precios al cierre'!A252</f>
        <v>43619</v>
      </c>
      <c r="B253" s="141">
        <f>+LN('Precios al cierre'!B252/'Precios al cierre'!B253)</f>
        <v>1.2441630318797406E-2</v>
      </c>
      <c r="C253" s="141">
        <f>+LN('Precios al cierre'!C252/'Precios al cierre'!C253)</f>
        <v>-1.4652276786870262E-2</v>
      </c>
      <c r="D253" s="141">
        <f>+LN('Precios al cierre'!D252/'Precios al cierre'!D253)</f>
        <v>3.4055956453572641E-3</v>
      </c>
      <c r="E253" s="187">
        <f>+LN('Precios al cierre'!T252/'Precios al cierre'!T253)</f>
        <v>2.1307514114788846E-3</v>
      </c>
      <c r="F253" s="187">
        <f t="shared" si="3"/>
        <v>3.4328120497117607E-3</v>
      </c>
      <c r="G253" s="142">
        <f>+LN('Precios al cierre'!E252/'Precios al cierre'!E253)</f>
        <v>8.3688314371371322E-3</v>
      </c>
    </row>
    <row r="254" spans="1:8" x14ac:dyDescent="0.25">
      <c r="A254" s="18">
        <f>'Precios al cierre'!A253</f>
        <v>43616</v>
      </c>
      <c r="B254" s="141">
        <f>+LN('Precios al cierre'!B253/'Precios al cierre'!B254)</f>
        <v>3.2113660699596502E-4</v>
      </c>
      <c r="C254" s="141">
        <f>+LN('Precios al cierre'!C253/'Precios al cierre'!C254)</f>
        <v>-1.1449416683324358E-2</v>
      </c>
      <c r="D254" s="141">
        <f>+LN('Precios al cierre'!D253/'Precios al cierre'!D254)</f>
        <v>-6.6307867957890844E-4</v>
      </c>
      <c r="E254" s="187">
        <f>+LN('Precios al cierre'!T253/'Precios al cierre'!T254)</f>
        <v>-2.1307514114788E-3</v>
      </c>
      <c r="F254" s="187">
        <f t="shared" si="3"/>
        <v>-9.1682471423588778E-4</v>
      </c>
      <c r="G254" s="142">
        <f>+LN('Precios al cierre'!E253/'Precios al cierre'!E254)</f>
        <v>-1.3860731630166705E-2</v>
      </c>
    </row>
    <row r="255" spans="1:8" x14ac:dyDescent="0.25">
      <c r="A255" s="18">
        <f>'Precios al cierre'!A254</f>
        <v>43615</v>
      </c>
      <c r="B255" s="141">
        <f>+LN('Precios al cierre'!B254/'Precios al cierre'!B255)</f>
        <v>2.6299409587924226E-2</v>
      </c>
      <c r="C255" s="141">
        <f>+LN('Precios al cierre'!C254/'Precios al cierre'!C255)</f>
        <v>2.4258313588553116E-2</v>
      </c>
      <c r="D255" s="141">
        <f>+LN('Precios al cierre'!D254/'Precios al cierre'!D255)</f>
        <v>1.2317642328246842E-3</v>
      </c>
      <c r="E255" s="187">
        <f>+LN('Precios al cierre'!T254/'Precios al cierre'!T255)</f>
        <v>-5.4033323280523772E-3</v>
      </c>
      <c r="F255" s="187">
        <f t="shared" si="3"/>
        <v>9.670585966732835E-3</v>
      </c>
      <c r="G255" s="142">
        <f>+LN('Precios al cierre'!E254/'Precios al cierre'!E255)</f>
        <v>1.1393790637460989E-2</v>
      </c>
    </row>
  </sheetData>
  <mergeCells count="4">
    <mergeCell ref="L3:M3"/>
    <mergeCell ref="L8:M8"/>
    <mergeCell ref="L13:M13"/>
    <mergeCell ref="A1:G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982A-1D59-4C71-94FF-B1090C613DB6}">
  <dimension ref="A1:H250"/>
  <sheetViews>
    <sheetView workbookViewId="0">
      <selection activeCell="D22" sqref="D22"/>
    </sheetView>
  </sheetViews>
  <sheetFormatPr baseColWidth="10" defaultRowHeight="15" x14ac:dyDescent="0.25"/>
  <cols>
    <col min="1" max="1" width="11.42578125" style="109"/>
    <col min="2" max="2" width="31.28515625" style="109" customWidth="1"/>
    <col min="3" max="3" width="27.140625" style="109" bestFit="1" customWidth="1"/>
    <col min="4" max="4" width="20.28515625" style="109" bestFit="1" customWidth="1"/>
    <col min="5" max="5" width="12" style="109" bestFit="1" customWidth="1"/>
    <col min="6" max="7" width="11.42578125" style="109"/>
    <col min="8" max="8" width="21.42578125" style="109" bestFit="1" customWidth="1"/>
    <col min="9" max="13" width="11.42578125" style="109"/>
    <col min="14" max="14" width="12.7109375" style="109" bestFit="1" customWidth="1"/>
    <col min="15" max="15" width="17.85546875" style="109" bestFit="1" customWidth="1"/>
    <col min="16" max="16384" width="11.42578125" style="109"/>
  </cols>
  <sheetData>
    <row r="1" spans="1:8" ht="15.75" thickBot="1" x14ac:dyDescent="0.3"/>
    <row r="2" spans="1:8" x14ac:dyDescent="0.25">
      <c r="B2" s="122" t="s">
        <v>47</v>
      </c>
      <c r="C2" s="120">
        <v>1E-4</v>
      </c>
      <c r="D2" s="124"/>
    </row>
    <row r="3" spans="1:8" ht="15.75" thickBot="1" x14ac:dyDescent="0.3">
      <c r="A3" s="110"/>
      <c r="B3" s="123" t="s">
        <v>49</v>
      </c>
      <c r="C3" s="121">
        <f>+C2*200</f>
        <v>0.02</v>
      </c>
      <c r="D3" s="125"/>
      <c r="H3" s="116"/>
    </row>
    <row r="4" spans="1:8" x14ac:dyDescent="0.25">
      <c r="A4" s="110"/>
      <c r="C4" s="100"/>
      <c r="D4" s="108"/>
      <c r="H4" s="116"/>
    </row>
    <row r="5" spans="1:8" x14ac:dyDescent="0.25">
      <c r="A5" s="110"/>
      <c r="B5" s="112" t="s">
        <v>11</v>
      </c>
      <c r="C5" s="112" t="s">
        <v>48</v>
      </c>
      <c r="D5" s="112" t="s">
        <v>50</v>
      </c>
      <c r="E5" s="114"/>
      <c r="F5" s="113"/>
      <c r="H5" s="116"/>
    </row>
    <row r="6" spans="1:8" x14ac:dyDescent="0.25">
      <c r="A6" s="110"/>
      <c r="B6" s="119">
        <v>-6.7815147078292555E-4</v>
      </c>
      <c r="C6" s="119">
        <f>+B6+C3</f>
        <v>1.9321848529217076E-2</v>
      </c>
      <c r="D6" s="118">
        <v>5.1900000000000002E-2</v>
      </c>
      <c r="E6" s="114"/>
      <c r="F6" s="113"/>
      <c r="H6" s="116"/>
    </row>
    <row r="7" spans="1:8" ht="15.75" thickBot="1" x14ac:dyDescent="0.3">
      <c r="A7" s="110"/>
      <c r="C7" s="111"/>
      <c r="D7" s="113"/>
      <c r="E7" s="114"/>
      <c r="F7" s="113"/>
      <c r="H7" s="116"/>
    </row>
    <row r="8" spans="1:8" ht="15" customHeight="1" x14ac:dyDescent="0.25">
      <c r="A8" s="110"/>
      <c r="B8" s="211" t="s">
        <v>51</v>
      </c>
      <c r="C8" s="214">
        <f>+(C6-B6)/(D6-B6)</f>
        <v>0.38038613835851132</v>
      </c>
      <c r="D8" s="117"/>
      <c r="E8" s="115"/>
    </row>
    <row r="9" spans="1:8" x14ac:dyDescent="0.25">
      <c r="A9" s="110"/>
      <c r="B9" s="212"/>
      <c r="C9" s="215"/>
    </row>
    <row r="10" spans="1:8" ht="15.75" thickBot="1" x14ac:dyDescent="0.3">
      <c r="A10" s="110"/>
      <c r="B10" s="213"/>
      <c r="C10" s="216"/>
    </row>
    <row r="11" spans="1:8" x14ac:dyDescent="0.25">
      <c r="A11" s="110"/>
      <c r="B11" s="212" t="s">
        <v>52</v>
      </c>
      <c r="C11" s="217">
        <f>1-C8</f>
        <v>0.61961386164148868</v>
      </c>
      <c r="D11" s="117"/>
    </row>
    <row r="12" spans="1:8" x14ac:dyDescent="0.25">
      <c r="A12" s="110"/>
      <c r="B12" s="212"/>
      <c r="C12" s="217"/>
      <c r="D12" s="117"/>
    </row>
    <row r="13" spans="1:8" ht="15.75" thickBot="1" x14ac:dyDescent="0.3">
      <c r="A13" s="110"/>
      <c r="B13" s="213"/>
      <c r="C13" s="218"/>
    </row>
    <row r="14" spans="1:8" x14ac:dyDescent="0.25">
      <c r="A14" s="110"/>
    </row>
    <row r="15" spans="1:8" x14ac:dyDescent="0.25">
      <c r="A15" s="110"/>
    </row>
    <row r="16" spans="1:8" x14ac:dyDescent="0.25">
      <c r="A16" s="110"/>
    </row>
    <row r="17" spans="1:1" x14ac:dyDescent="0.25">
      <c r="A17" s="110"/>
    </row>
    <row r="18" spans="1:1" x14ac:dyDescent="0.25">
      <c r="A18" s="110"/>
    </row>
    <row r="19" spans="1:1" x14ac:dyDescent="0.25">
      <c r="A19" s="110"/>
    </row>
    <row r="20" spans="1:1" x14ac:dyDescent="0.25">
      <c r="A20" s="110"/>
    </row>
    <row r="21" spans="1:1" x14ac:dyDescent="0.25">
      <c r="A21" s="110"/>
    </row>
    <row r="22" spans="1:1" x14ac:dyDescent="0.25">
      <c r="A22" s="110"/>
    </row>
    <row r="23" spans="1:1" x14ac:dyDescent="0.25">
      <c r="A23" s="110"/>
    </row>
    <row r="24" spans="1:1" x14ac:dyDescent="0.25">
      <c r="A24" s="110"/>
    </row>
    <row r="25" spans="1:1" x14ac:dyDescent="0.25">
      <c r="A25" s="110"/>
    </row>
    <row r="26" spans="1:1" x14ac:dyDescent="0.25">
      <c r="A26" s="110"/>
    </row>
    <row r="27" spans="1:1" x14ac:dyDescent="0.25">
      <c r="A27" s="110"/>
    </row>
    <row r="28" spans="1:1" x14ac:dyDescent="0.25">
      <c r="A28" s="110"/>
    </row>
    <row r="29" spans="1:1" x14ac:dyDescent="0.25">
      <c r="A29" s="110"/>
    </row>
    <row r="30" spans="1:1" x14ac:dyDescent="0.25">
      <c r="A30" s="110"/>
    </row>
    <row r="31" spans="1:1" x14ac:dyDescent="0.25">
      <c r="A31" s="110"/>
    </row>
    <row r="32" spans="1:1" x14ac:dyDescent="0.25">
      <c r="A32" s="110"/>
    </row>
    <row r="33" spans="1:1" x14ac:dyDescent="0.25">
      <c r="A33" s="110"/>
    </row>
    <row r="34" spans="1:1" x14ac:dyDescent="0.25">
      <c r="A34" s="110"/>
    </row>
    <row r="35" spans="1:1" x14ac:dyDescent="0.25">
      <c r="A35" s="110"/>
    </row>
    <row r="36" spans="1:1" x14ac:dyDescent="0.25">
      <c r="A36" s="110"/>
    </row>
    <row r="37" spans="1:1" x14ac:dyDescent="0.25">
      <c r="A37" s="110"/>
    </row>
    <row r="38" spans="1:1" x14ac:dyDescent="0.25">
      <c r="A38" s="110"/>
    </row>
    <row r="39" spans="1:1" x14ac:dyDescent="0.25">
      <c r="A39" s="110"/>
    </row>
    <row r="40" spans="1:1" x14ac:dyDescent="0.25">
      <c r="A40" s="110"/>
    </row>
    <row r="41" spans="1:1" x14ac:dyDescent="0.25">
      <c r="A41" s="110"/>
    </row>
    <row r="42" spans="1:1" x14ac:dyDescent="0.25">
      <c r="A42" s="110"/>
    </row>
    <row r="43" spans="1:1" x14ac:dyDescent="0.25">
      <c r="A43" s="110"/>
    </row>
    <row r="44" spans="1:1" x14ac:dyDescent="0.25">
      <c r="A44" s="110"/>
    </row>
    <row r="45" spans="1:1" x14ac:dyDescent="0.25">
      <c r="A45" s="110"/>
    </row>
    <row r="46" spans="1:1" x14ac:dyDescent="0.25">
      <c r="A46" s="110"/>
    </row>
    <row r="47" spans="1:1" x14ac:dyDescent="0.25">
      <c r="A47" s="110"/>
    </row>
    <row r="48" spans="1:1" x14ac:dyDescent="0.25">
      <c r="A48" s="110"/>
    </row>
    <row r="49" spans="1:1" x14ac:dyDescent="0.25">
      <c r="A49" s="110"/>
    </row>
    <row r="50" spans="1:1" x14ac:dyDescent="0.25">
      <c r="A50" s="110"/>
    </row>
    <row r="51" spans="1:1" x14ac:dyDescent="0.25">
      <c r="A51" s="110"/>
    </row>
    <row r="52" spans="1:1" x14ac:dyDescent="0.25">
      <c r="A52" s="110"/>
    </row>
    <row r="53" spans="1:1" x14ac:dyDescent="0.25">
      <c r="A53" s="110"/>
    </row>
    <row r="54" spans="1:1" x14ac:dyDescent="0.25">
      <c r="A54" s="110"/>
    </row>
    <row r="55" spans="1:1" x14ac:dyDescent="0.25">
      <c r="A55" s="110"/>
    </row>
    <row r="56" spans="1:1" x14ac:dyDescent="0.25">
      <c r="A56" s="110"/>
    </row>
    <row r="57" spans="1:1" x14ac:dyDescent="0.25">
      <c r="A57" s="110"/>
    </row>
    <row r="58" spans="1:1" x14ac:dyDescent="0.25">
      <c r="A58" s="110"/>
    </row>
    <row r="59" spans="1:1" x14ac:dyDescent="0.25">
      <c r="A59" s="110"/>
    </row>
    <row r="60" spans="1:1" x14ac:dyDescent="0.25">
      <c r="A60" s="110"/>
    </row>
    <row r="61" spans="1:1" x14ac:dyDescent="0.25">
      <c r="A61" s="110"/>
    </row>
    <row r="62" spans="1:1" x14ac:dyDescent="0.25">
      <c r="A62" s="110"/>
    </row>
    <row r="63" spans="1:1" x14ac:dyDescent="0.25">
      <c r="A63" s="110"/>
    </row>
    <row r="64" spans="1:1" x14ac:dyDescent="0.25">
      <c r="A64" s="110"/>
    </row>
    <row r="65" spans="1:1" x14ac:dyDescent="0.25">
      <c r="A65" s="110"/>
    </row>
    <row r="66" spans="1:1" x14ac:dyDescent="0.25">
      <c r="A66" s="110"/>
    </row>
    <row r="67" spans="1:1" x14ac:dyDescent="0.25">
      <c r="A67" s="110"/>
    </row>
    <row r="68" spans="1:1" x14ac:dyDescent="0.25">
      <c r="A68" s="110"/>
    </row>
    <row r="69" spans="1:1" x14ac:dyDescent="0.25">
      <c r="A69" s="110"/>
    </row>
    <row r="70" spans="1:1" x14ac:dyDescent="0.25">
      <c r="A70" s="110"/>
    </row>
    <row r="71" spans="1:1" x14ac:dyDescent="0.25">
      <c r="A71" s="110"/>
    </row>
    <row r="72" spans="1:1" x14ac:dyDescent="0.25">
      <c r="A72" s="110"/>
    </row>
    <row r="73" spans="1:1" x14ac:dyDescent="0.25">
      <c r="A73" s="110"/>
    </row>
    <row r="74" spans="1:1" x14ac:dyDescent="0.25">
      <c r="A74" s="110"/>
    </row>
    <row r="75" spans="1:1" x14ac:dyDescent="0.25">
      <c r="A75" s="110"/>
    </row>
    <row r="76" spans="1:1" x14ac:dyDescent="0.25">
      <c r="A76" s="110"/>
    </row>
    <row r="77" spans="1:1" x14ac:dyDescent="0.25">
      <c r="A77" s="110"/>
    </row>
    <row r="78" spans="1:1" x14ac:dyDescent="0.25">
      <c r="A78" s="110"/>
    </row>
    <row r="79" spans="1:1" x14ac:dyDescent="0.25">
      <c r="A79" s="110"/>
    </row>
    <row r="80" spans="1:1" x14ac:dyDescent="0.25">
      <c r="A80" s="110"/>
    </row>
    <row r="81" spans="1:1" x14ac:dyDescent="0.25">
      <c r="A81" s="110"/>
    </row>
    <row r="82" spans="1:1" x14ac:dyDescent="0.25">
      <c r="A82" s="110"/>
    </row>
    <row r="83" spans="1:1" x14ac:dyDescent="0.25">
      <c r="A83" s="110"/>
    </row>
    <row r="84" spans="1:1" x14ac:dyDescent="0.25">
      <c r="A84" s="110"/>
    </row>
    <row r="85" spans="1:1" x14ac:dyDescent="0.25">
      <c r="A85" s="110"/>
    </row>
    <row r="86" spans="1:1" x14ac:dyDescent="0.25">
      <c r="A86" s="110"/>
    </row>
    <row r="87" spans="1:1" x14ac:dyDescent="0.25">
      <c r="A87" s="110"/>
    </row>
    <row r="88" spans="1:1" x14ac:dyDescent="0.25">
      <c r="A88" s="110"/>
    </row>
    <row r="89" spans="1:1" x14ac:dyDescent="0.25">
      <c r="A89" s="110"/>
    </row>
    <row r="90" spans="1:1" x14ac:dyDescent="0.25">
      <c r="A90" s="110"/>
    </row>
    <row r="91" spans="1:1" x14ac:dyDescent="0.25">
      <c r="A91" s="110"/>
    </row>
    <row r="92" spans="1:1" x14ac:dyDescent="0.25">
      <c r="A92" s="110"/>
    </row>
    <row r="93" spans="1:1" x14ac:dyDescent="0.25">
      <c r="A93" s="110"/>
    </row>
    <row r="94" spans="1:1" x14ac:dyDescent="0.25">
      <c r="A94" s="110"/>
    </row>
    <row r="95" spans="1:1" x14ac:dyDescent="0.25">
      <c r="A95" s="110"/>
    </row>
    <row r="96" spans="1:1" x14ac:dyDescent="0.25">
      <c r="A96" s="110"/>
    </row>
    <row r="97" spans="1:1" x14ac:dyDescent="0.25">
      <c r="A97" s="110"/>
    </row>
    <row r="98" spans="1:1" x14ac:dyDescent="0.25">
      <c r="A98" s="110"/>
    </row>
    <row r="99" spans="1:1" x14ac:dyDescent="0.25">
      <c r="A99" s="110"/>
    </row>
    <row r="100" spans="1:1" x14ac:dyDescent="0.25">
      <c r="A100" s="110"/>
    </row>
    <row r="101" spans="1:1" x14ac:dyDescent="0.25">
      <c r="A101" s="110"/>
    </row>
    <row r="102" spans="1:1" x14ac:dyDescent="0.25">
      <c r="A102" s="110"/>
    </row>
    <row r="103" spans="1:1" x14ac:dyDescent="0.25">
      <c r="A103" s="110"/>
    </row>
    <row r="104" spans="1:1" x14ac:dyDescent="0.25">
      <c r="A104" s="110"/>
    </row>
    <row r="105" spans="1:1" x14ac:dyDescent="0.25">
      <c r="A105" s="110"/>
    </row>
    <row r="106" spans="1:1" x14ac:dyDescent="0.25">
      <c r="A106" s="110"/>
    </row>
    <row r="107" spans="1:1" x14ac:dyDescent="0.25">
      <c r="A107" s="110"/>
    </row>
    <row r="108" spans="1:1" x14ac:dyDescent="0.25">
      <c r="A108" s="110"/>
    </row>
    <row r="109" spans="1:1" x14ac:dyDescent="0.25">
      <c r="A109" s="110"/>
    </row>
    <row r="110" spans="1:1" x14ac:dyDescent="0.25">
      <c r="A110" s="110"/>
    </row>
    <row r="111" spans="1:1" x14ac:dyDescent="0.25">
      <c r="A111" s="110"/>
    </row>
    <row r="112" spans="1:1" x14ac:dyDescent="0.25">
      <c r="A112" s="110"/>
    </row>
    <row r="113" spans="1:1" x14ac:dyDescent="0.25">
      <c r="A113" s="110"/>
    </row>
    <row r="114" spans="1:1" x14ac:dyDescent="0.25">
      <c r="A114" s="110"/>
    </row>
    <row r="115" spans="1:1" x14ac:dyDescent="0.25">
      <c r="A115" s="110"/>
    </row>
    <row r="116" spans="1:1" x14ac:dyDescent="0.25">
      <c r="A116" s="110"/>
    </row>
    <row r="117" spans="1:1" x14ac:dyDescent="0.25">
      <c r="A117" s="110"/>
    </row>
    <row r="118" spans="1:1" x14ac:dyDescent="0.25">
      <c r="A118" s="110"/>
    </row>
    <row r="119" spans="1:1" x14ac:dyDescent="0.25">
      <c r="A119" s="110"/>
    </row>
    <row r="120" spans="1:1" x14ac:dyDescent="0.25">
      <c r="A120" s="110"/>
    </row>
    <row r="121" spans="1:1" x14ac:dyDescent="0.25">
      <c r="A121" s="110"/>
    </row>
    <row r="122" spans="1:1" x14ac:dyDescent="0.25">
      <c r="A122" s="110"/>
    </row>
    <row r="123" spans="1:1" x14ac:dyDescent="0.25">
      <c r="A123" s="110"/>
    </row>
    <row r="124" spans="1:1" x14ac:dyDescent="0.25">
      <c r="A124" s="110"/>
    </row>
    <row r="125" spans="1:1" x14ac:dyDescent="0.25">
      <c r="A125" s="110"/>
    </row>
    <row r="126" spans="1:1" x14ac:dyDescent="0.25">
      <c r="A126" s="110"/>
    </row>
    <row r="127" spans="1:1" x14ac:dyDescent="0.25">
      <c r="A127" s="110"/>
    </row>
    <row r="128" spans="1:1" x14ac:dyDescent="0.25">
      <c r="A128" s="110"/>
    </row>
    <row r="129" spans="1:1" x14ac:dyDescent="0.25">
      <c r="A129" s="110"/>
    </row>
    <row r="130" spans="1:1" x14ac:dyDescent="0.25">
      <c r="A130" s="110"/>
    </row>
    <row r="131" spans="1:1" x14ac:dyDescent="0.25">
      <c r="A131" s="110"/>
    </row>
    <row r="132" spans="1:1" x14ac:dyDescent="0.25">
      <c r="A132" s="110"/>
    </row>
    <row r="133" spans="1:1" x14ac:dyDescent="0.25">
      <c r="A133" s="110"/>
    </row>
    <row r="134" spans="1:1" x14ac:dyDescent="0.25">
      <c r="A134" s="110"/>
    </row>
    <row r="135" spans="1:1" x14ac:dyDescent="0.25">
      <c r="A135" s="110"/>
    </row>
    <row r="136" spans="1:1" x14ac:dyDescent="0.25">
      <c r="A136" s="110"/>
    </row>
    <row r="137" spans="1:1" x14ac:dyDescent="0.25">
      <c r="A137" s="110"/>
    </row>
    <row r="138" spans="1:1" x14ac:dyDescent="0.25">
      <c r="A138" s="110"/>
    </row>
    <row r="139" spans="1:1" x14ac:dyDescent="0.25">
      <c r="A139" s="110"/>
    </row>
    <row r="140" spans="1:1" x14ac:dyDescent="0.25">
      <c r="A140" s="110"/>
    </row>
    <row r="141" spans="1:1" x14ac:dyDescent="0.25">
      <c r="A141" s="110"/>
    </row>
    <row r="142" spans="1:1" x14ac:dyDescent="0.25">
      <c r="A142" s="110"/>
    </row>
    <row r="143" spans="1:1" x14ac:dyDescent="0.25">
      <c r="A143" s="110"/>
    </row>
    <row r="144" spans="1:1" x14ac:dyDescent="0.25">
      <c r="A144" s="110"/>
    </row>
    <row r="145" spans="1:1" x14ac:dyDescent="0.25">
      <c r="A145" s="110"/>
    </row>
    <row r="146" spans="1:1" x14ac:dyDescent="0.25">
      <c r="A146" s="110"/>
    </row>
    <row r="147" spans="1:1" x14ac:dyDescent="0.25">
      <c r="A147" s="110"/>
    </row>
    <row r="148" spans="1:1" x14ac:dyDescent="0.25">
      <c r="A148" s="110"/>
    </row>
    <row r="149" spans="1:1" x14ac:dyDescent="0.25">
      <c r="A149" s="110"/>
    </row>
    <row r="150" spans="1:1" x14ac:dyDescent="0.25">
      <c r="A150" s="110"/>
    </row>
    <row r="151" spans="1:1" x14ac:dyDescent="0.25">
      <c r="A151" s="110"/>
    </row>
    <row r="152" spans="1:1" x14ac:dyDescent="0.25">
      <c r="A152" s="110"/>
    </row>
    <row r="153" spans="1:1" x14ac:dyDescent="0.25">
      <c r="A153" s="110"/>
    </row>
    <row r="154" spans="1:1" x14ac:dyDescent="0.25">
      <c r="A154" s="110"/>
    </row>
    <row r="155" spans="1:1" x14ac:dyDescent="0.25">
      <c r="A155" s="110"/>
    </row>
    <row r="156" spans="1:1" x14ac:dyDescent="0.25">
      <c r="A156" s="110"/>
    </row>
    <row r="157" spans="1:1" x14ac:dyDescent="0.25">
      <c r="A157" s="110"/>
    </row>
    <row r="158" spans="1:1" x14ac:dyDescent="0.25">
      <c r="A158" s="110"/>
    </row>
    <row r="159" spans="1:1" x14ac:dyDescent="0.25">
      <c r="A159" s="110"/>
    </row>
    <row r="160" spans="1:1" x14ac:dyDescent="0.25">
      <c r="A160" s="110"/>
    </row>
    <row r="161" spans="1:1" x14ac:dyDescent="0.25">
      <c r="A161" s="110"/>
    </row>
    <row r="162" spans="1:1" x14ac:dyDescent="0.25">
      <c r="A162" s="110"/>
    </row>
    <row r="163" spans="1:1" x14ac:dyDescent="0.25">
      <c r="A163" s="110"/>
    </row>
    <row r="164" spans="1:1" x14ac:dyDescent="0.25">
      <c r="A164" s="110"/>
    </row>
    <row r="165" spans="1:1" x14ac:dyDescent="0.25">
      <c r="A165" s="110"/>
    </row>
    <row r="166" spans="1:1" x14ac:dyDescent="0.25">
      <c r="A166" s="110"/>
    </row>
    <row r="167" spans="1:1" x14ac:dyDescent="0.25">
      <c r="A167" s="110"/>
    </row>
    <row r="168" spans="1:1" x14ac:dyDescent="0.25">
      <c r="A168" s="110"/>
    </row>
    <row r="169" spans="1:1" x14ac:dyDescent="0.25">
      <c r="A169" s="110"/>
    </row>
    <row r="170" spans="1:1" x14ac:dyDescent="0.25">
      <c r="A170" s="110"/>
    </row>
    <row r="171" spans="1:1" x14ac:dyDescent="0.25">
      <c r="A171" s="110"/>
    </row>
    <row r="172" spans="1:1" x14ac:dyDescent="0.25">
      <c r="A172" s="110"/>
    </row>
    <row r="173" spans="1:1" x14ac:dyDescent="0.25">
      <c r="A173" s="110"/>
    </row>
    <row r="174" spans="1:1" x14ac:dyDescent="0.25">
      <c r="A174" s="110"/>
    </row>
    <row r="175" spans="1:1" x14ac:dyDescent="0.25">
      <c r="A175" s="110"/>
    </row>
    <row r="176" spans="1:1" x14ac:dyDescent="0.25">
      <c r="A176" s="110"/>
    </row>
    <row r="177" spans="1:1" x14ac:dyDescent="0.25">
      <c r="A177" s="110"/>
    </row>
    <row r="178" spans="1:1" x14ac:dyDescent="0.25">
      <c r="A178" s="110"/>
    </row>
    <row r="179" spans="1:1" x14ac:dyDescent="0.25">
      <c r="A179" s="110"/>
    </row>
    <row r="180" spans="1:1" x14ac:dyDescent="0.25">
      <c r="A180" s="110"/>
    </row>
    <row r="181" spans="1:1" x14ac:dyDescent="0.25">
      <c r="A181" s="110"/>
    </row>
    <row r="182" spans="1:1" x14ac:dyDescent="0.25">
      <c r="A182" s="110"/>
    </row>
    <row r="183" spans="1:1" x14ac:dyDescent="0.25">
      <c r="A183" s="110"/>
    </row>
    <row r="184" spans="1:1" x14ac:dyDescent="0.25">
      <c r="A184" s="110"/>
    </row>
    <row r="185" spans="1:1" x14ac:dyDescent="0.25">
      <c r="A185" s="110"/>
    </row>
    <row r="186" spans="1:1" x14ac:dyDescent="0.25">
      <c r="A186" s="110"/>
    </row>
    <row r="187" spans="1:1" x14ac:dyDescent="0.25">
      <c r="A187" s="110"/>
    </row>
    <row r="188" spans="1:1" x14ac:dyDescent="0.25">
      <c r="A188" s="110"/>
    </row>
    <row r="189" spans="1:1" x14ac:dyDescent="0.25">
      <c r="A189" s="110"/>
    </row>
    <row r="190" spans="1:1" x14ac:dyDescent="0.25">
      <c r="A190" s="110"/>
    </row>
    <row r="191" spans="1:1" x14ac:dyDescent="0.25">
      <c r="A191" s="110"/>
    </row>
    <row r="192" spans="1:1" x14ac:dyDescent="0.25">
      <c r="A192" s="110"/>
    </row>
    <row r="193" spans="1:1" x14ac:dyDescent="0.25">
      <c r="A193" s="110"/>
    </row>
    <row r="194" spans="1:1" x14ac:dyDescent="0.25">
      <c r="A194" s="110"/>
    </row>
    <row r="195" spans="1:1" x14ac:dyDescent="0.25">
      <c r="A195" s="110"/>
    </row>
    <row r="196" spans="1:1" x14ac:dyDescent="0.25">
      <c r="A196" s="110"/>
    </row>
    <row r="197" spans="1:1" x14ac:dyDescent="0.25">
      <c r="A197" s="110"/>
    </row>
    <row r="198" spans="1:1" x14ac:dyDescent="0.25">
      <c r="A198" s="110"/>
    </row>
    <row r="199" spans="1:1" x14ac:dyDescent="0.25">
      <c r="A199" s="110"/>
    </row>
    <row r="200" spans="1:1" x14ac:dyDescent="0.25">
      <c r="A200" s="110"/>
    </row>
    <row r="201" spans="1:1" x14ac:dyDescent="0.25">
      <c r="A201" s="110"/>
    </row>
    <row r="202" spans="1:1" x14ac:dyDescent="0.25">
      <c r="A202" s="110"/>
    </row>
    <row r="203" spans="1:1" x14ac:dyDescent="0.25">
      <c r="A203" s="110"/>
    </row>
    <row r="204" spans="1:1" x14ac:dyDescent="0.25">
      <c r="A204" s="110"/>
    </row>
    <row r="205" spans="1:1" x14ac:dyDescent="0.25">
      <c r="A205" s="110"/>
    </row>
    <row r="206" spans="1:1" x14ac:dyDescent="0.25">
      <c r="A206" s="110"/>
    </row>
    <row r="207" spans="1:1" x14ac:dyDescent="0.25">
      <c r="A207" s="110"/>
    </row>
    <row r="208" spans="1:1" x14ac:dyDescent="0.25">
      <c r="A208" s="110"/>
    </row>
    <row r="209" spans="1:1" x14ac:dyDescent="0.25">
      <c r="A209" s="110"/>
    </row>
    <row r="210" spans="1:1" x14ac:dyDescent="0.25">
      <c r="A210" s="110"/>
    </row>
    <row r="211" spans="1:1" x14ac:dyDescent="0.25">
      <c r="A211" s="110"/>
    </row>
    <row r="212" spans="1:1" x14ac:dyDescent="0.25">
      <c r="A212" s="110"/>
    </row>
    <row r="213" spans="1:1" x14ac:dyDescent="0.25">
      <c r="A213" s="110"/>
    </row>
    <row r="214" spans="1:1" x14ac:dyDescent="0.25">
      <c r="A214" s="110"/>
    </row>
    <row r="215" spans="1:1" x14ac:dyDescent="0.25">
      <c r="A215" s="110"/>
    </row>
    <row r="216" spans="1:1" x14ac:dyDescent="0.25">
      <c r="A216" s="110"/>
    </row>
    <row r="217" spans="1:1" x14ac:dyDescent="0.25">
      <c r="A217" s="110"/>
    </row>
    <row r="218" spans="1:1" x14ac:dyDescent="0.25">
      <c r="A218" s="110"/>
    </row>
    <row r="219" spans="1:1" x14ac:dyDescent="0.25">
      <c r="A219" s="110"/>
    </row>
    <row r="220" spans="1:1" x14ac:dyDescent="0.25">
      <c r="A220" s="110"/>
    </row>
    <row r="221" spans="1:1" x14ac:dyDescent="0.25">
      <c r="A221" s="110"/>
    </row>
    <row r="222" spans="1:1" x14ac:dyDescent="0.25">
      <c r="A222" s="110"/>
    </row>
    <row r="223" spans="1:1" x14ac:dyDescent="0.25">
      <c r="A223" s="110"/>
    </row>
    <row r="224" spans="1:1" x14ac:dyDescent="0.25">
      <c r="A224" s="110"/>
    </row>
    <row r="225" spans="1:1" x14ac:dyDescent="0.25">
      <c r="A225" s="110"/>
    </row>
    <row r="226" spans="1:1" x14ac:dyDescent="0.25">
      <c r="A226" s="110"/>
    </row>
    <row r="227" spans="1:1" x14ac:dyDescent="0.25">
      <c r="A227" s="110"/>
    </row>
    <row r="228" spans="1:1" x14ac:dyDescent="0.25">
      <c r="A228" s="110"/>
    </row>
    <row r="229" spans="1:1" x14ac:dyDescent="0.25">
      <c r="A229" s="110"/>
    </row>
    <row r="230" spans="1:1" x14ac:dyDescent="0.25">
      <c r="A230" s="110"/>
    </row>
    <row r="231" spans="1:1" x14ac:dyDescent="0.25">
      <c r="A231" s="110"/>
    </row>
    <row r="232" spans="1:1" x14ac:dyDescent="0.25">
      <c r="A232" s="110"/>
    </row>
    <row r="233" spans="1:1" x14ac:dyDescent="0.25">
      <c r="A233" s="110"/>
    </row>
    <row r="234" spans="1:1" x14ac:dyDescent="0.25">
      <c r="A234" s="110"/>
    </row>
    <row r="235" spans="1:1" x14ac:dyDescent="0.25">
      <c r="A235" s="110"/>
    </row>
    <row r="236" spans="1:1" x14ac:dyDescent="0.25">
      <c r="A236" s="110"/>
    </row>
    <row r="237" spans="1:1" x14ac:dyDescent="0.25">
      <c r="A237" s="110"/>
    </row>
    <row r="238" spans="1:1" x14ac:dyDescent="0.25">
      <c r="A238" s="110"/>
    </row>
    <row r="239" spans="1:1" x14ac:dyDescent="0.25">
      <c r="A239" s="110"/>
    </row>
    <row r="240" spans="1:1" x14ac:dyDescent="0.25">
      <c r="A240" s="110"/>
    </row>
    <row r="241" spans="1:1" x14ac:dyDescent="0.25">
      <c r="A241" s="110"/>
    </row>
    <row r="242" spans="1:1" x14ac:dyDescent="0.25">
      <c r="A242" s="110"/>
    </row>
    <row r="243" spans="1:1" x14ac:dyDescent="0.25">
      <c r="A243" s="110"/>
    </row>
    <row r="244" spans="1:1" x14ac:dyDescent="0.25">
      <c r="A244" s="110"/>
    </row>
    <row r="245" spans="1:1" x14ac:dyDescent="0.25">
      <c r="A245" s="110"/>
    </row>
    <row r="246" spans="1:1" x14ac:dyDescent="0.25">
      <c r="A246" s="110"/>
    </row>
    <row r="247" spans="1:1" x14ac:dyDescent="0.25">
      <c r="A247" s="110"/>
    </row>
    <row r="248" spans="1:1" x14ac:dyDescent="0.25">
      <c r="A248" s="110"/>
    </row>
    <row r="249" spans="1:1" x14ac:dyDescent="0.25">
      <c r="A249" s="110"/>
    </row>
    <row r="250" spans="1:1" x14ac:dyDescent="0.25">
      <c r="A250" s="110"/>
    </row>
  </sheetData>
  <mergeCells count="4">
    <mergeCell ref="B8:B10"/>
    <mergeCell ref="C8:C10"/>
    <mergeCell ref="B11:B13"/>
    <mergeCell ref="C11:C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3BC7D-193A-498F-A080-2BEDB44F87EC}">
  <dimension ref="A1:L243"/>
  <sheetViews>
    <sheetView topLeftCell="A39" workbookViewId="0">
      <selection activeCell="G53" sqref="G53"/>
    </sheetView>
  </sheetViews>
  <sheetFormatPr baseColWidth="10" defaultRowHeight="15" x14ac:dyDescent="0.25"/>
  <cols>
    <col min="1" max="1" width="29" style="100" customWidth="1"/>
    <col min="2" max="2" width="11.42578125" style="109"/>
    <col min="3" max="3" width="20.7109375" style="109" bestFit="1" customWidth="1"/>
    <col min="4" max="4" width="18.28515625" style="109" bestFit="1" customWidth="1"/>
    <col min="5" max="6" width="11.42578125" style="109"/>
    <col min="7" max="7" width="11.7109375" style="109" bestFit="1" customWidth="1"/>
    <col min="8" max="8" width="11.42578125" style="109"/>
    <col min="9" max="9" width="27.85546875" style="109" customWidth="1"/>
    <col min="10" max="10" width="11.42578125" style="109"/>
    <col min="11" max="11" width="5.42578125" style="109" customWidth="1"/>
    <col min="12" max="16384" width="11.42578125" style="109"/>
  </cols>
  <sheetData>
    <row r="1" spans="1:12" x14ac:dyDescent="0.25">
      <c r="A1" s="147" t="str">
        <f>[1]Rendimientos!J2</f>
        <v>RENDIMIENTOS PORTAFOLIO</v>
      </c>
      <c r="C1" s="126" t="s">
        <v>53</v>
      </c>
      <c r="G1" s="127" t="s">
        <v>54</v>
      </c>
    </row>
    <row r="2" spans="1:12" x14ac:dyDescent="0.25">
      <c r="A2" s="190">
        <f>Rendimientos!F4</f>
        <v>9.4502377479868151E-4</v>
      </c>
      <c r="C2" s="128" t="s">
        <v>55</v>
      </c>
      <c r="D2" s="129">
        <f>[1]Rendimientos!H3</f>
        <v>0.28815774999999999</v>
      </c>
      <c r="G2" s="109">
        <f>A2*D$8</f>
        <v>1188.1457131322497</v>
      </c>
      <c r="I2" s="130" t="s">
        <v>56</v>
      </c>
      <c r="J2" s="131" t="s">
        <v>57</v>
      </c>
    </row>
    <row r="3" spans="1:12" x14ac:dyDescent="0.25">
      <c r="A3" s="190">
        <f>Rendimientos!F5</f>
        <v>-5.1987382994992896E-3</v>
      </c>
      <c r="C3" s="128" t="s">
        <v>5</v>
      </c>
      <c r="D3" s="129">
        <f>[1]Rendimientos!H4</f>
        <v>7.2647550000000005E-2</v>
      </c>
      <c r="G3" s="109">
        <f>A3*D$8</f>
        <v>-6536.19389159006</v>
      </c>
      <c r="I3" s="130" t="s">
        <v>58</v>
      </c>
      <c r="J3" s="132">
        <v>0.99</v>
      </c>
    </row>
    <row r="4" spans="1:12" x14ac:dyDescent="0.25">
      <c r="A4" s="190">
        <f>Rendimientos!F6</f>
        <v>1.2668581732563518E-2</v>
      </c>
      <c r="C4" s="128" t="s">
        <v>6</v>
      </c>
      <c r="D4" s="129">
        <f>[1]Rendimientos!H5</f>
        <v>0.26782740999999999</v>
      </c>
      <c r="G4" s="109">
        <f t="shared" ref="G4:G12" si="0">A4*D$8</f>
        <v>15927.769732795799</v>
      </c>
      <c r="I4" s="130" t="s">
        <v>59</v>
      </c>
      <c r="J4" s="132">
        <v>0.01</v>
      </c>
    </row>
    <row r="5" spans="1:12" x14ac:dyDescent="0.25">
      <c r="A5" s="190">
        <f>Rendimientos!F7</f>
        <v>-2.0979869188438704E-3</v>
      </c>
      <c r="C5" s="130" t="s">
        <v>60</v>
      </c>
      <c r="D5" s="133">
        <f>D2+D3+D4</f>
        <v>0.62863270999999998</v>
      </c>
      <c r="G5" s="109">
        <f>A5*D$8</f>
        <v>-2637.7264046747446</v>
      </c>
      <c r="I5" s="130" t="s">
        <v>61</v>
      </c>
      <c r="J5" s="131" t="s">
        <v>62</v>
      </c>
    </row>
    <row r="6" spans="1:12" ht="15.75" thickBot="1" x14ac:dyDescent="0.3">
      <c r="A6" s="190">
        <f>Rendimientos!F8</f>
        <v>2.3134279137693149E-2</v>
      </c>
      <c r="G6" s="109">
        <f>A6*D$8</f>
        <v>29085.929176449012</v>
      </c>
    </row>
    <row r="7" spans="1:12" x14ac:dyDescent="0.25">
      <c r="A7" s="190">
        <f>Rendimientos!F9</f>
        <v>-4.7606636806193994E-3</v>
      </c>
      <c r="C7" s="145" t="s">
        <v>66</v>
      </c>
      <c r="D7" s="143">
        <v>2000000</v>
      </c>
      <c r="G7" s="109">
        <f t="shared" si="0"/>
        <v>-5985.4178218926945</v>
      </c>
    </row>
    <row r="8" spans="1:12" ht="15.75" thickBot="1" x14ac:dyDescent="0.3">
      <c r="A8" s="190">
        <f>Rendimientos!F10</f>
        <v>-1.0836077321501167E-2</v>
      </c>
      <c r="C8" s="146" t="s">
        <v>67</v>
      </c>
      <c r="D8" s="144">
        <f>D7*D5</f>
        <v>1257265.42</v>
      </c>
      <c r="G8" s="109">
        <f t="shared" si="0"/>
        <v>-13623.82530476964</v>
      </c>
      <c r="K8" s="134"/>
    </row>
    <row r="9" spans="1:12" x14ac:dyDescent="0.25">
      <c r="A9" s="190">
        <f>Rendimientos!F11</f>
        <v>1.0816031086555055E-2</v>
      </c>
      <c r="G9" s="109">
        <f t="shared" si="0"/>
        <v>13598.621866770696</v>
      </c>
      <c r="K9" s="134"/>
    </row>
    <row r="10" spans="1:12" x14ac:dyDescent="0.25">
      <c r="A10" s="190">
        <f>Rendimientos!F12</f>
        <v>-5.5562394375546697E-3</v>
      </c>
      <c r="G10" s="109">
        <f t="shared" si="0"/>
        <v>-6985.6677100777351</v>
      </c>
    </row>
    <row r="11" spans="1:12" x14ac:dyDescent="0.25">
      <c r="A11" s="190">
        <f>Rendimientos!F13</f>
        <v>7.3050911231193052E-3</v>
      </c>
      <c r="G11" s="109">
        <f t="shared" si="0"/>
        <v>9184.4384590468653</v>
      </c>
      <c r="I11" s="135" t="s">
        <v>63</v>
      </c>
      <c r="J11" s="136"/>
      <c r="K11" s="136"/>
      <c r="L11" s="136"/>
    </row>
    <row r="12" spans="1:12" x14ac:dyDescent="0.25">
      <c r="A12" s="190">
        <f>Rendimientos!F14</f>
        <v>-5.8139951872425337E-3</v>
      </c>
      <c r="G12" s="109">
        <f t="shared" si="0"/>
        <v>-7309.7351009664626</v>
      </c>
      <c r="I12" s="128" t="s">
        <v>64</v>
      </c>
      <c r="J12" s="219">
        <v>484.89600000000002</v>
      </c>
      <c r="K12" s="219"/>
      <c r="L12" s="219"/>
    </row>
    <row r="13" spans="1:12" x14ac:dyDescent="0.25">
      <c r="A13" s="190">
        <f>Rendimientos!F16</f>
        <v>-4.2532328095458887E-3</v>
      </c>
      <c r="G13" s="109">
        <f t="shared" ref="G13:G76" si="1">A13*D$8</f>
        <v>-5347.4425346514918</v>
      </c>
      <c r="I13" s="137" t="s">
        <v>65</v>
      </c>
      <c r="J13" s="219">
        <v>5375.5330000000004</v>
      </c>
      <c r="K13" s="219"/>
      <c r="L13" s="219"/>
    </row>
    <row r="14" spans="1:12" x14ac:dyDescent="0.25">
      <c r="A14" s="190">
        <f>Rendimientos!F17</f>
        <v>-6.4209373980003972E-3</v>
      </c>
      <c r="G14" s="109">
        <f t="shared" si="1"/>
        <v>-8072.8225544906763</v>
      </c>
    </row>
    <row r="15" spans="1:12" x14ac:dyDescent="0.25">
      <c r="A15" s="190">
        <f>Rendimientos!F18</f>
        <v>4.8439469542928461E-3</v>
      </c>
      <c r="G15" s="109">
        <f t="shared" si="1"/>
        <v>6090.1270019467156</v>
      </c>
    </row>
    <row r="16" spans="1:12" x14ac:dyDescent="0.25">
      <c r="A16" s="190">
        <f>Rendimientos!F19</f>
        <v>1.4909385215811501E-2</v>
      </c>
      <c r="G16" s="109">
        <f t="shared" si="1"/>
        <v>18745.054465299036</v>
      </c>
    </row>
    <row r="17" spans="1:7" x14ac:dyDescent="0.25">
      <c r="A17" s="190">
        <f>Rendimientos!F20</f>
        <v>1.1436645622347124E-2</v>
      </c>
      <c r="G17" s="109">
        <f t="shared" si="1"/>
        <v>14378.899061771417</v>
      </c>
    </row>
    <row r="18" spans="1:7" x14ac:dyDescent="0.25">
      <c r="A18" s="190">
        <f>Rendimientos!F21</f>
        <v>9.5793560423481153E-3</v>
      </c>
      <c r="G18" s="109">
        <f t="shared" si="1"/>
        <v>12043.793097912339</v>
      </c>
    </row>
    <row r="19" spans="1:7" x14ac:dyDescent="0.25">
      <c r="A19" s="190">
        <f>Rendimientos!F22</f>
        <v>3.0568474282757006E-3</v>
      </c>
      <c r="G19" s="109">
        <f t="shared" si="1"/>
        <v>3843.2685657869683</v>
      </c>
    </row>
    <row r="20" spans="1:7" x14ac:dyDescent="0.25">
      <c r="A20" s="190">
        <f>Rendimientos!F23</f>
        <v>-3.241035204166646E-3</v>
      </c>
      <c r="G20" s="109">
        <f t="shared" si="1"/>
        <v>-4074.8414872013636</v>
      </c>
    </row>
    <row r="21" spans="1:7" x14ac:dyDescent="0.25">
      <c r="A21" s="190">
        <f>Rendimientos!F24</f>
        <v>2.414611484710145E-3</v>
      </c>
      <c r="G21" s="109">
        <f t="shared" si="1"/>
        <v>3035.8075224609238</v>
      </c>
    </row>
    <row r="22" spans="1:7" x14ac:dyDescent="0.25">
      <c r="A22" s="190">
        <f>Rendimientos!F25</f>
        <v>1.9143173934509525E-2</v>
      </c>
      <c r="G22" s="109">
        <f t="shared" si="1"/>
        <v>24068.050616904169</v>
      </c>
    </row>
    <row r="23" spans="1:7" x14ac:dyDescent="0.25">
      <c r="A23" s="190">
        <f>Rendimientos!F26</f>
        <v>3.966270153310256E-3</v>
      </c>
      <c r="G23" s="109">
        <f t="shared" si="1"/>
        <v>4986.6543101350835</v>
      </c>
    </row>
    <row r="24" spans="1:7" x14ac:dyDescent="0.25">
      <c r="A24" s="190">
        <f>Rendimientos!F27</f>
        <v>9.1997484960877583E-3</v>
      </c>
      <c r="G24" s="109">
        <f t="shared" si="1"/>
        <v>11566.525656828144</v>
      </c>
    </row>
    <row r="25" spans="1:7" x14ac:dyDescent="0.25">
      <c r="A25" s="190">
        <f>Rendimientos!F28</f>
        <v>7.0953060269130543E-3</v>
      </c>
      <c r="G25" s="109">
        <f t="shared" si="1"/>
        <v>8920.6829119553713</v>
      </c>
    </row>
    <row r="26" spans="1:7" x14ac:dyDescent="0.25">
      <c r="A26" s="190">
        <f>Rendimientos!F29</f>
        <v>9.5809425134073777E-3</v>
      </c>
      <c r="G26" s="109">
        <f t="shared" si="1"/>
        <v>12045.787713114982</v>
      </c>
    </row>
    <row r="27" spans="1:7" x14ac:dyDescent="0.25">
      <c r="A27" s="190">
        <f>Rendimientos!F30</f>
        <v>-1.139219866840898E-2</v>
      </c>
      <c r="G27" s="109">
        <f t="shared" si="1"/>
        <v>-14323.017443560657</v>
      </c>
    </row>
    <row r="28" spans="1:7" x14ac:dyDescent="0.25">
      <c r="A28" s="190">
        <f>Rendimientos!F31</f>
        <v>-3.5525659475025163E-3</v>
      </c>
      <c r="G28" s="109">
        <f t="shared" si="1"/>
        <v>-4466.518318064449</v>
      </c>
    </row>
    <row r="29" spans="1:7" x14ac:dyDescent="0.25">
      <c r="A29" s="190">
        <f>Rendimientos!F32</f>
        <v>-1.4435802274901797E-2</v>
      </c>
      <c r="G29" s="109">
        <f t="shared" si="1"/>
        <v>-18149.635010191363</v>
      </c>
    </row>
    <row r="30" spans="1:7" x14ac:dyDescent="0.25">
      <c r="A30" s="190">
        <f>Rendimientos!F33</f>
        <v>1.5276682188690681E-2</v>
      </c>
      <c r="G30" s="109">
        <f t="shared" si="1"/>
        <v>19206.844248170706</v>
      </c>
    </row>
    <row r="31" spans="1:7" x14ac:dyDescent="0.25">
      <c r="A31" s="190">
        <f>Rendimientos!F34</f>
        <v>1.1762605086265402E-2</v>
      </c>
      <c r="G31" s="109">
        <f t="shared" si="1"/>
        <v>14788.716624077606</v>
      </c>
    </row>
    <row r="32" spans="1:7" x14ac:dyDescent="0.25">
      <c r="A32" s="190">
        <f>Rendimientos!F35</f>
        <v>2.0326025018143701E-3</v>
      </c>
      <c r="G32" s="109">
        <f t="shared" si="1"/>
        <v>2555.5208381366947</v>
      </c>
    </row>
    <row r="33" spans="1:7" x14ac:dyDescent="0.25">
      <c r="A33" s="190">
        <f>Rendimientos!F36</f>
        <v>1.6484554212487748E-2</v>
      </c>
      <c r="G33" s="109">
        <f t="shared" si="1"/>
        <v>20725.459975476177</v>
      </c>
    </row>
    <row r="34" spans="1:7" x14ac:dyDescent="0.25">
      <c r="A34" s="190">
        <f>Rendimientos!F37</f>
        <v>1.4997972837035529E-2</v>
      </c>
      <c r="G34" s="109">
        <f t="shared" si="1"/>
        <v>18856.432618104067</v>
      </c>
    </row>
    <row r="35" spans="1:7" x14ac:dyDescent="0.25">
      <c r="A35" s="190">
        <f>Rendimientos!F38</f>
        <v>1.12246860312181E-3</v>
      </c>
      <c r="G35" s="109">
        <f t="shared" si="1"/>
        <v>1411.2409597407557</v>
      </c>
    </row>
    <row r="36" spans="1:7" x14ac:dyDescent="0.25">
      <c r="A36" s="190">
        <f>Rendimientos!F39</f>
        <v>-1.3030166058376778E-2</v>
      </c>
      <c r="G36" s="109">
        <f t="shared" si="1"/>
        <v>-16382.377202054824</v>
      </c>
    </row>
    <row r="37" spans="1:7" x14ac:dyDescent="0.25">
      <c r="A37" s="190">
        <f>Rendimientos!F40</f>
        <v>2.3640732153671425E-3</v>
      </c>
      <c r="G37" s="109">
        <f t="shared" si="1"/>
        <v>2972.2675040293207</v>
      </c>
    </row>
    <row r="38" spans="1:7" x14ac:dyDescent="0.25">
      <c r="A38" s="190">
        <f>Rendimientos!F41</f>
        <v>5.1978002542605044E-4</v>
      </c>
      <c r="G38" s="109">
        <f t="shared" si="1"/>
        <v>653.50145197489394</v>
      </c>
    </row>
    <row r="39" spans="1:7" x14ac:dyDescent="0.25">
      <c r="A39" s="190">
        <f>Rendimientos!F42</f>
        <v>-5.6204110629996199E-3</v>
      </c>
      <c r="G39" s="109">
        <f t="shared" si="1"/>
        <v>-7066.3484756948628</v>
      </c>
    </row>
    <row r="40" spans="1:7" x14ac:dyDescent="0.25">
      <c r="A40" s="190">
        <f>Rendimientos!F43</f>
        <v>4.1098985564564944E-3</v>
      </c>
      <c r="G40" s="109">
        <f t="shared" si="1"/>
        <v>5167.2333347406675</v>
      </c>
    </row>
    <row r="41" spans="1:7" x14ac:dyDescent="0.25">
      <c r="A41" s="190">
        <f>Rendimientos!F44</f>
        <v>1.6214607768624351E-2</v>
      </c>
      <c r="G41" s="109">
        <f t="shared" si="1"/>
        <v>20386.065646354757</v>
      </c>
    </row>
    <row r="42" spans="1:7" x14ac:dyDescent="0.25">
      <c r="A42" s="190">
        <f>Rendimientos!F45</f>
        <v>9.5915844303949734E-3</v>
      </c>
      <c r="G42" s="109">
        <f t="shared" si="1"/>
        <v>12059.167427345996</v>
      </c>
    </row>
    <row r="43" spans="1:7" x14ac:dyDescent="0.25">
      <c r="A43" s="190">
        <f>Rendimientos!F47</f>
        <v>-4.48856865962282E-3</v>
      </c>
      <c r="G43" s="109">
        <f t="shared" si="1"/>
        <v>-5643.3221610395212</v>
      </c>
    </row>
    <row r="44" spans="1:7" x14ac:dyDescent="0.25">
      <c r="A44" s="190">
        <f>Rendimientos!F48</f>
        <v>-4.1043719012103155E-3</v>
      </c>
      <c r="G44" s="109">
        <f t="shared" si="1"/>
        <v>-5160.2848622113852</v>
      </c>
    </row>
    <row r="45" spans="1:7" x14ac:dyDescent="0.25">
      <c r="A45" s="190">
        <f>Rendimientos!F49</f>
        <v>2.3985297872306671E-2</v>
      </c>
      <c r="G45" s="109">
        <f t="shared" si="1"/>
        <v>30155.88560325075</v>
      </c>
    </row>
    <row r="46" spans="1:7" x14ac:dyDescent="0.25">
      <c r="A46" s="190">
        <f>Rendimientos!F50</f>
        <v>-1.6463504171388837E-2</v>
      </c>
      <c r="G46" s="109">
        <f t="shared" si="1"/>
        <v>-20698.994486712938</v>
      </c>
    </row>
    <row r="47" spans="1:7" x14ac:dyDescent="0.25">
      <c r="A47" s="190">
        <f>Rendimientos!F51</f>
        <v>-1.5008048143852728E-2</v>
      </c>
      <c r="G47" s="109">
        <f t="shared" si="1"/>
        <v>-18869.09995296122</v>
      </c>
    </row>
    <row r="48" spans="1:7" x14ac:dyDescent="0.25">
      <c r="A48" s="190">
        <f>Rendimientos!F52</f>
        <v>1.307940954557643E-2</v>
      </c>
      <c r="G48" s="109">
        <f t="shared" si="1"/>
        <v>16444.289335671157</v>
      </c>
    </row>
    <row r="49" spans="1:7" x14ac:dyDescent="0.25">
      <c r="A49" s="190">
        <f>Rendimientos!F53</f>
        <v>1.1026422464315237E-3</v>
      </c>
      <c r="G49" s="109">
        <f t="shared" si="1"/>
        <v>1386.3139670694729</v>
      </c>
    </row>
    <row r="50" spans="1:7" x14ac:dyDescent="0.25">
      <c r="A50" s="190">
        <f>Rendimientos!F55</f>
        <v>2.0825381050737957E-3</v>
      </c>
      <c r="G50" s="109">
        <f t="shared" si="1"/>
        <v>2618.3031453416097</v>
      </c>
    </row>
    <row r="51" spans="1:7" x14ac:dyDescent="0.25">
      <c r="A51" s="190">
        <f>Rendimientos!F57</f>
        <v>-1.4307129362904585E-2</v>
      </c>
      <c r="G51" s="109">
        <f t="shared" si="1"/>
        <v>-17987.859007446565</v>
      </c>
    </row>
    <row r="52" spans="1:7" x14ac:dyDescent="0.25">
      <c r="A52" s="190">
        <f>Rendimientos!F58</f>
        <v>7.3777176991272186E-3</v>
      </c>
      <c r="G52" s="109">
        <f t="shared" si="1"/>
        <v>9275.7493416346151</v>
      </c>
    </row>
    <row r="53" spans="1:7" x14ac:dyDescent="0.25">
      <c r="A53" s="190">
        <f>Rendimientos!F60</f>
        <v>-1.5123908404132295E-2</v>
      </c>
      <c r="G53" s="109">
        <f t="shared" si="1"/>
        <v>-19014.767051762919</v>
      </c>
    </row>
    <row r="54" spans="1:7" x14ac:dyDescent="0.25">
      <c r="A54" s="190">
        <f>Rendimientos!F61</f>
        <v>-1.5333661613593343E-3</v>
      </c>
      <c r="G54" s="109">
        <f t="shared" si="1"/>
        <v>-1927.8482508752311</v>
      </c>
    </row>
    <row r="55" spans="1:7" x14ac:dyDescent="0.25">
      <c r="A55" s="190">
        <f>Rendimientos!F62</f>
        <v>7.907710806015756E-3</v>
      </c>
      <c r="G55" s="109">
        <f t="shared" si="1"/>
        <v>9942.0913477639369</v>
      </c>
    </row>
    <row r="56" spans="1:7" x14ac:dyDescent="0.25">
      <c r="A56" s="190">
        <f>Rendimientos!F63</f>
        <v>-5.2566016530702173E-3</v>
      </c>
      <c r="G56" s="109">
        <f t="shared" si="1"/>
        <v>-6608.9434851200203</v>
      </c>
    </row>
    <row r="57" spans="1:7" x14ac:dyDescent="0.25">
      <c r="A57" s="190">
        <f>Rendimientos!F64</f>
        <v>9.8976744329315903E-3</v>
      </c>
      <c r="G57" s="109">
        <f t="shared" si="1"/>
        <v>12444.003802942996</v>
      </c>
    </row>
    <row r="58" spans="1:7" x14ac:dyDescent="0.25">
      <c r="A58" s="190">
        <f>Rendimientos!F65</f>
        <v>-1.3565697778911954E-2</v>
      </c>
      <c r="G58" s="109">
        <f t="shared" si="1"/>
        <v>-17055.682715596802</v>
      </c>
    </row>
    <row r="59" spans="1:7" x14ac:dyDescent="0.25">
      <c r="A59" s="190">
        <f>Rendimientos!F66</f>
        <v>-1.0628961513709768E-2</v>
      </c>
      <c r="G59" s="109">
        <f t="shared" si="1"/>
        <v>-13363.425761698147</v>
      </c>
    </row>
    <row r="60" spans="1:7" x14ac:dyDescent="0.25">
      <c r="A60" s="190">
        <f>Rendimientos!F67</f>
        <v>-8.9528789321462058E-4</v>
      </c>
      <c r="G60" s="109">
        <f t="shared" si="1"/>
        <v>-1125.614509083395</v>
      </c>
    </row>
    <row r="61" spans="1:7" x14ac:dyDescent="0.25">
      <c r="A61" s="190">
        <f>Rendimientos!F68</f>
        <v>-1.1988084720085199E-3</v>
      </c>
      <c r="G61" s="109">
        <f t="shared" si="1"/>
        <v>-1507.2204370593499</v>
      </c>
    </row>
    <row r="62" spans="1:7" x14ac:dyDescent="0.25">
      <c r="A62" s="190">
        <f>Rendimientos!F69</f>
        <v>-4.0581303743313091E-3</v>
      </c>
      <c r="G62" s="109">
        <f t="shared" si="1"/>
        <v>-5102.1469894984102</v>
      </c>
    </row>
    <row r="63" spans="1:7" x14ac:dyDescent="0.25">
      <c r="A63" s="190">
        <f>Rendimientos!F70</f>
        <v>9.9844596816712275E-3</v>
      </c>
      <c r="G63" s="109">
        <f t="shared" si="1"/>
        <v>12553.115895149442</v>
      </c>
    </row>
    <row r="64" spans="1:7" x14ac:dyDescent="0.25">
      <c r="A64" s="190">
        <f>Rendimientos!F71</f>
        <v>-8.7774172764876687E-3</v>
      </c>
      <c r="G64" s="109">
        <f t="shared" si="1"/>
        <v>-11035.543218638524</v>
      </c>
    </row>
    <row r="65" spans="1:7" x14ac:dyDescent="0.25">
      <c r="A65" s="190">
        <f>Rendimientos!F72</f>
        <v>-6.346480087243693E-3</v>
      </c>
      <c r="G65" s="109">
        <f t="shared" si="1"/>
        <v>-7979.2099524100777</v>
      </c>
    </row>
    <row r="66" spans="1:7" x14ac:dyDescent="0.25">
      <c r="A66" s="190">
        <f>Rendimientos!F73</f>
        <v>6.5041220588879789E-3</v>
      </c>
      <c r="G66" s="109">
        <f t="shared" si="1"/>
        <v>8177.4077520990586</v>
      </c>
    </row>
    <row r="67" spans="1:7" x14ac:dyDescent="0.25">
      <c r="A67" s="190">
        <f>Rendimientos!F74</f>
        <v>-1.9657626579326253E-3</v>
      </c>
      <c r="G67" s="109">
        <f t="shared" si="1"/>
        <v>-2471.4854137459783</v>
      </c>
    </row>
    <row r="68" spans="1:7" x14ac:dyDescent="0.25">
      <c r="A68" s="190">
        <f>Rendimientos!F75</f>
        <v>6.3983066038394163E-4</v>
      </c>
      <c r="G68" s="109">
        <f t="shared" si="1"/>
        <v>804.43696395649363</v>
      </c>
    </row>
    <row r="69" spans="1:7" x14ac:dyDescent="0.25">
      <c r="A69" s="190">
        <f>Rendimientos!F76</f>
        <v>-3.9471686027648918E-3</v>
      </c>
      <c r="G69" s="109">
        <f t="shared" si="1"/>
        <v>-4962.6385911660145</v>
      </c>
    </row>
    <row r="70" spans="1:7" x14ac:dyDescent="0.25">
      <c r="A70" s="190">
        <f>Rendimientos!F77</f>
        <v>5.6413881564237487E-3</v>
      </c>
      <c r="G70" s="109">
        <f t="shared" si="1"/>
        <v>7092.7222498691299</v>
      </c>
    </row>
    <row r="71" spans="1:7" x14ac:dyDescent="0.25">
      <c r="A71" s="190">
        <f>Rendimientos!F78</f>
        <v>6.944997230428903E-3</v>
      </c>
      <c r="G71" s="109">
        <f t="shared" si="1"/>
        <v>8731.7048598140318</v>
      </c>
    </row>
    <row r="72" spans="1:7" x14ac:dyDescent="0.25">
      <c r="A72" s="190">
        <f>Rendimientos!F79</f>
        <v>1.3220513319517064E-4</v>
      </c>
      <c r="G72" s="109">
        <f t="shared" si="1"/>
        <v>166.21694231278215</v>
      </c>
    </row>
    <row r="73" spans="1:7" x14ac:dyDescent="0.25">
      <c r="A73" s="190">
        <f>Rendimientos!F80</f>
        <v>6.4010238186614091E-3</v>
      </c>
      <c r="G73" s="109">
        <f t="shared" si="1"/>
        <v>8047.7858997993399</v>
      </c>
    </row>
    <row r="74" spans="1:7" x14ac:dyDescent="0.25">
      <c r="A74" s="190">
        <f>Rendimientos!F81</f>
        <v>-1.2398380032110509E-2</v>
      </c>
      <c r="G74" s="109">
        <f t="shared" si="1"/>
        <v>-15588.054478391032</v>
      </c>
    </row>
    <row r="75" spans="1:7" x14ac:dyDescent="0.25">
      <c r="A75" s="190">
        <f>Rendimientos!F82</f>
        <v>-5.4546745192226524E-3</v>
      </c>
      <c r="G75" s="109">
        <f t="shared" si="1"/>
        <v>-6857.9736503737658</v>
      </c>
    </row>
    <row r="76" spans="1:7" x14ac:dyDescent="0.25">
      <c r="A76" s="190">
        <f>Rendimientos!F83</f>
        <v>7.273977708733597E-3</v>
      </c>
      <c r="G76" s="109">
        <f t="shared" si="1"/>
        <v>9145.3206390415835</v>
      </c>
    </row>
    <row r="77" spans="1:7" x14ac:dyDescent="0.25">
      <c r="A77" s="190">
        <f>Rendimientos!F84</f>
        <v>-4.5362243055360922E-3</v>
      </c>
      <c r="G77" s="109">
        <f t="shared" ref="G77:G140" si="2">A77*D$8</f>
        <v>-5703.2379567140433</v>
      </c>
    </row>
    <row r="78" spans="1:7" x14ac:dyDescent="0.25">
      <c r="A78" s="190">
        <f>Rendimientos!F85</f>
        <v>-5.8374259480742183E-3</v>
      </c>
      <c r="G78" s="109">
        <f t="shared" si="2"/>
        <v>-7339.1937863244302</v>
      </c>
    </row>
    <row r="79" spans="1:7" x14ac:dyDescent="0.25">
      <c r="A79" s="190">
        <f>Rendimientos!F86</f>
        <v>1.3037380995775559E-3</v>
      </c>
      <c r="G79" s="109">
        <f t="shared" si="2"/>
        <v>1639.1448293353776</v>
      </c>
    </row>
    <row r="80" spans="1:7" x14ac:dyDescent="0.25">
      <c r="A80" s="190">
        <f>Rendimientos!F87</f>
        <v>8.7259529252339315E-3</v>
      </c>
      <c r="G80" s="109">
        <f t="shared" si="2"/>
        <v>10970.838869444467</v>
      </c>
    </row>
    <row r="81" spans="1:7" x14ac:dyDescent="0.25">
      <c r="A81" s="190">
        <f>Rendimientos!F88</f>
        <v>-8.4614166530006061E-3</v>
      </c>
      <c r="G81" s="109">
        <f t="shared" si="2"/>
        <v>-10638.246562029801</v>
      </c>
    </row>
    <row r="82" spans="1:7" x14ac:dyDescent="0.25">
      <c r="A82" s="190">
        <f>Rendimientos!F89</f>
        <v>-4.1953791314116445E-3</v>
      </c>
      <c r="G82" s="109">
        <f t="shared" si="2"/>
        <v>-5274.7051057134959</v>
      </c>
    </row>
    <row r="83" spans="1:7" x14ac:dyDescent="0.25">
      <c r="A83" s="190">
        <f>Rendimientos!F90</f>
        <v>-5.1068703396547413E-3</v>
      </c>
      <c r="G83" s="109">
        <f t="shared" si="2"/>
        <v>-6420.6914824715604</v>
      </c>
    </row>
    <row r="84" spans="1:7" x14ac:dyDescent="0.25">
      <c r="A84" s="190">
        <f>Rendimientos!F91</f>
        <v>7.0356401967059451E-3</v>
      </c>
      <c r="G84" s="109">
        <f t="shared" si="2"/>
        <v>8845.6671268803821</v>
      </c>
    </row>
    <row r="85" spans="1:7" x14ac:dyDescent="0.25">
      <c r="A85" s="190">
        <f>Rendimientos!F92</f>
        <v>2.1073275325124755E-3</v>
      </c>
      <c r="G85" s="109">
        <f t="shared" si="2"/>
        <v>2649.4700352418608</v>
      </c>
    </row>
    <row r="86" spans="1:7" x14ac:dyDescent="0.25">
      <c r="A86" s="190">
        <f>Rendimientos!F93</f>
        <v>4.7313328941662016E-4</v>
      </c>
      <c r="G86" s="109">
        <f t="shared" si="2"/>
        <v>594.85412383436847</v>
      </c>
    </row>
    <row r="87" spans="1:7" x14ac:dyDescent="0.25">
      <c r="A87" s="190">
        <f>Rendimientos!F94</f>
        <v>4.4416771161886071E-3</v>
      </c>
      <c r="G87" s="109">
        <f t="shared" si="2"/>
        <v>5584.3670449892579</v>
      </c>
    </row>
    <row r="88" spans="1:7" x14ac:dyDescent="0.25">
      <c r="A88" s="190">
        <f>Rendimientos!F95</f>
        <v>1.1913266798743827E-2</v>
      </c>
      <c r="G88" s="109">
        <f t="shared" si="2"/>
        <v>14978.138385294711</v>
      </c>
    </row>
    <row r="89" spans="1:7" x14ac:dyDescent="0.25">
      <c r="A89" s="190">
        <f>Rendimientos!F96</f>
        <v>-7.0574915338240387E-4</v>
      </c>
      <c r="G89" s="109">
        <f t="shared" si="2"/>
        <v>-887.31400574197232</v>
      </c>
    </row>
    <row r="90" spans="1:7" x14ac:dyDescent="0.25">
      <c r="A90" s="190">
        <f>Rendimientos!F97</f>
        <v>-1.599378498788243E-3</v>
      </c>
      <c r="G90" s="109">
        <f t="shared" si="2"/>
        <v>-2010.8432800179696</v>
      </c>
    </row>
    <row r="91" spans="1:7" x14ac:dyDescent="0.25">
      <c r="A91" s="190">
        <f>Rendimientos!F98</f>
        <v>1.6478402525663782E-3</v>
      </c>
      <c r="G91" s="109">
        <f t="shared" si="2"/>
        <v>2071.7725672357733</v>
      </c>
    </row>
    <row r="92" spans="1:7" x14ac:dyDescent="0.25">
      <c r="A92" s="190">
        <f>Rendimientos!F99</f>
        <v>2.1740762252036201E-3</v>
      </c>
      <c r="G92" s="109">
        <f t="shared" si="2"/>
        <v>2733.3908583926441</v>
      </c>
    </row>
    <row r="93" spans="1:7" x14ac:dyDescent="0.25">
      <c r="A93" s="190">
        <f>Rendimientos!F100</f>
        <v>3.974813209302255E-3</v>
      </c>
      <c r="G93" s="109">
        <f t="shared" si="2"/>
        <v>4997.3951990149471</v>
      </c>
    </row>
    <row r="94" spans="1:7" x14ac:dyDescent="0.25">
      <c r="A94" s="190">
        <f>Rendimientos!F101</f>
        <v>6.4181364220593645E-3</v>
      </c>
      <c r="G94" s="109">
        <f t="shared" si="2"/>
        <v>8069.3009842977635</v>
      </c>
    </row>
    <row r="95" spans="1:7" x14ac:dyDescent="0.25">
      <c r="A95" s="190">
        <f>Rendimientos!F102</f>
        <v>-2.7428659157823546E-3</v>
      </c>
      <c r="G95" s="109">
        <f t="shared" si="2"/>
        <v>-3448.5104676097867</v>
      </c>
    </row>
    <row r="96" spans="1:7" x14ac:dyDescent="0.25">
      <c r="A96" s="190">
        <f>Rendimientos!F103</f>
        <v>-5.5031913539855554E-3</v>
      </c>
      <c r="G96" s="109">
        <f t="shared" si="2"/>
        <v>-6918.9721890090177</v>
      </c>
    </row>
    <row r="97" spans="1:7" x14ac:dyDescent="0.25">
      <c r="A97" s="190">
        <f>Rendimientos!F104</f>
        <v>1.2423923266007566E-3</v>
      </c>
      <c r="G97" s="109">
        <f t="shared" si="2"/>
        <v>1562.0169103084772</v>
      </c>
    </row>
    <row r="98" spans="1:7" x14ac:dyDescent="0.25">
      <c r="A98" s="190">
        <f>Rendimientos!F105</f>
        <v>9.5391522627113947E-4</v>
      </c>
      <c r="G98" s="109">
        <f t="shared" si="2"/>
        <v>1199.3246276021791</v>
      </c>
    </row>
    <row r="99" spans="1:7" x14ac:dyDescent="0.25">
      <c r="A99" s="190">
        <f>Rendimientos!F106</f>
        <v>0</v>
      </c>
      <c r="G99" s="109">
        <f t="shared" si="2"/>
        <v>0</v>
      </c>
    </row>
    <row r="100" spans="1:7" x14ac:dyDescent="0.25">
      <c r="A100" s="190">
        <f>Rendimientos!F107</f>
        <v>-4.5612991198277185E-3</v>
      </c>
      <c r="G100" s="109">
        <f t="shared" si="2"/>
        <v>-5734.7636536358268</v>
      </c>
    </row>
    <row r="101" spans="1:7" x14ac:dyDescent="0.25">
      <c r="A101" s="190">
        <f>Rendimientos!F108</f>
        <v>1.0871800988158484E-3</v>
      </c>
      <c r="G101" s="109">
        <f t="shared" si="2"/>
        <v>1366.8739435533491</v>
      </c>
    </row>
    <row r="102" spans="1:7" x14ac:dyDescent="0.25">
      <c r="A102" s="190">
        <f>Rendimientos!F109</f>
        <v>-6.0243425469680466E-4</v>
      </c>
      <c r="G102" s="109">
        <f t="shared" si="2"/>
        <v>-757.41975625376506</v>
      </c>
    </row>
    <row r="103" spans="1:7" x14ac:dyDescent="0.25">
      <c r="A103" s="190">
        <f>Rendimientos!F110</f>
        <v>-1.3614913667990157E-3</v>
      </c>
      <c r="G103" s="109">
        <f t="shared" si="2"/>
        <v>-1711.7560151049383</v>
      </c>
    </row>
    <row r="104" spans="1:7" x14ac:dyDescent="0.25">
      <c r="A104" s="190">
        <f>Rendimientos!F111</f>
        <v>-5.4045368836881744E-3</v>
      </c>
      <c r="G104" s="109">
        <f t="shared" si="2"/>
        <v>-6794.9373349757034</v>
      </c>
    </row>
    <row r="105" spans="1:7" x14ac:dyDescent="0.25">
      <c r="A105" s="190">
        <f>Rendimientos!F112</f>
        <v>1.747339324350795E-4</v>
      </c>
      <c r="G105" s="109">
        <f t="shared" si="2"/>
        <v>219.68693095124183</v>
      </c>
    </row>
    <row r="106" spans="1:7" x14ac:dyDescent="0.25">
      <c r="A106" s="190">
        <f>Rendimientos!F113</f>
        <v>1.4677276206024501E-3</v>
      </c>
      <c r="G106" s="109">
        <f t="shared" si="2"/>
        <v>1845.3231833623399</v>
      </c>
    </row>
    <row r="107" spans="1:7" x14ac:dyDescent="0.25">
      <c r="A107" s="190">
        <f>Rendimientos!F114</f>
        <v>3.7847190929178039E-3</v>
      </c>
      <c r="G107" s="109">
        <f t="shared" si="2"/>
        <v>4758.3964399393217</v>
      </c>
    </row>
    <row r="108" spans="1:7" x14ac:dyDescent="0.25">
      <c r="A108" s="190">
        <f>Rendimientos!F115</f>
        <v>2.2945704724722498E-3</v>
      </c>
      <c r="G108" s="109">
        <f t="shared" si="2"/>
        <v>2884.8841087924216</v>
      </c>
    </row>
    <row r="109" spans="1:7" x14ac:dyDescent="0.25">
      <c r="A109" s="190">
        <f>Rendimientos!F116</f>
        <v>-2.4635272624133611E-3</v>
      </c>
      <c r="G109" s="109">
        <f t="shared" si="2"/>
        <v>-3097.3076382595846</v>
      </c>
    </row>
    <row r="110" spans="1:7" x14ac:dyDescent="0.25">
      <c r="A110" s="190">
        <f>Rendimientos!F117</f>
        <v>9.638608860445437E-3</v>
      </c>
      <c r="G110" s="109">
        <f t="shared" si="2"/>
        <v>12118.289617143653</v>
      </c>
    </row>
    <row r="111" spans="1:7" x14ac:dyDescent="0.25">
      <c r="A111" s="190">
        <f>Rendimientos!F118</f>
        <v>1.0145029143247291E-2</v>
      </c>
      <c r="G111" s="109">
        <f t="shared" si="2"/>
        <v>12754.994326697044</v>
      </c>
    </row>
    <row r="112" spans="1:7" x14ac:dyDescent="0.25">
      <c r="A112" s="190">
        <f>Rendimientos!F119</f>
        <v>9.6640431970465585E-3</v>
      </c>
      <c r="G112" s="109">
        <f t="shared" si="2"/>
        <v>12150.267329032884</v>
      </c>
    </row>
    <row r="113" spans="1:7" x14ac:dyDescent="0.25">
      <c r="A113" s="190">
        <f>Rendimientos!F120</f>
        <v>3.4370987505723954E-3</v>
      </c>
      <c r="G113" s="109">
        <f t="shared" si="2"/>
        <v>4321.3454042198773</v>
      </c>
    </row>
    <row r="114" spans="1:7" x14ac:dyDescent="0.25">
      <c r="A114" s="190">
        <f>Rendimientos!F121</f>
        <v>-1.2978384976924415E-2</v>
      </c>
      <c r="G114" s="109">
        <f t="shared" si="2"/>
        <v>-16317.274638934565</v>
      </c>
    </row>
    <row r="115" spans="1:7" x14ac:dyDescent="0.25">
      <c r="A115" s="190">
        <f>Rendimientos!F122</f>
        <v>-1.0814362500182445E-2</v>
      </c>
      <c r="G115" s="109">
        <f t="shared" si="2"/>
        <v>-13596.524010824131</v>
      </c>
    </row>
    <row r="116" spans="1:7" x14ac:dyDescent="0.25">
      <c r="A116" s="190">
        <f>Rendimientos!F123</f>
        <v>-5.4465449586969094E-3</v>
      </c>
      <c r="G116" s="109">
        <f t="shared" si="2"/>
        <v>-6847.7526350449516</v>
      </c>
    </row>
    <row r="117" spans="1:7" x14ac:dyDescent="0.25">
      <c r="A117" s="190">
        <f>Rendimientos!F124</f>
        <v>-1.4998507250177876E-3</v>
      </c>
      <c r="G117" s="109">
        <f t="shared" si="2"/>
        <v>-1885.7104517267931</v>
      </c>
    </row>
    <row r="118" spans="1:7" x14ac:dyDescent="0.25">
      <c r="A118" s="190">
        <f>Rendimientos!F125</f>
        <v>-5.3604197885382982E-4</v>
      </c>
      <c r="G118" s="109">
        <f t="shared" si="2"/>
        <v>-673.94704368129146</v>
      </c>
    </row>
    <row r="119" spans="1:7" x14ac:dyDescent="0.25">
      <c r="A119" s="190">
        <f>Rendimientos!F126</f>
        <v>-6.3589066539027515E-3</v>
      </c>
      <c r="G119" s="109">
        <f t="shared" si="2"/>
        <v>-7994.8334449598369</v>
      </c>
    </row>
    <row r="120" spans="1:7" x14ac:dyDescent="0.25">
      <c r="A120" s="190">
        <f>Rendimientos!F127</f>
        <v>-1.8297352875898229E-3</v>
      </c>
      <c r="G120" s="109">
        <f t="shared" si="2"/>
        <v>-2300.4629048404395</v>
      </c>
    </row>
    <row r="121" spans="1:7" x14ac:dyDescent="0.25">
      <c r="A121" s="190">
        <f>Rendimientos!F128</f>
        <v>3.7200478955789354E-3</v>
      </c>
      <c r="G121" s="109">
        <f t="shared" si="2"/>
        <v>4677.087579855166</v>
      </c>
    </row>
    <row r="122" spans="1:7" x14ac:dyDescent="0.25">
      <c r="A122" s="190">
        <f>Rendimientos!F129</f>
        <v>-9.2246778062047251E-3</v>
      </c>
      <c r="G122" s="109">
        <f t="shared" si="2"/>
        <v>-11597.868416382662</v>
      </c>
    </row>
    <row r="123" spans="1:7" x14ac:dyDescent="0.25">
      <c r="A123" s="190">
        <f>Rendimientos!F130</f>
        <v>-1.8498323062405998E-3</v>
      </c>
      <c r="G123" s="109">
        <f t="shared" si="2"/>
        <v>-2325.730191435156</v>
      </c>
    </row>
    <row r="124" spans="1:7" x14ac:dyDescent="0.25">
      <c r="A124" s="190">
        <f>Rendimientos!F131</f>
        <v>5.3985636406464988E-3</v>
      </c>
      <c r="G124" s="109">
        <f t="shared" si="2"/>
        <v>6787.4273830541488</v>
      </c>
    </row>
    <row r="125" spans="1:7" x14ac:dyDescent="0.25">
      <c r="A125" s="190">
        <f>Rendimientos!F132</f>
        <v>-2.1974601912215933E-3</v>
      </c>
      <c r="G125" s="109">
        <f t="shared" si="2"/>
        <v>-2762.7907102494964</v>
      </c>
    </row>
    <row r="126" spans="1:7" x14ac:dyDescent="0.25">
      <c r="A126" s="190">
        <f>Rendimientos!F133</f>
        <v>-1.651595675611127E-3</v>
      </c>
      <c r="G126" s="109">
        <f t="shared" si="2"/>
        <v>-2076.4941307674071</v>
      </c>
    </row>
    <row r="127" spans="1:7" x14ac:dyDescent="0.25">
      <c r="A127" s="190">
        <f>Rendimientos!F134</f>
        <v>2.0065441198767707E-3</v>
      </c>
      <c r="G127" s="109">
        <f t="shared" si="2"/>
        <v>2522.7585356253985</v>
      </c>
    </row>
    <row r="128" spans="1:7" x14ac:dyDescent="0.25">
      <c r="A128" s="190">
        <f>Rendimientos!F135</f>
        <v>7.9963783581084161E-4</v>
      </c>
      <c r="G128" s="109">
        <f t="shared" si="2"/>
        <v>1005.3569994886087</v>
      </c>
    </row>
    <row r="129" spans="1:7" x14ac:dyDescent="0.25">
      <c r="A129" s="190">
        <f>Rendimientos!F136</f>
        <v>-1.7012851906051149E-3</v>
      </c>
      <c r="G129" s="109">
        <f t="shared" si="2"/>
        <v>-2138.9670397059199</v>
      </c>
    </row>
    <row r="130" spans="1:7" x14ac:dyDescent="0.25">
      <c r="A130" s="190">
        <f>Rendimientos!F137</f>
        <v>-3.3689085577411986E-3</v>
      </c>
      <c r="G130" s="109">
        <f t="shared" si="2"/>
        <v>-4235.6122327900821</v>
      </c>
    </row>
    <row r="131" spans="1:7" x14ac:dyDescent="0.25">
      <c r="A131" s="190">
        <f>Rendimientos!F138</f>
        <v>-6.2947687632456751E-3</v>
      </c>
      <c r="G131" s="109">
        <f t="shared" si="2"/>
        <v>-7914.1950929249533</v>
      </c>
    </row>
    <row r="132" spans="1:7" x14ac:dyDescent="0.25">
      <c r="A132" s="190">
        <f>Rendimientos!F139</f>
        <v>1.3269400126790037E-3</v>
      </c>
      <c r="G132" s="109">
        <f t="shared" si="2"/>
        <v>1668.3157923556728</v>
      </c>
    </row>
    <row r="133" spans="1:7" x14ac:dyDescent="0.25">
      <c r="A133" s="190">
        <f>Rendimientos!F140</f>
        <v>-5.1323851220135015E-3</v>
      </c>
      <c r="G133" s="109">
        <f t="shared" si="2"/>
        <v>-6452.7703360300557</v>
      </c>
    </row>
    <row r="134" spans="1:7" x14ac:dyDescent="0.25">
      <c r="A134" s="190">
        <f>Rendimientos!F141</f>
        <v>-5.1416626572146212E-4</v>
      </c>
      <c r="G134" s="109">
        <f t="shared" si="2"/>
        <v>-646.44346602212568</v>
      </c>
    </row>
    <row r="135" spans="1:7" x14ac:dyDescent="0.25">
      <c r="A135" s="190">
        <f>Rendimientos!F142</f>
        <v>3.4060789712487497E-3</v>
      </c>
      <c r="G135" s="109">
        <f t="shared" si="2"/>
        <v>4282.3453083402273</v>
      </c>
    </row>
    <row r="136" spans="1:7" x14ac:dyDescent="0.25">
      <c r="A136" s="190">
        <f>Rendimientos!F143</f>
        <v>-1.3542709750535325E-2</v>
      </c>
      <c r="G136" s="109">
        <f t="shared" si="2"/>
        <v>-17026.780662444889</v>
      </c>
    </row>
    <row r="137" spans="1:7" x14ac:dyDescent="0.25">
      <c r="A137" s="190">
        <f>Rendimientos!F144</f>
        <v>-1.5244456563372451E-3</v>
      </c>
      <c r="G137" s="109">
        <f t="shared" si="2"/>
        <v>-1916.6328083820219</v>
      </c>
    </row>
    <row r="138" spans="1:7" x14ac:dyDescent="0.25">
      <c r="A138" s="190">
        <f>Rendimientos!F145</f>
        <v>1.1053672298594023E-2</v>
      </c>
      <c r="G138" s="109">
        <f t="shared" si="2"/>
        <v>13897.39994503418</v>
      </c>
    </row>
    <row r="139" spans="1:7" x14ac:dyDescent="0.25">
      <c r="A139" s="190">
        <f>Rendimientos!F146</f>
        <v>-4.6642640954971688E-3</v>
      </c>
      <c r="G139" s="109">
        <f t="shared" si="2"/>
        <v>-5864.2179570161679</v>
      </c>
    </row>
    <row r="140" spans="1:7" x14ac:dyDescent="0.25">
      <c r="A140" s="190">
        <f>Rendimientos!F147</f>
        <v>-5.0920038596236131E-3</v>
      </c>
      <c r="G140" s="109">
        <f t="shared" si="2"/>
        <v>-6402.000371211303</v>
      </c>
    </row>
    <row r="141" spans="1:7" x14ac:dyDescent="0.25">
      <c r="A141" s="190">
        <f>Rendimientos!F148</f>
        <v>3.4283143004167627E-3</v>
      </c>
      <c r="G141" s="109">
        <f t="shared" ref="G141:G204" si="3">A141*D$8</f>
        <v>4310.3010188054868</v>
      </c>
    </row>
    <row r="142" spans="1:7" x14ac:dyDescent="0.25">
      <c r="A142" s="190">
        <f>Rendimientos!F149</f>
        <v>9.309339787322235E-3</v>
      </c>
      <c r="G142" s="109">
        <f t="shared" si="3"/>
        <v>11704.3109976304</v>
      </c>
    </row>
    <row r="143" spans="1:7" x14ac:dyDescent="0.25">
      <c r="A143" s="190">
        <f>Rendimientos!F150</f>
        <v>6.3772687908216635E-3</v>
      </c>
      <c r="G143" s="109">
        <f t="shared" si="3"/>
        <v>8017.9195247452908</v>
      </c>
    </row>
    <row r="144" spans="1:7" x14ac:dyDescent="0.25">
      <c r="A144" s="190">
        <f>Rendimientos!F151</f>
        <v>1.406394382154727E-2</v>
      </c>
      <c r="G144" s="109">
        <f t="shared" si="3"/>
        <v>17682.110235654032</v>
      </c>
    </row>
    <row r="145" spans="1:7" x14ac:dyDescent="0.25">
      <c r="A145" s="190">
        <f>Rendimientos!F152</f>
        <v>-5.9113333928369908E-3</v>
      </c>
      <c r="G145" s="109">
        <f t="shared" si="3"/>
        <v>-7432.1150609052238</v>
      </c>
    </row>
    <row r="146" spans="1:7" x14ac:dyDescent="0.25">
      <c r="A146" s="190">
        <f>Rendimientos!F153</f>
        <v>5.2723923542115549E-3</v>
      </c>
      <c r="G146" s="109">
        <f t="shared" si="3"/>
        <v>6628.796587622579</v>
      </c>
    </row>
    <row r="147" spans="1:7" x14ac:dyDescent="0.25">
      <c r="A147" s="190">
        <f>Rendimientos!F154</f>
        <v>1.1557149138463431E-2</v>
      </c>
      <c r="G147" s="109">
        <f t="shared" si="3"/>
        <v>14530.403965572863</v>
      </c>
    </row>
    <row r="148" spans="1:7" x14ac:dyDescent="0.25">
      <c r="A148" s="190">
        <f>Rendimientos!F155</f>
        <v>-1.1174763881729017E-2</v>
      </c>
      <c r="G148" s="109">
        <f t="shared" si="3"/>
        <v>-14049.644205162862</v>
      </c>
    </row>
    <row r="149" spans="1:7" x14ac:dyDescent="0.25">
      <c r="A149" s="190">
        <f>Rendimientos!F156</f>
        <v>2.3417622988145897E-3</v>
      </c>
      <c r="G149" s="109">
        <f t="shared" si="3"/>
        <v>2944.2167601592905</v>
      </c>
    </row>
    <row r="150" spans="1:7" x14ac:dyDescent="0.25">
      <c r="A150" s="190">
        <f>Rendimientos!F157</f>
        <v>2.6832244118983849E-3</v>
      </c>
      <c r="G150" s="109">
        <f t="shared" si="3"/>
        <v>3373.5252671796757</v>
      </c>
    </row>
    <row r="151" spans="1:7" x14ac:dyDescent="0.25">
      <c r="A151" s="190">
        <f>Rendimientos!F158</f>
        <v>-4.065187162624025E-3</v>
      </c>
      <c r="G151" s="109">
        <f t="shared" si="3"/>
        <v>-5111.0192453951031</v>
      </c>
    </row>
    <row r="152" spans="1:7" x14ac:dyDescent="0.25">
      <c r="A152" s="190">
        <f>Rendimientos!F159</f>
        <v>9.9476262357721086E-4</v>
      </c>
      <c r="G152" s="109">
        <f t="shared" si="3"/>
        <v>1250.6806477321038</v>
      </c>
    </row>
    <row r="153" spans="1:7" x14ac:dyDescent="0.25">
      <c r="A153" s="190">
        <f>Rendimientos!F160</f>
        <v>1.2690301279883556E-3</v>
      </c>
      <c r="G153" s="109">
        <f t="shared" si="3"/>
        <v>1595.5076968579335</v>
      </c>
    </row>
    <row r="154" spans="1:7" x14ac:dyDescent="0.25">
      <c r="A154" s="190">
        <f>Rendimientos!F161</f>
        <v>4.6915480936371504E-3</v>
      </c>
      <c r="G154" s="109">
        <f t="shared" si="3"/>
        <v>5898.5211843969109</v>
      </c>
    </row>
    <row r="155" spans="1:7" x14ac:dyDescent="0.25">
      <c r="A155" s="190">
        <f>Rendimientos!F162</f>
        <v>-6.1092634532651539E-3</v>
      </c>
      <c r="G155" s="109">
        <f t="shared" si="3"/>
        <v>-7680.9656814600639</v>
      </c>
    </row>
    <row r="156" spans="1:7" x14ac:dyDescent="0.25">
      <c r="A156" s="190">
        <f>Rendimientos!F163</f>
        <v>-5.7136624266204234E-3</v>
      </c>
      <c r="G156" s="109">
        <f t="shared" si="3"/>
        <v>-7183.5901905431456</v>
      </c>
    </row>
    <row r="157" spans="1:7" x14ac:dyDescent="0.25">
      <c r="A157" s="190">
        <f>Rendimientos!F164</f>
        <v>-4.2465120305826786E-4</v>
      </c>
      <c r="G157" s="109">
        <f t="shared" si="3"/>
        <v>-533.89927316655837</v>
      </c>
    </row>
    <row r="158" spans="1:7" x14ac:dyDescent="0.25">
      <c r="A158" s="190">
        <f>Rendimientos!F165</f>
        <v>-1.6269972723361135E-3</v>
      </c>
      <c r="G158" s="109">
        <f t="shared" si="3"/>
        <v>-2045.5674089425181</v>
      </c>
    </row>
    <row r="159" spans="1:7" x14ac:dyDescent="0.25">
      <c r="A159" s="190">
        <f>Rendimientos!F166</f>
        <v>-6.2917414889959288E-4</v>
      </c>
      <c r="G159" s="109">
        <f t="shared" si="3"/>
        <v>-791.03890056938917</v>
      </c>
    </row>
    <row r="160" spans="1:7" x14ac:dyDescent="0.25">
      <c r="A160" s="190">
        <f>Rendimientos!F167</f>
        <v>-8.4767336640174367E-3</v>
      </c>
      <c r="G160" s="109">
        <f t="shared" si="3"/>
        <v>-10657.504110319021</v>
      </c>
    </row>
    <row r="161" spans="1:7" x14ac:dyDescent="0.25">
      <c r="A161" s="190">
        <f>Rendimientos!F168</f>
        <v>3.9520976243764818E-3</v>
      </c>
      <c r="G161" s="109">
        <f t="shared" si="3"/>
        <v>4968.8356795926993</v>
      </c>
    </row>
    <row r="162" spans="1:7" x14ac:dyDescent="0.25">
      <c r="A162" s="190">
        <f>Rendimientos!F169</f>
        <v>2.2355428973569675E-3</v>
      </c>
      <c r="G162" s="109">
        <f t="shared" si="3"/>
        <v>2810.6707797735244</v>
      </c>
    </row>
    <row r="163" spans="1:7" x14ac:dyDescent="0.25">
      <c r="A163" s="190">
        <f>Rendimientos!F170</f>
        <v>-1.2372762794283739E-3</v>
      </c>
      <c r="G163" s="109">
        <f t="shared" si="3"/>
        <v>-1555.5846811115518</v>
      </c>
    </row>
    <row r="164" spans="1:7" x14ac:dyDescent="0.25">
      <c r="A164" s="190">
        <f>Rendimientos!F171</f>
        <v>-4.4422559307905757E-3</v>
      </c>
      <c r="G164" s="109">
        <f t="shared" si="3"/>
        <v>-5585.0947685729034</v>
      </c>
    </row>
    <row r="165" spans="1:7" x14ac:dyDescent="0.25">
      <c r="A165" s="190">
        <f>Rendimientos!F172</f>
        <v>-1.7912897514733451E-3</v>
      </c>
      <c r="G165" s="109">
        <f t="shared" si="3"/>
        <v>-2252.1266617278307</v>
      </c>
    </row>
    <row r="166" spans="1:7" x14ac:dyDescent="0.25">
      <c r="A166" s="190">
        <f>Rendimientos!F173</f>
        <v>-6.0195091375281704E-3</v>
      </c>
      <c r="G166" s="109">
        <f t="shared" si="3"/>
        <v>-7568.1206839881925</v>
      </c>
    </row>
    <row r="167" spans="1:7" x14ac:dyDescent="0.25">
      <c r="A167" s="190">
        <f>Rendimientos!F174</f>
        <v>-3.9071505495300246E-3</v>
      </c>
      <c r="G167" s="109">
        <f t="shared" si="3"/>
        <v>-4912.3252766580972</v>
      </c>
    </row>
    <row r="168" spans="1:7" x14ac:dyDescent="0.25">
      <c r="A168" s="190">
        <f>Rendimientos!F175</f>
        <v>7.5054257641014518E-3</v>
      </c>
      <c r="G168" s="109">
        <f t="shared" si="3"/>
        <v>9436.3122755818331</v>
      </c>
    </row>
    <row r="169" spans="1:7" x14ac:dyDescent="0.25">
      <c r="A169" s="190">
        <f>Rendimientos!F176</f>
        <v>1.5343700346089882E-3</v>
      </c>
      <c r="G169" s="109">
        <f t="shared" si="3"/>
        <v>1929.110385998084</v>
      </c>
    </row>
    <row r="170" spans="1:7" x14ac:dyDescent="0.25">
      <c r="A170" s="190">
        <f>Rendimientos!F177</f>
        <v>-3.8695558685938017E-3</v>
      </c>
      <c r="G170" s="109">
        <f t="shared" si="3"/>
        <v>-4865.0587843410503</v>
      </c>
    </row>
    <row r="171" spans="1:7" x14ac:dyDescent="0.25">
      <c r="A171" s="190">
        <f>Rendimientos!F178</f>
        <v>2.8931472910582777E-3</v>
      </c>
      <c r="G171" s="109">
        <f t="shared" si="3"/>
        <v>3637.4540440142478</v>
      </c>
    </row>
    <row r="172" spans="1:7" x14ac:dyDescent="0.25">
      <c r="A172" s="190">
        <f>Rendimientos!F179</f>
        <v>8.7062906926897356E-3</v>
      </c>
      <c r="G172" s="109">
        <f t="shared" si="3"/>
        <v>10946.118224386651</v>
      </c>
    </row>
    <row r="173" spans="1:7" x14ac:dyDescent="0.25">
      <c r="A173" s="190">
        <f>Rendimientos!F180</f>
        <v>9.0746384163498724E-3</v>
      </c>
      <c r="G173" s="109">
        <f t="shared" si="3"/>
        <v>11409.229079880257</v>
      </c>
    </row>
    <row r="174" spans="1:7" x14ac:dyDescent="0.25">
      <c r="A174" s="190">
        <f>Rendimientos!F181</f>
        <v>9.2353362808725008E-3</v>
      </c>
      <c r="G174" s="109">
        <f t="shared" si="3"/>
        <v>11611.268948012403</v>
      </c>
    </row>
    <row r="175" spans="1:7" x14ac:dyDescent="0.25">
      <c r="A175" s="190">
        <f>Rendimientos!F182</f>
        <v>8.4710077288595725E-3</v>
      </c>
      <c r="G175" s="109">
        <f t="shared" si="3"/>
        <v>10650.305090047876</v>
      </c>
    </row>
    <row r="176" spans="1:7" x14ac:dyDescent="0.25">
      <c r="A176" s="190">
        <f>Rendimientos!F183</f>
        <v>-9.109975606027703E-3</v>
      </c>
      <c r="G176" s="109">
        <f t="shared" si="3"/>
        <v>-11453.657306502173</v>
      </c>
    </row>
    <row r="177" spans="1:7" x14ac:dyDescent="0.25">
      <c r="A177" s="190">
        <f>Rendimientos!F184</f>
        <v>4.4810346857066113E-3</v>
      </c>
      <c r="G177" s="109">
        <f t="shared" si="3"/>
        <v>5633.8499561594899</v>
      </c>
    </row>
    <row r="178" spans="1:7" x14ac:dyDescent="0.25">
      <c r="A178" s="190">
        <f>Rendimientos!F185</f>
        <v>7.1959167964042309E-3</v>
      </c>
      <c r="G178" s="109">
        <f t="shared" si="3"/>
        <v>9047.1773533162195</v>
      </c>
    </row>
    <row r="179" spans="1:7" x14ac:dyDescent="0.25">
      <c r="A179" s="190">
        <f>Rendimientos!F186</f>
        <v>-1.7895099283117711E-3</v>
      </c>
      <c r="G179" s="109">
        <f t="shared" si="3"/>
        <v>-2249.8889516130685</v>
      </c>
    </row>
    <row r="180" spans="1:7" x14ac:dyDescent="0.25">
      <c r="A180" s="190">
        <f>Rendimientos!F187</f>
        <v>1.6522759197896988E-3</v>
      </c>
      <c r="G180" s="109">
        <f t="shared" si="3"/>
        <v>2077.3493782502819</v>
      </c>
    </row>
    <row r="181" spans="1:7" x14ac:dyDescent="0.25">
      <c r="A181" s="190">
        <f>Rendimientos!F188</f>
        <v>1.5749272609927977E-3</v>
      </c>
      <c r="G181" s="109">
        <f t="shared" si="3"/>
        <v>1980.1015842615593</v>
      </c>
    </row>
    <row r="182" spans="1:7" x14ac:dyDescent="0.25">
      <c r="A182" s="190">
        <f>Rendimientos!F189</f>
        <v>1.3601064119530146E-2</v>
      </c>
      <c r="G182" s="109">
        <f t="shared" si="3"/>
        <v>17100.147592687998</v>
      </c>
    </row>
    <row r="183" spans="1:7" x14ac:dyDescent="0.25">
      <c r="A183" s="190">
        <f>Rendimientos!F190</f>
        <v>1.7601534830394314E-2</v>
      </c>
      <c r="G183" s="109">
        <f t="shared" si="3"/>
        <v>22129.801081180336</v>
      </c>
    </row>
    <row r="184" spans="1:7" x14ac:dyDescent="0.25">
      <c r="A184" s="190">
        <f>Rendimientos!F191</f>
        <v>9.2519014688335216E-4</v>
      </c>
      <c r="G184" s="109">
        <f t="shared" si="3"/>
        <v>1163.2095786011594</v>
      </c>
    </row>
    <row r="185" spans="1:7" x14ac:dyDescent="0.25">
      <c r="A185" s="190">
        <f>Rendimientos!F192</f>
        <v>5.9894863253326268E-3</v>
      </c>
      <c r="G185" s="109">
        <f t="shared" si="3"/>
        <v>7530.3740404035816</v>
      </c>
    </row>
    <row r="186" spans="1:7" x14ac:dyDescent="0.25">
      <c r="A186" s="190">
        <f>Rendimientos!F193</f>
        <v>-4.5977210087094012E-3</v>
      </c>
      <c r="G186" s="109">
        <f t="shared" si="3"/>
        <v>-5780.555635057849</v>
      </c>
    </row>
    <row r="187" spans="1:7" x14ac:dyDescent="0.25">
      <c r="A187" s="190">
        <f>Rendimientos!F194</f>
        <v>-4.4864860976869675E-3</v>
      </c>
      <c r="G187" s="109">
        <f t="shared" si="3"/>
        <v>-5640.7038279325661</v>
      </c>
    </row>
    <row r="188" spans="1:7" x14ac:dyDescent="0.25">
      <c r="A188" s="190">
        <f>Rendimientos!F195</f>
        <v>3.5833987015846188E-3</v>
      </c>
      <c r="G188" s="109">
        <f t="shared" si="3"/>
        <v>4505.2832735752399</v>
      </c>
    </row>
    <row r="189" spans="1:7" x14ac:dyDescent="0.25">
      <c r="A189" s="190">
        <f>Rendimientos!F196</f>
        <v>-5.4393884896021417E-3</v>
      </c>
      <c r="G189" s="109">
        <f t="shared" si="3"/>
        <v>-6838.7550539228023</v>
      </c>
    </row>
    <row r="190" spans="1:7" x14ac:dyDescent="0.25">
      <c r="A190" s="190">
        <f>Rendimientos!F197</f>
        <v>4.3239172081902047E-3</v>
      </c>
      <c r="G190" s="109">
        <f t="shared" si="3"/>
        <v>5436.3115848004845</v>
      </c>
    </row>
    <row r="191" spans="1:7" x14ac:dyDescent="0.25">
      <c r="A191" s="190">
        <f>Rendimientos!F198</f>
        <v>2.517579878134306E-3</v>
      </c>
      <c r="G191" s="109">
        <f t="shared" si="3"/>
        <v>3165.2661228660768</v>
      </c>
    </row>
    <row r="192" spans="1:7" x14ac:dyDescent="0.25">
      <c r="A192" s="190">
        <f>Rendimientos!F199</f>
        <v>1.6205918137860813E-2</v>
      </c>
      <c r="G192" s="109">
        <f t="shared" si="3"/>
        <v>20375.140474083193</v>
      </c>
    </row>
    <row r="193" spans="1:7" x14ac:dyDescent="0.25">
      <c r="A193" s="190">
        <f>Rendimientos!F200</f>
        <v>-1.8878112773629435E-3</v>
      </c>
      <c r="G193" s="109">
        <f t="shared" si="3"/>
        <v>-2373.4798385144572</v>
      </c>
    </row>
    <row r="194" spans="1:7" x14ac:dyDescent="0.25">
      <c r="A194" s="190">
        <f>Rendimientos!F201</f>
        <v>-1.6760929820767097E-2</v>
      </c>
      <c r="G194" s="109">
        <f t="shared" si="3"/>
        <v>-21072.937470697267</v>
      </c>
    </row>
    <row r="195" spans="1:7" x14ac:dyDescent="0.25">
      <c r="A195" s="190">
        <f>Rendimientos!F202</f>
        <v>3.9374279683094338E-3</v>
      </c>
      <c r="G195" s="109">
        <f t="shared" si="3"/>
        <v>4950.3920282963063</v>
      </c>
    </row>
    <row r="196" spans="1:7" x14ac:dyDescent="0.25">
      <c r="A196" s="190">
        <f>Rendimientos!F203</f>
        <v>-1.5327631620980862E-2</v>
      </c>
      <c r="G196" s="109">
        <f t="shared" si="3"/>
        <v>-19270.901207557781</v>
      </c>
    </row>
    <row r="197" spans="1:7" x14ac:dyDescent="0.25">
      <c r="A197" s="190">
        <f>Rendimientos!F204</f>
        <v>3.2766953178063971E-3</v>
      </c>
      <c r="G197" s="109">
        <f t="shared" si="3"/>
        <v>4119.6757149538935</v>
      </c>
    </row>
    <row r="198" spans="1:7" x14ac:dyDescent="0.25">
      <c r="A198" s="190">
        <f>Rendimientos!F205</f>
        <v>-1.9393535026080723E-4</v>
      </c>
      <c r="G198" s="109">
        <f t="shared" si="3"/>
        <v>-243.82820959850091</v>
      </c>
    </row>
    <row r="199" spans="1:7" x14ac:dyDescent="0.25">
      <c r="A199" s="190">
        <f>Rendimientos!F206</f>
        <v>6.3579434871274491E-3</v>
      </c>
      <c r="G199" s="109">
        <f t="shared" si="3"/>
        <v>7993.6224886795562</v>
      </c>
    </row>
    <row r="200" spans="1:7" x14ac:dyDescent="0.25">
      <c r="A200" s="190">
        <f>Rendimientos!F207</f>
        <v>-1.3908373542895701E-7</v>
      </c>
      <c r="G200" s="109">
        <f t="shared" si="3"/>
        <v>-0.1748651710392565</v>
      </c>
    </row>
    <row r="201" spans="1:7" x14ac:dyDescent="0.25">
      <c r="A201" s="190">
        <f>Rendimientos!F208</f>
        <v>-6.8774391520016109E-4</v>
      </c>
      <c r="G201" s="109">
        <f t="shared" si="3"/>
        <v>-864.67664239657483</v>
      </c>
    </row>
    <row r="202" spans="1:7" x14ac:dyDescent="0.25">
      <c r="A202" s="190">
        <f>Rendimientos!F209</f>
        <v>-4.1942138100299533E-3</v>
      </c>
      <c r="G202" s="109">
        <f t="shared" si="3"/>
        <v>-5273.2399874371094</v>
      </c>
    </row>
    <row r="203" spans="1:7" x14ac:dyDescent="0.25">
      <c r="A203" s="190">
        <f>Rendimientos!F210</f>
        <v>-2.4347527347652852E-3</v>
      </c>
      <c r="G203" s="109">
        <f t="shared" si="3"/>
        <v>-3061.1304196708247</v>
      </c>
    </row>
    <row r="204" spans="1:7" x14ac:dyDescent="0.25">
      <c r="A204" s="190">
        <f>Rendimientos!F211</f>
        <v>-2.5885923036420046E-3</v>
      </c>
      <c r="G204" s="109">
        <f t="shared" si="3"/>
        <v>-3254.5475898472323</v>
      </c>
    </row>
    <row r="205" spans="1:7" x14ac:dyDescent="0.25">
      <c r="A205" s="190">
        <f>Rendimientos!F212</f>
        <v>-1.6409416427463747E-3</v>
      </c>
      <c r="G205" s="109">
        <f t="shared" ref="G205:G243" si="4">A205*D$8</f>
        <v>-2063.0991836630105</v>
      </c>
    </row>
    <row r="206" spans="1:7" x14ac:dyDescent="0.25">
      <c r="A206" s="190">
        <f>Rendimientos!F213</f>
        <v>4.5018327759672686E-3</v>
      </c>
      <c r="G206" s="109">
        <f t="shared" si="4"/>
        <v>5659.9986758462537</v>
      </c>
    </row>
    <row r="207" spans="1:7" x14ac:dyDescent="0.25">
      <c r="A207" s="190">
        <f>Rendimientos!F214</f>
        <v>3.8567505640838283E-4</v>
      </c>
      <c r="G207" s="109">
        <f t="shared" si="4"/>
        <v>484.89591177880908</v>
      </c>
    </row>
    <row r="208" spans="1:7" x14ac:dyDescent="0.25">
      <c r="A208" s="190">
        <f>Rendimientos!F215</f>
        <v>6.3328191971172149E-3</v>
      </c>
      <c r="G208" s="109">
        <f t="shared" si="4"/>
        <v>7962.0345876476376</v>
      </c>
    </row>
    <row r="209" spans="1:7" x14ac:dyDescent="0.25">
      <c r="A209" s="190">
        <f>Rendimientos!F216</f>
        <v>1.9924024140908402E-2</v>
      </c>
      <c r="G209" s="109">
        <f t="shared" si="4"/>
        <v>25049.786579609339</v>
      </c>
    </row>
    <row r="210" spans="1:7" x14ac:dyDescent="0.25">
      <c r="A210" s="190">
        <f>Rendimientos!F217</f>
        <v>-8.052607745107538E-3</v>
      </c>
      <c r="G210" s="109">
        <f t="shared" si="4"/>
        <v>-10124.265258747881</v>
      </c>
    </row>
    <row r="211" spans="1:7" x14ac:dyDescent="0.25">
      <c r="A211" s="190">
        <f>Rendimientos!F218</f>
        <v>-3.8734729125995669E-3</v>
      </c>
      <c r="G211" s="109">
        <f t="shared" si="4"/>
        <v>-4869.9835483181178</v>
      </c>
    </row>
    <row r="212" spans="1:7" x14ac:dyDescent="0.25">
      <c r="A212" s="190">
        <f>Rendimientos!F219</f>
        <v>-3.1998416871286866E-3</v>
      </c>
      <c r="G212" s="109">
        <f t="shared" si="4"/>
        <v>-4023.0503027013565</v>
      </c>
    </row>
    <row r="213" spans="1:7" x14ac:dyDescent="0.25">
      <c r="A213" s="190">
        <f>Rendimientos!F220</f>
        <v>-1.3052950910487495E-2</v>
      </c>
      <c r="G213" s="109">
        <f t="shared" si="4"/>
        <v>-16411.023808713442</v>
      </c>
    </row>
    <row r="214" spans="1:7" x14ac:dyDescent="0.25">
      <c r="A214" s="190">
        <f>Rendimientos!F221</f>
        <v>-2.9453949733389351E-3</v>
      </c>
      <c r="G214" s="109">
        <f t="shared" si="4"/>
        <v>-3703.1432482208647</v>
      </c>
    </row>
    <row r="215" spans="1:7" x14ac:dyDescent="0.25">
      <c r="A215" s="190">
        <f>Rendimientos!F222</f>
        <v>-2.2856108970775607E-3</v>
      </c>
      <c r="G215" s="109">
        <f t="shared" si="4"/>
        <v>-2873.619544470796</v>
      </c>
    </row>
    <row r="216" spans="1:7" x14ac:dyDescent="0.25">
      <c r="A216" s="190">
        <f>Rendimientos!F223</f>
        <v>7.4308945221969653E-4</v>
      </c>
      <c r="G216" s="109">
        <f t="shared" si="4"/>
        <v>934.26067224256667</v>
      </c>
    </row>
    <row r="217" spans="1:7" x14ac:dyDescent="0.25">
      <c r="A217" s="190">
        <f>Rendimientos!F224</f>
        <v>-2.5166536532246027E-3</v>
      </c>
      <c r="G217" s="109">
        <f t="shared" si="4"/>
        <v>-3164.1016123159643</v>
      </c>
    </row>
    <row r="218" spans="1:7" x14ac:dyDescent="0.25">
      <c r="A218" s="190">
        <f>Rendimientos!F225</f>
        <v>3.491987525913111E-4</v>
      </c>
      <c r="G218" s="109">
        <f t="shared" si="4"/>
        <v>439.03551634019084</v>
      </c>
    </row>
    <row r="219" spans="1:7" x14ac:dyDescent="0.25">
      <c r="A219" s="190">
        <f>Rendimientos!F226</f>
        <v>-9.1254124512457147E-4</v>
      </c>
      <c r="G219" s="109">
        <f t="shared" si="4"/>
        <v>-1147.3065518188673</v>
      </c>
    </row>
    <row r="220" spans="1:7" x14ac:dyDescent="0.25">
      <c r="A220" s="190">
        <f>Rendimientos!F227</f>
        <v>-4.5721726790058734E-3</v>
      </c>
      <c r="G220" s="109">
        <f t="shared" si="4"/>
        <v>-5748.4346035828439</v>
      </c>
    </row>
    <row r="221" spans="1:7" x14ac:dyDescent="0.25">
      <c r="A221" s="190">
        <f>Rendimientos!F228</f>
        <v>-4.0399230422560745E-3</v>
      </c>
      <c r="G221" s="109">
        <f t="shared" si="4"/>
        <v>-5079.2555404897612</v>
      </c>
    </row>
    <row r="222" spans="1:7" x14ac:dyDescent="0.25">
      <c r="A222" s="190">
        <f>Rendimientos!F229</f>
        <v>-1.7596610090723224E-3</v>
      </c>
      <c r="G222" s="109">
        <f t="shared" si="4"/>
        <v>-2212.3609376289369</v>
      </c>
    </row>
    <row r="223" spans="1:7" x14ac:dyDescent="0.25">
      <c r="A223" s="190">
        <f>Rendimientos!F230</f>
        <v>2.4294272522585596E-3</v>
      </c>
      <c r="G223" s="109">
        <f t="shared" si="4"/>
        <v>3054.4348746703035</v>
      </c>
    </row>
    <row r="224" spans="1:7" x14ac:dyDescent="0.25">
      <c r="A224" s="190">
        <f>Rendimientos!F231</f>
        <v>-2.5292150956368961E-4</v>
      </c>
      <c r="G224" s="109">
        <f t="shared" si="4"/>
        <v>-317.98946794862621</v>
      </c>
    </row>
    <row r="225" spans="1:7" x14ac:dyDescent="0.25">
      <c r="A225" s="190">
        <f>Rendimientos!F232</f>
        <v>1.3666680471535115E-4</v>
      </c>
      <c r="G225" s="109">
        <f t="shared" si="4"/>
        <v>171.82644763050394</v>
      </c>
    </row>
    <row r="226" spans="1:7" x14ac:dyDescent="0.25">
      <c r="A226" s="190">
        <f>Rendimientos!F233</f>
        <v>4.1651558015560926E-3</v>
      </c>
      <c r="G226" s="109">
        <f t="shared" si="4"/>
        <v>5236.7063582088567</v>
      </c>
    </row>
    <row r="227" spans="1:7" x14ac:dyDescent="0.25">
      <c r="A227" s="190">
        <f>Rendimientos!F234</f>
        <v>9.8645772096887969E-4</v>
      </c>
      <c r="G227" s="109">
        <f t="shared" si="4"/>
        <v>1240.2391808661812</v>
      </c>
    </row>
    <row r="228" spans="1:7" x14ac:dyDescent="0.25">
      <c r="A228" s="190">
        <f>Rendimientos!F235</f>
        <v>2.8373431435889612E-4</v>
      </c>
      <c r="G228" s="109">
        <f t="shared" si="4"/>
        <v>356.72934191084954</v>
      </c>
    </row>
    <row r="229" spans="1:7" x14ac:dyDescent="0.25">
      <c r="A229" s="190">
        <f>Rendimientos!F236</f>
        <v>-2.0476947832754932E-3</v>
      </c>
      <c r="G229" s="109">
        <f t="shared" si="4"/>
        <v>-2574.4958417266716</v>
      </c>
    </row>
    <row r="230" spans="1:7" x14ac:dyDescent="0.25">
      <c r="A230" s="190">
        <f>Rendimientos!F237</f>
        <v>-1.0693603120627807E-3</v>
      </c>
      <c r="G230" s="109">
        <f t="shared" si="4"/>
        <v>-1344.4697418769429</v>
      </c>
    </row>
    <row r="231" spans="1:7" x14ac:dyDescent="0.25">
      <c r="A231" s="190">
        <f>Rendimientos!F238</f>
        <v>4.4517177236423951E-3</v>
      </c>
      <c r="G231" s="109">
        <f t="shared" si="4"/>
        <v>5596.9907535366992</v>
      </c>
    </row>
    <row r="232" spans="1:7" x14ac:dyDescent="0.25">
      <c r="A232" s="190">
        <f>Rendimientos!F239</f>
        <v>-3.5301811534893613E-3</v>
      </c>
      <c r="G232" s="109">
        <f t="shared" si="4"/>
        <v>-4438.3746906178858</v>
      </c>
    </row>
    <row r="233" spans="1:7" x14ac:dyDescent="0.25">
      <c r="A233" s="190">
        <f>Rendimientos!F240</f>
        <v>8.9955965345206933E-4</v>
      </c>
      <c r="G233" s="109">
        <f t="shared" si="4"/>
        <v>1130.9852455124703</v>
      </c>
    </row>
    <row r="234" spans="1:7" x14ac:dyDescent="0.25">
      <c r="A234" s="190">
        <f>Rendimientos!F241</f>
        <v>9.4109070789480647E-4</v>
      </c>
      <c r="G234" s="109">
        <f t="shared" si="4"/>
        <v>1183.2008041194611</v>
      </c>
    </row>
    <row r="235" spans="1:7" x14ac:dyDescent="0.25">
      <c r="A235" s="190">
        <f>Rendimientos!F242</f>
        <v>4.7755857356333916E-3</v>
      </c>
      <c r="G235" s="109">
        <f t="shared" si="4"/>
        <v>6004.1788056571249</v>
      </c>
    </row>
    <row r="236" spans="1:7" x14ac:dyDescent="0.25">
      <c r="A236" s="190">
        <f>Rendimientos!F243</f>
        <v>3.9295056756468122E-4</v>
      </c>
      <c r="G236" s="109">
        <f t="shared" si="4"/>
        <v>494.04316036844727</v>
      </c>
    </row>
    <row r="237" spans="1:7" x14ac:dyDescent="0.25">
      <c r="A237" s="190">
        <f>Rendimientos!F244</f>
        <v>4.9746593787521063E-3</v>
      </c>
      <c r="G237" s="109">
        <f t="shared" si="4"/>
        <v>6254.467213183706</v>
      </c>
    </row>
    <row r="238" spans="1:7" x14ac:dyDescent="0.25">
      <c r="A238" s="190">
        <f>Rendimientos!F245</f>
        <v>-1.5610768687780059E-2</v>
      </c>
      <c r="G238" s="109">
        <f t="shared" si="4"/>
        <v>-19626.879650764644</v>
      </c>
    </row>
    <row r="239" spans="1:7" x14ac:dyDescent="0.25">
      <c r="A239" s="190">
        <f>Rendimientos!F246</f>
        <v>-4.4883442612088367E-3</v>
      </c>
      <c r="G239" s="109">
        <f t="shared" si="4"/>
        <v>-5643.040032673317</v>
      </c>
    </row>
    <row r="240" spans="1:7" x14ac:dyDescent="0.25">
      <c r="A240" s="190">
        <f>Rendimientos!F247</f>
        <v>1.3448923457205289E-3</v>
      </c>
      <c r="G240" s="109">
        <f t="shared" si="4"/>
        <v>1690.8866398971059</v>
      </c>
    </row>
    <row r="241" spans="1:7" x14ac:dyDescent="0.25">
      <c r="A241" s="190">
        <f>Rendimientos!F248</f>
        <v>1.0718042593776205E-3</v>
      </c>
      <c r="G241" s="109">
        <f t="shared" si="4"/>
        <v>1347.542432324193</v>
      </c>
    </row>
    <row r="242" spans="1:7" x14ac:dyDescent="0.25">
      <c r="A242" s="190">
        <f>Rendimientos!F249</f>
        <v>1.7990372337320089E-4</v>
      </c>
      <c r="G242" s="109">
        <f t="shared" si="4"/>
        <v>226.18673032637122</v>
      </c>
    </row>
    <row r="243" spans="1:7" x14ac:dyDescent="0.25">
      <c r="A243" s="190">
        <f>Rendimientos!F250</f>
        <v>2.3858465220446207E-3</v>
      </c>
      <c r="G243" s="109">
        <f t="shared" si="4"/>
        <v>2999.642329593969</v>
      </c>
    </row>
  </sheetData>
  <mergeCells count="2">
    <mergeCell ref="J12:L12"/>
    <mergeCell ref="J13:L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8D734-7907-486A-871F-0393F74BF5CD}">
  <dimension ref="A1:L21"/>
  <sheetViews>
    <sheetView topLeftCell="A5" workbookViewId="0"/>
  </sheetViews>
  <sheetFormatPr baseColWidth="10" defaultRowHeight="15" x14ac:dyDescent="0.25"/>
  <cols>
    <col min="1" max="1" width="18.140625" style="109" bestFit="1" customWidth="1"/>
    <col min="2" max="2" width="12.85546875" style="109" bestFit="1" customWidth="1"/>
    <col min="3" max="7" width="11.42578125" style="109"/>
    <col min="8" max="8" width="18.140625" style="109" bestFit="1" customWidth="1"/>
    <col min="9" max="10" width="11.42578125" style="109"/>
    <col min="11" max="11" width="15.5703125" style="109" customWidth="1"/>
    <col min="12" max="12" width="11.85546875" style="109" customWidth="1"/>
    <col min="13" max="16384" width="11.42578125" style="109"/>
  </cols>
  <sheetData>
    <row r="1" spans="1:12" x14ac:dyDescent="0.25">
      <c r="A1" s="109" t="s">
        <v>68</v>
      </c>
      <c r="B1" s="110">
        <v>43980</v>
      </c>
    </row>
    <row r="3" spans="1:12" ht="15.75" thickBot="1" x14ac:dyDescent="0.3"/>
    <row r="4" spans="1:12" ht="15.75" thickBot="1" x14ac:dyDescent="0.3">
      <c r="B4" s="220" t="s">
        <v>69</v>
      </c>
      <c r="C4" s="221"/>
      <c r="H4" s="220" t="s">
        <v>70</v>
      </c>
      <c r="I4" s="221"/>
      <c r="K4" s="222" t="s">
        <v>71</v>
      </c>
      <c r="L4" s="223"/>
    </row>
    <row r="5" spans="1:12" ht="15.75" thickBot="1" x14ac:dyDescent="0.3">
      <c r="B5" s="148" t="s">
        <v>72</v>
      </c>
      <c r="C5" s="149" t="s">
        <v>73</v>
      </c>
      <c r="E5" s="150" t="s">
        <v>74</v>
      </c>
      <c r="F5" s="151">
        <f>+C19</f>
        <v>5.1900000000000002E-2</v>
      </c>
      <c r="H5" s="152" t="s">
        <v>75</v>
      </c>
      <c r="I5" s="153">
        <v>43980</v>
      </c>
      <c r="K5" s="152" t="s">
        <v>76</v>
      </c>
      <c r="L5" s="154">
        <f>I10</f>
        <v>356</v>
      </c>
    </row>
    <row r="6" spans="1:12" x14ac:dyDescent="0.25">
      <c r="B6" s="155" t="s">
        <v>77</v>
      </c>
      <c r="C6" s="156" t="s">
        <v>78</v>
      </c>
      <c r="H6" s="152" t="s">
        <v>79</v>
      </c>
      <c r="I6" s="153">
        <v>44336</v>
      </c>
      <c r="K6" s="152" t="s">
        <v>18</v>
      </c>
      <c r="L6" s="157">
        <f>+(L11-L10)/(K11-K10)</f>
        <v>-2.1978021978021844E-6</v>
      </c>
    </row>
    <row r="7" spans="1:12" ht="15.75" thickBot="1" x14ac:dyDescent="0.3">
      <c r="B7" s="155" t="s">
        <v>80</v>
      </c>
      <c r="C7" s="156" t="s">
        <v>81</v>
      </c>
      <c r="H7" s="152" t="s">
        <v>82</v>
      </c>
      <c r="I7" s="158">
        <v>78087</v>
      </c>
      <c r="K7" s="159" t="s">
        <v>83</v>
      </c>
      <c r="L7" s="160">
        <f>+L10+L6*(L5-K10)</f>
        <v>5.1917582417582417E-2</v>
      </c>
    </row>
    <row r="8" spans="1:12" ht="15.75" thickBot="1" x14ac:dyDescent="0.3">
      <c r="B8" s="161" t="s">
        <v>84</v>
      </c>
      <c r="C8" s="162" t="s">
        <v>85</v>
      </c>
      <c r="H8" s="152"/>
      <c r="I8" s="156"/>
    </row>
    <row r="9" spans="1:12" ht="15.75" thickBot="1" x14ac:dyDescent="0.3">
      <c r="B9" s="163">
        <v>1</v>
      </c>
      <c r="C9" s="164">
        <v>5.9799999999999999E-2</v>
      </c>
      <c r="H9" s="152" t="s">
        <v>86</v>
      </c>
      <c r="I9" s="156">
        <v>10</v>
      </c>
      <c r="K9" s="165" t="s">
        <v>84</v>
      </c>
      <c r="L9" s="166" t="s">
        <v>85</v>
      </c>
    </row>
    <row r="10" spans="1:12" x14ac:dyDescent="0.25">
      <c r="B10" s="167">
        <v>7</v>
      </c>
      <c r="C10" s="168">
        <v>5.8400000000000001E-2</v>
      </c>
      <c r="G10" s="169"/>
      <c r="H10" s="152" t="s">
        <v>76</v>
      </c>
      <c r="I10" s="158">
        <f>+I6-I5</f>
        <v>356</v>
      </c>
      <c r="K10" s="170">
        <v>273</v>
      </c>
      <c r="L10" s="171">
        <v>5.21E-2</v>
      </c>
    </row>
    <row r="11" spans="1:12" ht="15.75" thickBot="1" x14ac:dyDescent="0.3">
      <c r="B11" s="167">
        <v>14</v>
      </c>
      <c r="C11" s="168">
        <v>5.6899999999999999E-2</v>
      </c>
      <c r="H11" s="152" t="s">
        <v>83</v>
      </c>
      <c r="I11" s="172">
        <f>+L7</f>
        <v>5.1917582417582417E-2</v>
      </c>
      <c r="K11" s="173">
        <v>364</v>
      </c>
      <c r="L11" s="174">
        <v>5.1900000000000002E-2</v>
      </c>
    </row>
    <row r="12" spans="1:12" x14ac:dyDescent="0.25">
      <c r="B12" s="167">
        <v>28</v>
      </c>
      <c r="C12" s="168">
        <v>5.5800000000000002E-2</v>
      </c>
      <c r="H12" s="152" t="s">
        <v>87</v>
      </c>
      <c r="I12" s="175">
        <f>10/(1+I11*I10/360)</f>
        <v>9.5116643025903151</v>
      </c>
    </row>
    <row r="13" spans="1:12" x14ac:dyDescent="0.25">
      <c r="B13" s="167">
        <v>61</v>
      </c>
      <c r="C13" s="168">
        <v>5.5199999999999999E-2</v>
      </c>
      <c r="H13" s="152" t="s">
        <v>88</v>
      </c>
      <c r="I13" s="176">
        <f>+I11+0.01%</f>
        <v>5.201758241758242E-2</v>
      </c>
    </row>
    <row r="14" spans="1:12" ht="15.75" thickBot="1" x14ac:dyDescent="0.3">
      <c r="B14" s="167">
        <v>91</v>
      </c>
      <c r="C14" s="168">
        <v>5.4399999999999997E-2</v>
      </c>
      <c r="H14" s="152" t="s">
        <v>89</v>
      </c>
      <c r="I14" s="175">
        <f>10/(1+I13*I10/360)</f>
        <v>9.5107697215739009</v>
      </c>
    </row>
    <row r="15" spans="1:12" x14ac:dyDescent="0.25">
      <c r="B15" s="167">
        <v>122</v>
      </c>
      <c r="C15" s="168">
        <v>5.3800000000000001E-2</v>
      </c>
      <c r="H15" s="177" t="s">
        <v>90</v>
      </c>
      <c r="I15" s="178">
        <f>+I14-I12</f>
        <v>-8.9458101641426424E-4</v>
      </c>
    </row>
    <row r="16" spans="1:12" ht="15.75" thickBot="1" x14ac:dyDescent="0.3">
      <c r="B16" s="167">
        <v>153</v>
      </c>
      <c r="C16" s="168">
        <v>5.33E-2</v>
      </c>
      <c r="H16" s="159" t="s">
        <v>91</v>
      </c>
      <c r="I16" s="179">
        <f>I15*I7</f>
        <v>-69.855147828740655</v>
      </c>
    </row>
    <row r="17" spans="2:3" x14ac:dyDescent="0.25">
      <c r="B17" s="167">
        <v>182</v>
      </c>
      <c r="C17" s="168">
        <v>5.28E-2</v>
      </c>
    </row>
    <row r="18" spans="2:3" x14ac:dyDescent="0.25">
      <c r="B18" s="180">
        <v>273</v>
      </c>
      <c r="C18" s="181">
        <v>5.21E-2</v>
      </c>
    </row>
    <row r="19" spans="2:3" x14ac:dyDescent="0.25">
      <c r="B19" s="180">
        <v>364</v>
      </c>
      <c r="C19" s="181">
        <v>5.1900000000000002E-2</v>
      </c>
    </row>
    <row r="20" spans="2:3" x14ac:dyDescent="0.25">
      <c r="B20" s="167">
        <v>728</v>
      </c>
      <c r="C20" s="168">
        <v>5.1999999999999998E-2</v>
      </c>
    </row>
    <row r="21" spans="2:3" ht="15.75" thickBot="1" x14ac:dyDescent="0.3">
      <c r="B21" s="182">
        <v>1092</v>
      </c>
      <c r="C21" s="183">
        <v>5.3400000000000003E-2</v>
      </c>
    </row>
  </sheetData>
  <mergeCells count="3">
    <mergeCell ref="B4:C4"/>
    <mergeCell ref="H4:I4"/>
    <mergeCell ref="K4:L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59F7-D992-4B9F-A2C0-B24ACB7AC765}">
  <dimension ref="A1:J21"/>
  <sheetViews>
    <sheetView tabSelected="1" workbookViewId="0">
      <selection activeCell="H7" sqref="H7"/>
    </sheetView>
  </sheetViews>
  <sheetFormatPr baseColWidth="10" defaultRowHeight="15" x14ac:dyDescent="0.25"/>
  <cols>
    <col min="1" max="1" width="19.7109375" customWidth="1"/>
  </cols>
  <sheetData>
    <row r="1" spans="1:10" x14ac:dyDescent="0.25">
      <c r="A1" s="109" t="s">
        <v>68</v>
      </c>
      <c r="B1" s="110">
        <v>43980</v>
      </c>
    </row>
    <row r="3" spans="1:10" ht="15.75" thickBot="1" x14ac:dyDescent="0.3"/>
    <row r="4" spans="1:10" ht="15.75" thickBot="1" x14ac:dyDescent="0.3">
      <c r="B4" s="220" t="s">
        <v>69</v>
      </c>
      <c r="C4" s="221"/>
      <c r="D4" s="109"/>
      <c r="E4" s="109"/>
      <c r="F4" s="109"/>
    </row>
    <row r="5" spans="1:10" ht="15.75" thickBot="1" x14ac:dyDescent="0.3">
      <c r="B5" s="148" t="s">
        <v>72</v>
      </c>
      <c r="C5" s="149" t="s">
        <v>73</v>
      </c>
      <c r="D5" s="109"/>
      <c r="E5" s="150" t="s">
        <v>74</v>
      </c>
      <c r="F5" s="151">
        <f>+C19</f>
        <v>5.1900000000000002E-2</v>
      </c>
      <c r="H5" s="224" t="s">
        <v>92</v>
      </c>
      <c r="I5" s="225"/>
      <c r="J5" s="226"/>
    </row>
    <row r="6" spans="1:10" x14ac:dyDescent="0.25">
      <c r="B6" s="155" t="s">
        <v>77</v>
      </c>
      <c r="C6" s="156" t="s">
        <v>78</v>
      </c>
      <c r="D6" s="109"/>
      <c r="E6" s="109"/>
      <c r="F6" s="109"/>
      <c r="H6" s="184" t="s">
        <v>7</v>
      </c>
      <c r="I6" s="184" t="s">
        <v>5</v>
      </c>
      <c r="J6" s="184" t="s">
        <v>6</v>
      </c>
    </row>
    <row r="7" spans="1:10" ht="15.75" thickBot="1" x14ac:dyDescent="0.3">
      <c r="B7" s="155" t="s">
        <v>80</v>
      </c>
      <c r="C7" s="156" t="s">
        <v>81</v>
      </c>
      <c r="D7" s="109"/>
      <c r="E7" s="109"/>
      <c r="F7" s="109"/>
      <c r="H7" s="184">
        <f>'Precios al cierre'!B3*EXP((C17-3%)*(182/360))</f>
        <v>222.63146751955793</v>
      </c>
      <c r="I7" s="184">
        <f>'Precios al cierre'!C3*EXP((C17-3%)*(182/360))</f>
        <v>20.444300686342224</v>
      </c>
      <c r="J7" s="184">
        <f>'Precios al cierre'!D3*EXP((C17-3%)*182/360)</f>
        <v>82.353819050279185</v>
      </c>
    </row>
    <row r="8" spans="1:10" ht="15.75" thickBot="1" x14ac:dyDescent="0.3">
      <c r="B8" s="161" t="s">
        <v>84</v>
      </c>
      <c r="C8" s="162" t="s">
        <v>85</v>
      </c>
      <c r="D8" s="109"/>
      <c r="E8" s="109"/>
      <c r="F8" s="109"/>
    </row>
    <row r="9" spans="1:10" x14ac:dyDescent="0.25">
      <c r="B9" s="163">
        <v>1</v>
      </c>
      <c r="C9" s="164">
        <v>5.9799999999999999E-2</v>
      </c>
      <c r="D9" s="109"/>
      <c r="E9" s="109"/>
      <c r="F9" s="109"/>
    </row>
    <row r="10" spans="1:10" x14ac:dyDescent="0.25">
      <c r="B10" s="167">
        <v>7</v>
      </c>
      <c r="C10" s="168">
        <v>5.8400000000000001E-2</v>
      </c>
      <c r="D10" s="109"/>
      <c r="E10" s="109"/>
      <c r="F10" s="109"/>
    </row>
    <row r="11" spans="1:10" x14ac:dyDescent="0.25">
      <c r="B11" s="167">
        <v>14</v>
      </c>
      <c r="C11" s="168">
        <v>5.6899999999999999E-2</v>
      </c>
      <c r="D11" s="109"/>
      <c r="E11" s="109"/>
      <c r="F11" s="109"/>
    </row>
    <row r="12" spans="1:10" x14ac:dyDescent="0.25">
      <c r="B12" s="167">
        <v>28</v>
      </c>
      <c r="C12" s="168">
        <v>5.5800000000000002E-2</v>
      </c>
      <c r="D12" s="109"/>
      <c r="E12" s="109"/>
      <c r="F12" s="109"/>
    </row>
    <row r="13" spans="1:10" x14ac:dyDescent="0.25">
      <c r="B13" s="167">
        <v>61</v>
      </c>
      <c r="C13" s="168">
        <v>5.5199999999999999E-2</v>
      </c>
      <c r="D13" s="109"/>
      <c r="E13" s="109"/>
      <c r="F13" s="109"/>
    </row>
    <row r="14" spans="1:10" x14ac:dyDescent="0.25">
      <c r="B14" s="167">
        <v>91</v>
      </c>
      <c r="C14" s="168">
        <v>5.4399999999999997E-2</v>
      </c>
      <c r="D14" s="109"/>
      <c r="E14" s="109"/>
      <c r="F14" s="109"/>
    </row>
    <row r="15" spans="1:10" x14ac:dyDescent="0.25">
      <c r="B15" s="167">
        <v>122</v>
      </c>
      <c r="C15" s="168">
        <v>5.3800000000000001E-2</v>
      </c>
      <c r="D15" s="109"/>
      <c r="E15" s="109"/>
      <c r="F15" s="109"/>
    </row>
    <row r="16" spans="1:10" x14ac:dyDescent="0.25">
      <c r="B16" s="167">
        <v>153</v>
      </c>
      <c r="C16" s="168">
        <v>5.33E-2</v>
      </c>
      <c r="D16" s="109"/>
      <c r="E16" s="109"/>
      <c r="F16" s="109"/>
    </row>
    <row r="17" spans="2:6" x14ac:dyDescent="0.25">
      <c r="B17" s="180">
        <v>182</v>
      </c>
      <c r="C17" s="181">
        <v>5.28E-2</v>
      </c>
      <c r="D17" s="109"/>
      <c r="E17" s="109"/>
      <c r="F17" s="109"/>
    </row>
    <row r="18" spans="2:6" x14ac:dyDescent="0.25">
      <c r="B18" s="185">
        <v>273</v>
      </c>
      <c r="C18" s="186">
        <v>5.21E-2</v>
      </c>
      <c r="D18" s="109"/>
      <c r="E18" s="109"/>
      <c r="F18" s="109"/>
    </row>
    <row r="19" spans="2:6" x14ac:dyDescent="0.25">
      <c r="B19" s="185">
        <v>364</v>
      </c>
      <c r="C19" s="186">
        <v>5.1900000000000002E-2</v>
      </c>
      <c r="D19" s="109"/>
      <c r="E19" s="109"/>
      <c r="F19" s="109"/>
    </row>
    <row r="20" spans="2:6" x14ac:dyDescent="0.25">
      <c r="B20" s="167">
        <v>728</v>
      </c>
      <c r="C20" s="168">
        <v>5.1999999999999998E-2</v>
      </c>
      <c r="D20" s="109"/>
      <c r="E20" s="109"/>
      <c r="F20" s="109"/>
    </row>
    <row r="21" spans="2:6" ht="15.75" thickBot="1" x14ac:dyDescent="0.3">
      <c r="B21" s="182">
        <v>1092</v>
      </c>
      <c r="C21" s="183">
        <v>5.3400000000000003E-2</v>
      </c>
      <c r="D21" s="109"/>
      <c r="E21" s="109"/>
      <c r="F21" s="109"/>
    </row>
  </sheetData>
  <mergeCells count="2">
    <mergeCell ref="B4:C4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Precios al cierre</vt:lpstr>
      <vt:lpstr>Indicadores analíticos</vt:lpstr>
      <vt:lpstr>Betas</vt:lpstr>
      <vt:lpstr>Rendimientos</vt:lpstr>
      <vt:lpstr>Portafolio de mercado</vt:lpstr>
      <vt:lpstr>VaR</vt:lpstr>
      <vt:lpstr>DV01</vt:lpstr>
      <vt:lpstr>Forward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vg_jo</dc:creator>
  <cp:lastModifiedBy>HP</cp:lastModifiedBy>
  <dcterms:created xsi:type="dcterms:W3CDTF">2019-11-03T03:48:18Z</dcterms:created>
  <dcterms:modified xsi:type="dcterms:W3CDTF">2020-06-26T06:44:04Z</dcterms:modified>
</cp:coreProperties>
</file>