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MINECOFIN\Macro\IntMF&amp;IMF-Mission\Preparations\March 2026\"/>
    </mc:Choice>
  </mc:AlternateContent>
  <xr:revisionPtr revIDLastSave="0" documentId="8_{B094C272-AAF4-47C5-AAB6-2F3214569E67}" xr6:coauthVersionLast="47" xr6:coauthVersionMax="47" xr10:uidLastSave="{00000000-0000-0000-0000-000000000000}"/>
  <bookViews>
    <workbookView xWindow="-28920" yWindow="2025" windowWidth="29040" windowHeight="15720" tabRatio="703" xr2:uid="{0EBBE5C7-FD4C-4247-A2EC-28557BB205E6}"/>
  </bookViews>
  <sheets>
    <sheet name="intMF" sheetId="1" r:id="rId1"/>
    <sheet name="Graphs" sheetId="7" r:id="rId2"/>
    <sheet name="IntMF_Refoto" sheetId="8" r:id="rId3"/>
    <sheet name="NST2 Costing" sheetId="6" r:id="rId4"/>
    <sheet name="SEI" sheetId="10" r:id="rId5"/>
    <sheet name="Rwametric" sheetId="9" r:id="rId6"/>
    <sheet name="NST2 MacroFrame summary" sheetId="11" r:id="rId7"/>
  </sheets>
  <definedNames>
    <definedName name="__1__123Graph_AChart_1A" hidden="1">#REF!</definedName>
    <definedName name="__123Graph_A" hidden="1">#REF!</definedName>
    <definedName name="__123Graph_AGRAPH1" hidden="1">#REF!</definedName>
    <definedName name="__123Graph_AREER" hidden="1">#REF!</definedName>
    <definedName name="__123Graph_ARER" hidden="1">#REF!</definedName>
    <definedName name="__123Graph_BCurrent" hidden="1">#REF!</definedName>
    <definedName name="__123Graph_BGRAPH1" hidden="1">#REF!</definedName>
    <definedName name="__123Graph_BREER" hidden="1">#REF!</definedName>
    <definedName name="__123Graph_BRER" hidden="1">#REF!</definedName>
    <definedName name="__123Graph_CGRAPH1" hidden="1">#REF!</definedName>
    <definedName name="__123Graph_CREER" hidden="1">#REF!</definedName>
    <definedName name="__123Graph_CRER" hidden="1">#REF!</definedName>
    <definedName name="__123Graph_DGRAPH1" hidden="1">#REF!</definedName>
    <definedName name="__123Graph_EGRAPH1" hidden="1">#REF!</definedName>
    <definedName name="__123Graph_FGRAPH1" hidden="1">#REF!</definedName>
    <definedName name="__123Graph_XGRAPH1" hidden="1">#REF!</definedName>
    <definedName name="__2__123Graph_AChart_2A" hidden="1">#REF!</definedName>
    <definedName name="__3__123Graph_AChart_3A" hidden="1">#REF!</definedName>
    <definedName name="__4__123Graph_AChart_4A" hidden="1">#REF!</definedName>
    <definedName name="__5__123Graph_BChart_1A" hidden="1">#REF!</definedName>
    <definedName name="__lo2" localSheetId="4" hidden="1">{"Main Economic Indicators",#N/A,FALSE,"C"}</definedName>
    <definedName name="__lo2" hidden="1">{"Main Economic Indicators",#N/A,FALSE,"C"}</definedName>
    <definedName name="__loi3" localSheetId="4" hidden="1">{"Main Economic Indicators",#N/A,FALSE,"C"}</definedName>
    <definedName name="__loi3" hidden="1">{"Main Economic Indicators",#N/A,FALSE,"C"}</definedName>
    <definedName name="__nnn1" localSheetId="4" hidden="1">{"Main Economic Indicators",#N/A,FALSE,"C"}</definedName>
    <definedName name="__nnn1" hidden="1">{"Main Economic Indicators",#N/A,FALSE,"C"}</definedName>
    <definedName name="__nnn2" localSheetId="4" hidden="1">{"Main Economic Indicators",#N/A,FALSE,"C"}</definedName>
    <definedName name="__nnn2" hidden="1">{"Main Economic Indicators",#N/A,FALSE,"C"}</definedName>
    <definedName name="__nnn4" localSheetId="4" hidden="1">{"Main Economic Indicators",#N/A,FALSE,"C"}</definedName>
    <definedName name="__nnn4" hidden="1">{"Main Economic Indicators",#N/A,FALSE,"C"}</definedName>
    <definedName name="__wrn2" localSheetId="4" hidden="1">{"tb15english",#N/A,FALSE,"REDTab15";"tb16english",#N/A,FALSE,"REDTab16";"tb17english",#N/A,FALSE,"REDTab17";"tb18english",#N/A,FALSE,"RED Tab18";"tb19english",#N/A,FALSE,"REDTab23"}</definedName>
    <definedName name="__wrn2" hidden="1">{"tb15english",#N/A,FALSE,"REDTab15";"tb16english",#N/A,FALSE,"REDTab16";"tb17english",#N/A,FALSE,"REDTab17";"tb18english",#N/A,FALSE,"RED Tab18";"tb19english",#N/A,FALSE,"REDTab23"}</definedName>
    <definedName name="_1_____123Graph_AChart_1A" hidden="1">#REF!</definedName>
    <definedName name="_1__123Graph_ACHART_1" hidden="1">#REF!</definedName>
    <definedName name="_1__123Graph_AChart_1A" hidden="1">#REF!</definedName>
    <definedName name="_10__123Graph_BChart_1A" hidden="1">#REF!</definedName>
    <definedName name="_10__123Graph_XChart_3A" hidden="1">#REF!</definedName>
    <definedName name="_11_____123Graph_BChart_4A" hidden="1">#REF!</definedName>
    <definedName name="_11__123Graph_XChart_4A" hidden="1">#REF!</definedName>
    <definedName name="_12_____123Graph_XChart_1A" hidden="1">#REF!</definedName>
    <definedName name="_12__123Graph_BIBA_IBRD" hidden="1">#REF!</definedName>
    <definedName name="_13_____123Graph_XChart_2A" hidden="1">#REF!</definedName>
    <definedName name="_14_____123Graph_XChart_3A" hidden="1">#REF!</definedName>
    <definedName name="_15_____123Graph_XChart_4A" hidden="1">#REF!</definedName>
    <definedName name="_15__123Graph_BChart_3A" hidden="1">#REF!</definedName>
    <definedName name="_16____123Graph_AChart_1A" hidden="1">#REF!</definedName>
    <definedName name="_17____123Graph_AChart_2A" hidden="1">#REF!</definedName>
    <definedName name="_18____123Graph_AChart_3A" hidden="1">#REF!</definedName>
    <definedName name="_18__123Graph_XChart_1A" hidden="1">#REF!</definedName>
    <definedName name="_19____123Graph_AChart_4A" hidden="1">#REF!</definedName>
    <definedName name="_2_____123Graph_AChart_2A" hidden="1">#REF!</definedName>
    <definedName name="_2__123Graph_AChart_1A" hidden="1">#REF!</definedName>
    <definedName name="_2__123Graph_ACHART_2" hidden="1">#REF!</definedName>
    <definedName name="_2__123Graph_AChart_2A" hidden="1">#REF!</definedName>
    <definedName name="_2__123Graph_XREALEX_WAGE" hidden="1">#REF!</definedName>
    <definedName name="_20____123Graph_BChart_1A" hidden="1">#REF!</definedName>
    <definedName name="_20__123Graph_XChart_2A" hidden="1">#REF!</definedName>
    <definedName name="_22__123Graph_XChart_3A" hidden="1">#REF!</definedName>
    <definedName name="_23____123Graph_BChart_3A" hidden="1">#REF!</definedName>
    <definedName name="_24__123Graph_XChart_4A" hidden="1">#REF!</definedName>
    <definedName name="_25__123Graph_BChart_4A" hidden="1">#REF!</definedName>
    <definedName name="_26____123Graph_BChart_4A" hidden="1">#REF!</definedName>
    <definedName name="_26__123Graph_XChart_1A" hidden="1">#REF!</definedName>
    <definedName name="_27____123Graph_XChart_1A" hidden="1">#REF!</definedName>
    <definedName name="_27__123Graph_XChart_2A" hidden="1">#REF!</definedName>
    <definedName name="_28____123Graph_XChart_2A" hidden="1">#REF!</definedName>
    <definedName name="_28__123Graph_XChart_3A" hidden="1">#REF!</definedName>
    <definedName name="_29____123Graph_XChart_3A" hidden="1">#REF!</definedName>
    <definedName name="_29__123Graph_XChart_4A" hidden="1">#REF!</definedName>
    <definedName name="_3_____123Graph_AChart_3A" hidden="1">#REF!</definedName>
    <definedName name="_3__123Graph_AChart_3A" hidden="1">#REF!</definedName>
    <definedName name="_3__123Graph_ACPI_ER_LOG" hidden="1">#REF!</definedName>
    <definedName name="_3__123Graph_BCHART_1" hidden="1">#REF!</definedName>
    <definedName name="_30____123Graph_XChart_4A" hidden="1">#REF!</definedName>
    <definedName name="_31___123Graph_AChart_1A" hidden="1">#REF!</definedName>
    <definedName name="_32___123Graph_AChart_2A" hidden="1">#REF!</definedName>
    <definedName name="_33___123Graph_AChart_3A" hidden="1">#REF!</definedName>
    <definedName name="_34___123Graph_AChart_4A" hidden="1">#REF!</definedName>
    <definedName name="_35___123Graph_BChart_1A" hidden="1">#REF!</definedName>
    <definedName name="_38___123Graph_BChart_3A" hidden="1">#REF!</definedName>
    <definedName name="_4_____123Graph_AChart_4A" hidden="1">#REF!</definedName>
    <definedName name="_4__123Graph_AChart_2A" hidden="1">#REF!</definedName>
    <definedName name="_4__123Graph_AChart_4A" hidden="1">#REF!</definedName>
    <definedName name="_4__123Graph_ACPI_ER_LOG" hidden="1">#REF!</definedName>
    <definedName name="_4__123Graph_BCHART_2" hidden="1">#REF!</definedName>
    <definedName name="_4__123Graph_BCPI_ER_LOG" hidden="1">#REF!</definedName>
    <definedName name="_41___123Graph_BChart_4A" hidden="1">#REF!</definedName>
    <definedName name="_42___123Graph_XChart_1A" hidden="1">#REF!</definedName>
    <definedName name="_43___123Graph_XChart_2A" hidden="1">#REF!</definedName>
    <definedName name="_44___123Graph_XChart_3A" hidden="1">#REF!</definedName>
    <definedName name="_45___123Graph_XChart_4A" hidden="1">#REF!</definedName>
    <definedName name="_5_____123Graph_BChart_1A" hidden="1">#REF!</definedName>
    <definedName name="_5__123Graph_BChart_1A" hidden="1">#REF!</definedName>
    <definedName name="_5__123Graph_BIBA_IBRD" hidden="1">#REF!</definedName>
    <definedName name="_5__123Graph_CCHART_1" hidden="1">#REF!</definedName>
    <definedName name="_6__123Graph_AChart_3A" hidden="1">#REF!</definedName>
    <definedName name="_6__123Graph_CCHART_2" hidden="1">#REF!</definedName>
    <definedName name="_7__123Graph_XCHART_1" hidden="1">#REF!</definedName>
    <definedName name="_8_____123Graph_BChart_3A" hidden="1">#REF!</definedName>
    <definedName name="_8__123Graph_AChart_4A" hidden="1">#REF!</definedName>
    <definedName name="_8__123Graph_BCPI_ER_LOG" hidden="1">#REF!</definedName>
    <definedName name="_8__123Graph_XChart_1A" hidden="1">#REF!</definedName>
    <definedName name="_8__123Graph_XCHART_2" hidden="1">#REF!</definedName>
    <definedName name="_9__123Graph_XChart_2A" hidden="1">#REF!</definedName>
    <definedName name="_AMO_UniqueIdentifier" hidden="1">"'aafe419b-dfbd-4e6e-81ec-e86c112c6b4e'"</definedName>
    <definedName name="_Dist_Bin" hidden="1">#REF!</definedName>
    <definedName name="_Dist_Values" hidden="1">#REF!</definedName>
    <definedName name="_Fill4" hidden="1">#REF!</definedName>
    <definedName name="_xlnm._FilterDatabase" hidden="1">#REF!</definedName>
    <definedName name="_Key2" hidden="1">#REF!</definedName>
    <definedName name="_LL2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_LL2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_lo2" localSheetId="4" hidden="1">{"Main Economic Indicators",#N/A,FALSE,"C"}</definedName>
    <definedName name="_lo2" hidden="1">{"Main Economic Indicators",#N/A,FALSE,"C"}</definedName>
    <definedName name="_loi3" localSheetId="4" hidden="1">{"Main Economic Indicators",#N/A,FALSE,"C"}</definedName>
    <definedName name="_loi3" hidden="1">{"Main Economic Indicators",#N/A,FALSE,"C"}</definedName>
    <definedName name="_MatMult_A" hidden="1">#REF!</definedName>
    <definedName name="_MatMult_B" hidden="1">#REF!</definedName>
    <definedName name="_nnn1" localSheetId="4" hidden="1">{"Main Economic Indicators",#N/A,FALSE,"C"}</definedName>
    <definedName name="_nnn1" hidden="1">{"Main Economic Indicators",#N/A,FALSE,"C"}</definedName>
    <definedName name="_nnn2" localSheetId="4" hidden="1">{"Main Economic Indicators",#N/A,FALSE,"C"}</definedName>
    <definedName name="_nnn2" hidden="1">{"Main Economic Indicators",#N/A,FALSE,"C"}</definedName>
    <definedName name="_nnn4" localSheetId="4" hidden="1">{"Main Economic Indicators",#N/A,FALSE,"C"}</definedName>
    <definedName name="_nnn4" hidden="1">{"Main Economic Indicators",#N/A,FALSE,"C"}</definedName>
    <definedName name="_Order1" hidden="1">0</definedName>
    <definedName name="_Order2" hidden="1">0</definedName>
    <definedName name="_Parse_Out1" hidden="1">#REF!</definedName>
    <definedName name="_Parse_Out2" hidden="1">#REF!</definedName>
    <definedName name="_reg_out3" hidden="1">#REF!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egX" hidden="1">#REF!</definedName>
    <definedName name="_regX2" hidden="1">#REF!</definedName>
    <definedName name="_regY" hidden="1">#REF!</definedName>
    <definedName name="_regY2" hidden="1">#REF!</definedName>
    <definedName name="_wrn2" localSheetId="4" hidden="1">{"tb15english",#N/A,FALSE,"REDTab15";"tb16english",#N/A,FALSE,"REDTab16";"tb17english",#N/A,FALSE,"REDTab17";"tb18english",#N/A,FALSE,"RED Tab18";"tb19english",#N/A,FALSE,"REDTab23"}</definedName>
    <definedName name="_wrn2" hidden="1">{"tb15english",#N/A,FALSE,"REDTab15";"tb16english",#N/A,FALSE,"REDTab16";"tb17english",#N/A,FALSE,"REDTab17";"tb18english",#N/A,FALSE,"RED Tab18";"tb19english",#N/A,FALSE,"REDTab23"}</definedName>
    <definedName name="aa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aa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abu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abu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AccessDatabase" hidden="1">"C:\Documents and Settings\Wagner Fernandes\Os meus documentos\PIP 2004 2.mdb"</definedName>
    <definedName name="ACwvu.snh." hidden="1">#REF!</definedName>
    <definedName name="anscount" hidden="1">1</definedName>
    <definedName name="BOP_OUTPUT">intMF!$D$516:$AT$633</definedName>
    <definedName name="BOP_Output_IMF_format">intMF!$D$637:$AT$707</definedName>
    <definedName name="BOP_REFOTO">intMF!$D$1322:$AT$1331</definedName>
    <definedName name="BOP_variables_for_Rwametric">Rwametric!$D$54:$DC$105</definedName>
    <definedName name="caja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caja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caja1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caja1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caja2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caja2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caja3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caja3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data1" hidden="1">#REF!</definedName>
    <definedName name="data2" hidden="1">#REF!</definedName>
    <definedName name="ddd" localSheetId="4" hidden="1">{"WEO",#N/A,FALSE,"Data";"PRI",#N/A,FALSE,"Data";"QUA",#N/A,FALSE,"Data"}</definedName>
    <definedName name="ddd" hidden="1">{"WEO",#N/A,FALSE,"Data";"PRI",#N/A,FALSE,"Data";"QUA",#N/A,FALSE,"Data"}</definedName>
    <definedName name="display_area_2" hidden="1">#REF!</definedName>
    <definedName name="DOMDEBT_OUTPUT">intMF!$D$499:$AT$512</definedName>
    <definedName name="erwre" localSheetId="4" hidden="1">{"'Resources'!$A$1:$W$34","'Balance Sheet'!$A$1:$W$58","'SFD'!$A$1:$J$52"}</definedName>
    <definedName name="erwre" hidden="1">{"'Resources'!$A$1:$W$34","'Balance Sheet'!$A$1:$W$58","'SFD'!$A$1:$J$52"}</definedName>
    <definedName name="ety" hidden="1">#REF!</definedName>
    <definedName name="ewf" hidden="1">#REF!</definedName>
    <definedName name="EXTDEBT_OUTPUT">intMF!$D$838:$AT$846</definedName>
    <definedName name="EXTFIN_ALL">intMF!$I$59:$AT$109</definedName>
    <definedName name="EXTFIN_PRINT">intMF!$D$59:$AT$109</definedName>
    <definedName name="FCode" hidden="1">#REF!</definedName>
    <definedName name="FIS_Clean" hidden="1">#REF!</definedName>
    <definedName name="FISC_Rwametric_Mdata_below">Rwametric!$C$109:$GX$133</definedName>
    <definedName name="FISCAL_DEBT_OUTPUT">intMF!$I$487:$AT$495</definedName>
    <definedName name="FISCAL2014_OUTPUT">intMF!$D$309:$AT$482</definedName>
    <definedName name="GEE_ALL">intMF!$K$42:$AT$54</definedName>
    <definedName name="ggggg" hidden="1">#REF!</definedName>
    <definedName name="HiddenRows" hidden="1">#REF!</definedName>
    <definedName name="HTML_CodePage" hidden="1">1252</definedName>
    <definedName name="HTML_Control" localSheetId="4" hidden="1">{"'Resources'!$A$1:$W$34","'Balance Sheet'!$A$1:$W$58","'SFD'!$A$1:$J$52"}</definedName>
    <definedName name="HTML_Control" hidden="1">{"'Resources'!$A$1:$W$34","'Balance Sheet'!$A$1:$W$58","'SFD'!$A$1:$J$52"}</definedName>
    <definedName name="HTML_Description" hidden="1">""</definedName>
    <definedName name="HTML_Email" hidden="1">""</definedName>
    <definedName name="HTML_Header" hidden="1">"Balance Sheet"</definedName>
    <definedName name="HTML_LastUpdate" hidden="1">"11/14/97"</definedName>
    <definedName name="HTML_LineAfter" hidden="1">FALSE</definedName>
    <definedName name="HTML_LineBefore" hidden="1">FALSE</definedName>
    <definedName name="HTML_Name" hidden="1">"Frank M. Meek"</definedName>
    <definedName name="HTML_OBDlg2" hidden="1">TRUE</definedName>
    <definedName name="HTML_OBDlg4" hidden="1">TRUE</definedName>
    <definedName name="HTML_OS" hidden="1">0</definedName>
    <definedName name="HTML_PathFile" hidden="1">"Q:\DATA\AR\98FYFS\SEPT97\ESAF\esafadmfsHL.htm"</definedName>
    <definedName name="HTML_Title" hidden="1">"ADMFS97HTMLlinks"</definedName>
    <definedName name="jjjjjj" hidden="1">#REF!</definedName>
    <definedName name="kkk" localSheetId="4" hidden="1">{"WEO",#N/A,FALSE,"Data";"PRI",#N/A,FALSE,"Data";"QUA",#N/A,FALSE,"Data"}</definedName>
    <definedName name="kkk" hidden="1">{"WEO",#N/A,FALSE,"Data";"PRI",#N/A,FALSE,"Data";"QUA",#N/A,FALSE,"Data"}</definedName>
    <definedName name="kkkk" hidden="1">#REF!</definedName>
    <definedName name="LL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LL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llll" hidden="1">#REF!</definedName>
    <definedName name="MON_MF">intMF!$I$800:$AT$834</definedName>
    <definedName name="MON_MF_PRINT">intMF!$D$800:$AT$834</definedName>
    <definedName name="MON_Output">intMF!$D$711:$AT$796</definedName>
    <definedName name="New" hidden="1">#REF!</definedName>
    <definedName name="otro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otro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OUTPUT_govtdebt_Rwametric_Qdata">Rwametric!$BW$208:$DC$218</definedName>
    <definedName name="OUTPUT_intMFpaper">intMF!$D$1351:$AT$1482</definedName>
    <definedName name="outs_debt" hidden="1">#REF!</definedName>
    <definedName name="p" localSheetId="4" hidden="1">{"WEO",#N/A,FALSE,"Data";"PRI",#N/A,FALSE,"Data";"QUA",#N/A,FALSE,"Data"}</definedName>
    <definedName name="p" hidden="1">{"WEO",#N/A,FALSE,"Data";"PRI",#N/A,FALSE,"Data";"QUA",#N/A,FALSE,"Data"}</definedName>
    <definedName name="phil" hidden="1">#REF!</definedName>
    <definedName name="_xlnm.Print_Area" localSheetId="0">intMF!$D$113:$AT$183</definedName>
    <definedName name="qq" hidden="1">#REF!</definedName>
    <definedName name="QuarterlyFis" hidden="1">#REF!</definedName>
    <definedName name="range_GEE_ALL__below_this_updated_February_2019">Rwametric!$BN$40:$GH$49</definedName>
    <definedName name="re" hidden="1">#N/A</definedName>
    <definedName name="REAL_Output">intMF!$D$113:$AT$183</definedName>
    <definedName name="REAL_REFOTO">intMF!$D$1336:$AT$1346</definedName>
    <definedName name="REAL_Rwametric_Adata_below">Rwametric!$H$139:$AF$161</definedName>
    <definedName name="REAL_Rwametric_Qdata_below">Rwametric!$K$167:$DC$189</definedName>
    <definedName name="Rwvu.Print." hidden="1">#N/A</definedName>
    <definedName name="rx" hidden="1">#REF!</definedName>
    <definedName name="ry" hidden="1">#REF!</definedName>
    <definedName name="SAPBEXrevision" hidden="1">1</definedName>
    <definedName name="SAPBEXsysID" hidden="1">"BWP"</definedName>
    <definedName name="SAPBEXwbID" hidden="1">"3JWNKPJPDI66MGYD92LLP8GMR"</definedName>
    <definedName name="SEI_PRINT">intMF!$D$850:$AT$957</definedName>
    <definedName name="sencount" hidden="1">2</definedName>
    <definedName name="Sum_SEI_Comparison">intMF!$D$1272:$BK$1317</definedName>
    <definedName name="Sum_SEI_PRINT">intMF!$D$961:$AT$1007</definedName>
    <definedName name="Sum_SEI_PRINT_5thREVIEW">intMF!$D$1013:$AT$1061</definedName>
    <definedName name="Sum_SEI_PRINT_6thREVIEW">intMF!$D$1068:$AT$1116</definedName>
    <definedName name="Sum_SEI_PRINT_Febr17">intMF!$D$1123:$AT$1172</definedName>
    <definedName name="Swvu.snh." hidden="1">#REF!</definedName>
    <definedName name="trg" hidden="1">#REF!</definedName>
    <definedName name="ttt" localSheetId="4" hidden="1">{"PRI",#N/A,FALSE,"Data";"QUA",#N/A,FALSE,"Data";"STR",#N/A,FALSE,"Data";"VAL",#N/A,FALSE,"Data";"WEO",#N/A,FALSE,"Data";"WGT",#N/A,FALSE,"Data"}</definedName>
    <definedName name="ttt" hidden="1">{"PRI",#N/A,FALSE,"Data";"QUA",#N/A,FALSE,"Data";"STR",#N/A,FALSE,"Data";"VAL",#N/A,FALSE,"Data";"WEO",#N/A,FALSE,"Data";"WGT",#N/A,FALSE,"Data"}</definedName>
    <definedName name="ttttt" hidden="1">#REF!</definedName>
    <definedName name="uuu" localSheetId="4" hidden="1">{"WEO",#N/A,FALSE,"Data";"PRI",#N/A,FALSE,"Data";"QUA",#N/A,FALSE,"Data"}</definedName>
    <definedName name="uuu" hidden="1">{"WEO",#N/A,FALSE,"Data";"PRI",#N/A,FALSE,"Data";"QUA",#N/A,FALSE,"Data"}</definedName>
    <definedName name="w" localSheetId="4" hidden="1">{"PRI",#N/A,FALSE,"Data";"QUA",#N/A,FALSE,"Data";"STR",#N/A,FALSE,"Data";"VAL",#N/A,FALSE,"Data";"WEO",#N/A,FALSE,"Data";"WGT",#N/A,FALSE,"Data"}</definedName>
    <definedName name="w" hidden="1">{"PRI",#N/A,FALSE,"Data";"QUA",#N/A,FALSE,"Data";"STR",#N/A,FALSE,"Data";"VAL",#N/A,FALSE,"Data";"WEO",#N/A,FALSE,"Data";"WGT",#N/A,FALSE,"Data"}</definedName>
    <definedName name="WEO_ALL">intMF!$I$7:$AT$37</definedName>
    <definedName name="WEO_PRINT">intMF!$D$7:$AT$37</definedName>
    <definedName name="WEOGAS_Rwametric_Qdata__IMF_Aug_2020__file_update_Nov_2020">Rwametric!$BO$6:$GH$32</definedName>
    <definedName name="wrn.98RED." localSheetId="4" hidden="1">{#N/A,#N/A,FALSE,"RED1SA";#N/A,#N/A,FALSE,"RED2SA";#N/A,#N/A,FALSE,"RED3SA";#N/A,#N/A,FALSE,"RED4SA";#N/A,#N/A,FALSE,"RED5SA";#N/A,#N/A,FALSE,"RED6SA";#N/A,#N/A,FALSE,"RED7SA";#N/A,#N/A,FALSE,"RED8SA";#N/A,#N/A,FALSE,"RED9SA";#N/A,#N/A,FALSE,"RED10SA";#N/A,#N/A,FALSE,"RED11SA";#N/A,#N/A,FALSE,"RED12SA";#N/A,#N/A,FALSE,"RED13SA";#N/A,#N/A,FALSE,"RED14SA";#N/A,#N/A,FALSE,"RED15SA";#N/A,#N/A,FALSE,"RED16SA";#N/A,#N/A,FALSE,"RED17SA"}</definedName>
    <definedName name="wrn.98RED." hidden="1">{#N/A,#N/A,FALSE,"RED1SA";#N/A,#N/A,FALSE,"RED2SA";#N/A,#N/A,FALSE,"RED3SA";#N/A,#N/A,FALSE,"RED4SA";#N/A,#N/A,FALSE,"RED5SA";#N/A,#N/A,FALSE,"RED6SA";#N/A,#N/A,FALSE,"RED7SA";#N/A,#N/A,FALSE,"RED8SA";#N/A,#N/A,FALSE,"RED9SA";#N/A,#N/A,FALSE,"RED10SA";#N/A,#N/A,FALSE,"RED11SA";#N/A,#N/A,FALSE,"RED12SA";#N/A,#N/A,FALSE,"RED13SA";#N/A,#N/A,FALSE,"RED14SA";#N/A,#N/A,FALSE,"RED15SA";#N/A,#N/A,FALSE,"RED16SA";#N/A,#N/A,FALSE,"RED17SA"}</definedName>
    <definedName name="wrn.Briefing._.Tables." localSheetId="4" hidden="1">{#N/A,#N/A,TRUE,"Tab_1 Economic Ind.";#N/A,#N/A,TRUE,"Tab_2  Public Sector Op.";#N/A,#N/A,TRUE,"Tab_3";#N/A,#N/A,TRUE,"Tab_4 Monetary";#N/A,#N/A,TRUE,"Tab_5 Medium-Term Outlook";#N/A,#N/A,TRUE,"Tab_6";#N/A,#N/A,TRUE,"Tab_7 Indicators of Ext. Vul."}</definedName>
    <definedName name="wrn.Briefing._.Tables." hidden="1">{#N/A,#N/A,TRUE,"Tab_1 Economic Ind.";#N/A,#N/A,TRUE,"Tab_2  Public Sector Op.";#N/A,#N/A,TRUE,"Tab_3";#N/A,#N/A,TRUE,"Tab_4 Monetary";#N/A,#N/A,TRUE,"Tab_5 Medium-Term Outlook";#N/A,#N/A,TRUE,"Tab_6";#N/A,#N/A,TRUE,"Tab_7 Indicators of Ext. Vul."}</definedName>
    <definedName name="wrn.Trade._.Output._.All." localSheetId="4" hidden="1">{"PRI",#N/A,FALSE,"Data";"QUA",#N/A,FALSE,"Data";"STR",#N/A,FALSE,"Data";"VAL",#N/A,FALSE,"Data";"WEO",#N/A,FALSE,"Data";"WGT",#N/A,FALSE,"Data"}</definedName>
    <definedName name="wrn.Trade._.Output._.All." hidden="1">{"PRI",#N/A,FALSE,"Data";"QUA",#N/A,FALSE,"Data";"STR",#N/A,FALSE,"Data";"VAL",#N/A,FALSE,"Data";"WEO",#N/A,FALSE,"Data";"WGT",#N/A,FALSE,"Data"}</definedName>
    <definedName name="wrn.Trade._.Table._.Core." localSheetId="4" hidden="1">{"WEO",#N/A,FALSE,"Data";"PRI",#N/A,FALSE,"Data";"QUA",#N/A,FALSE,"Data"}</definedName>
    <definedName name="wrn.Trade._.Table._.Core." hidden="1">{"WEO",#N/A,FALSE,"Data";"PRI",#N/A,FALSE,"Data";"QUA",#N/A,FALSE,"Data"}</definedName>
    <definedName name="wvu.PLA1." localSheetId="4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wvu.PLA1." hidden="1">{FALSE,FALSE,-1.25,-15.5,484.5,276.75,FALSE,FALSE,TRUE,TRUE,0,12,#N/A,46,#N/A,2.93460490463215,15.35,1,FALSE,FALSE,3,TRUE,1,FALSE,100,"Swvu.PLA1.","ACwvu.PLA1.",#N/A,FALSE,FALSE,0,0,0,0,2,"","",TRUE,TRUE,FALSE,FALSE,1,60,#N/A,#N/A,FALSE,FALSE,FALSE,FALSE,FALSE,FALSE,FALSE,9,65532,65532,FALSE,FALSE,TRUE,TRUE,TRUE}</definedName>
    <definedName name="wvu.PLA2." localSheetId="4" hidden="1">{TRUE,TRUE,-1.25,-15.5,484.5,276.75,FALSE,FALSE,TRUE,TRUE,0,15,#N/A,56,#N/A,4.88636363636364,15.35,1,FALSE,FALSE,3,TRUE,1,FALSE,100,"Swvu.PLA2.","ACwvu.PLA2.",#N/A,FALSE,FALSE,0,0,0,0,2,"","",TRUE,TRUE,FALSE,FALSE,1,60,#N/A,#N/A,FALSE,FALSE,"Rwvu.PLA2.",#N/A,FALSE,FALSE,FALSE,9,65532,65532,FALSE,FALSE,TRUE,TRUE,TRUE}</definedName>
    <definedName name="wvu.PLA2." hidden="1">{TRUE,TRUE,-1.25,-15.5,484.5,276.75,FALSE,FALSE,TRUE,TRUE,0,15,#N/A,56,#N/A,4.88636363636364,15.35,1,FALSE,FALSE,3,TRUE,1,FALSE,100,"Swvu.PLA2.","ACwvu.PLA2.",#N/A,FALSE,FALSE,0,0,0,0,2,"","",TRUE,TRUE,FALSE,FALSE,1,60,#N/A,#N/A,FALSE,FALSE,"Rwvu.PLA2.",#N/A,FALSE,FALSE,FALSE,9,65532,65532,FALSE,FALSE,TRUE,TRUE,TRUE}</definedName>
    <definedName name="xx" localSheetId="4" hidden="1">{"WEO",#N/A,FALSE,"Data";"PRI",#N/A,FALSE,"Data";"QUA",#N/A,FALSE,"Data"}</definedName>
    <definedName name="xx" hidden="1">{"WEO",#N/A,FALSE,"Data";"PRI",#N/A,FALSE,"Data";"QUA",#N/A,FALSE,"Data"}</definedName>
    <definedName name="Z_112B8339_2081_11D2_BFD2_00A02466506E_.wvu.PrintTitles" hidden="1">#REF!,#REF!</definedName>
    <definedName name="Z_112B833B_2081_11D2_BFD2_00A02466506E_.wvu.PrintTitles" hidden="1">#REF!,#REF!</definedName>
    <definedName name="Z_315808AF_2093_11D2_BFD2_00A02466B458_.wvu.PrintArea" hidden="1">#REF!</definedName>
    <definedName name="Z_65976840_70A2_11D2_BFD1_C1F7123CE332_.wvu.PrintTitles" hidden="1">#REF!,#REF!</definedName>
    <definedName name="Z_95224721_0485_11D4_BFD1_00508B5F4DA4_.wvu.Cols" hidden="1">#REF!</definedName>
    <definedName name="Z_B424DD41_AAD0_11D2_BFD1_00A02466506E_.wvu.PrintTitles" hidden="1">#REF!,#REF!</definedName>
    <definedName name="Z_BC2BFA12_1C91_11D2_BFD2_00A02466506E_.wvu.PrintTitles" hidden="1">#REF!,#REF!</definedName>
    <definedName name="Z_C4C43014_90BF_11D1_BFD1_00A0246650E9_.wvu.PrintArea" hidden="1">#REF!</definedName>
    <definedName name="Z_C4C43016_90BF_11D1_BFD1_00A0246650E9_.wvu.PrintArea" hidden="1">#REF!</definedName>
    <definedName name="Z_C4C43017_90BF_11D1_BFD1_00A0246650E9_.wvu.PrintArea" hidden="1">#REF!</definedName>
    <definedName name="Z_C4C43018_90BF_11D1_BFD1_00A0246650E9_.wvu.PrintArea" hidden="1">#REF!</definedName>
    <definedName name="Z_C4C4301A_90BF_11D1_BFD1_00A0246650E9_.wvu.PrintArea" hidden="1">#REF!</definedName>
    <definedName name="Z_C4C4301B_90BF_11D1_BFD1_00A0246650E9_.wvu.PrintArea" hidden="1">#REF!</definedName>
    <definedName name="Z_C4C4301C_90BF_11D1_BFD1_00A0246650E9_.wvu.PrintArea" hidden="1">#REF!</definedName>
    <definedName name="Z_C4C4301D_90BF_11D1_BFD1_00A0246650E9_.wvu.PrintArea" hidden="1">#REF!</definedName>
    <definedName name="Z_C4C4301E_90BF_11D1_BFD1_00A0246650E9_.wvu.PrintArea" hidden="1">#REF!</definedName>
    <definedName name="Z_D11C16A0_9E7B_11D1_BFD2_00A0246650E9_.wvu.PrintArea" hidden="1">#REF!</definedName>
    <definedName name="Z_E6B74681_BCE1_11D2_BFD1_00A02466506E_.wvu.PrintTitles" hidden="1">#REF!,#REF!</definedName>
  </definedNames>
  <calcPr calcId="191029"/>
  <fileRecoveryPr autoRecover="0"/>
</workbook>
</file>

<file path=xl/calcChain.xml><?xml version="1.0" encoding="utf-8"?>
<calcChain xmlns="http://schemas.openxmlformats.org/spreadsheetml/2006/main">
  <c r="AA911" i="1" l="1"/>
  <c r="AF913" i="1"/>
  <c r="AE913" i="1"/>
  <c r="AD913" i="1"/>
  <c r="E946" i="1"/>
  <c r="F946" i="1"/>
  <c r="G946" i="1"/>
  <c r="H946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W946" i="1"/>
  <c r="X946" i="1"/>
  <c r="Y946" i="1"/>
  <c r="Z946" i="1"/>
  <c r="AA946" i="1"/>
  <c r="AB946" i="1"/>
  <c r="AC946" i="1"/>
  <c r="AD946" i="1"/>
  <c r="AE946" i="1"/>
  <c r="AF946" i="1"/>
  <c r="AG946" i="1"/>
  <c r="AH946" i="1"/>
  <c r="AI946" i="1"/>
  <c r="AJ946" i="1"/>
  <c r="AK946" i="1"/>
  <c r="AL946" i="1"/>
  <c r="AM946" i="1"/>
  <c r="AN946" i="1"/>
  <c r="AJ994" i="1"/>
  <c r="AP58" i="1"/>
  <c r="AQ58" i="1"/>
  <c r="AR58" i="1"/>
  <c r="AS58" i="1"/>
  <c r="AT58" i="1"/>
  <c r="AA956" i="1"/>
  <c r="AA955" i="1"/>
  <c r="AA954" i="1"/>
  <c r="AA953" i="1"/>
  <c r="AC917" i="1"/>
  <c r="AB917" i="1"/>
  <c r="AA917" i="1"/>
  <c r="AC916" i="1"/>
  <c r="AB916" i="1"/>
  <c r="AA916" i="1"/>
  <c r="AC915" i="1"/>
  <c r="AB915" i="1"/>
  <c r="AA915" i="1"/>
  <c r="AC912" i="1"/>
  <c r="AB912" i="1"/>
  <c r="AA912" i="1"/>
  <c r="AA914" i="1" l="1"/>
  <c r="D1009" i="1"/>
  <c r="D1006" i="1"/>
  <c r="D1005" i="1"/>
  <c r="D1004" i="1"/>
  <c r="AT1001" i="1"/>
  <c r="AS1001" i="1"/>
  <c r="AR1001" i="1"/>
  <c r="AQ1001" i="1"/>
  <c r="AP1001" i="1"/>
  <c r="AO1001" i="1"/>
  <c r="AN1001" i="1"/>
  <c r="AM1001" i="1"/>
  <c r="AL1001" i="1"/>
  <c r="AJ1001" i="1"/>
  <c r="AI1001" i="1"/>
  <c r="AH1001" i="1"/>
  <c r="AG1001" i="1"/>
  <c r="AF1001" i="1"/>
  <c r="AE1001" i="1"/>
  <c r="AD1001" i="1"/>
  <c r="AC1001" i="1"/>
  <c r="AB1001" i="1"/>
  <c r="AA1001" i="1"/>
  <c r="Z1001" i="1"/>
  <c r="Y1001" i="1"/>
  <c r="X1001" i="1"/>
  <c r="W1001" i="1"/>
  <c r="V1001" i="1"/>
  <c r="U1001" i="1"/>
  <c r="T1001" i="1"/>
  <c r="S1001" i="1"/>
  <c r="R1001" i="1"/>
  <c r="Q1001" i="1"/>
  <c r="P1001" i="1"/>
  <c r="O1001" i="1"/>
  <c r="N1001" i="1"/>
  <c r="M1001" i="1"/>
  <c r="L1001" i="1"/>
  <c r="K1001" i="1"/>
  <c r="J1001" i="1"/>
  <c r="I1001" i="1"/>
  <c r="H1001" i="1"/>
  <c r="G1001" i="1"/>
  <c r="F1001" i="1"/>
  <c r="AT1000" i="1"/>
  <c r="AS1000" i="1"/>
  <c r="AB1000" i="1"/>
  <c r="R1000" i="1"/>
  <c r="Q1000" i="1"/>
  <c r="P1000" i="1"/>
  <c r="O1000" i="1"/>
  <c r="N1000" i="1"/>
  <c r="M1000" i="1"/>
  <c r="G1000" i="1"/>
  <c r="F1000" i="1"/>
  <c r="AT999" i="1"/>
  <c r="AS999" i="1"/>
  <c r="AR999" i="1"/>
  <c r="AM999" i="1"/>
  <c r="AL999" i="1"/>
  <c r="AI999" i="1"/>
  <c r="AF999" i="1"/>
  <c r="AA999" i="1"/>
  <c r="Z999" i="1"/>
  <c r="H999" i="1"/>
  <c r="G999" i="1"/>
  <c r="F999" i="1"/>
  <c r="AF998" i="1"/>
  <c r="AE998" i="1"/>
  <c r="AD998" i="1"/>
  <c r="AC998" i="1"/>
  <c r="AB998" i="1"/>
  <c r="AA998" i="1"/>
  <c r="Z998" i="1"/>
  <c r="Y998" i="1"/>
  <c r="X998" i="1"/>
  <c r="W998" i="1"/>
  <c r="V998" i="1"/>
  <c r="U998" i="1"/>
  <c r="T998" i="1"/>
  <c r="S998" i="1"/>
  <c r="AQ997" i="1"/>
  <c r="AH997" i="1"/>
  <c r="AG997" i="1"/>
  <c r="AF997" i="1"/>
  <c r="AE997" i="1"/>
  <c r="T997" i="1"/>
  <c r="S997" i="1"/>
  <c r="Q997" i="1"/>
  <c r="P997" i="1"/>
  <c r="L997" i="1"/>
  <c r="K997" i="1"/>
  <c r="J997" i="1"/>
  <c r="I997" i="1"/>
  <c r="H997" i="1"/>
  <c r="G997" i="1"/>
  <c r="F997" i="1"/>
  <c r="D999" i="1"/>
  <c r="D998" i="1"/>
  <c r="D996" i="1"/>
  <c r="AK994" i="1"/>
  <c r="D982" i="1"/>
  <c r="D984" i="1"/>
  <c r="J977" i="1"/>
  <c r="I977" i="1"/>
  <c r="H977" i="1"/>
  <c r="G977" i="1"/>
  <c r="F977" i="1"/>
  <c r="J976" i="1"/>
  <c r="I976" i="1"/>
  <c r="H976" i="1"/>
  <c r="G976" i="1"/>
  <c r="F976" i="1"/>
  <c r="J979" i="1"/>
  <c r="I979" i="1"/>
  <c r="H979" i="1"/>
  <c r="G979" i="1"/>
  <c r="F979" i="1"/>
  <c r="J978" i="1"/>
  <c r="I978" i="1"/>
  <c r="H978" i="1"/>
  <c r="G978" i="1"/>
  <c r="F978" i="1"/>
  <c r="D979" i="1"/>
  <c r="D978" i="1"/>
  <c r="D977" i="1"/>
  <c r="AA877" i="1"/>
  <c r="AA1000" i="1" s="1"/>
  <c r="Z877" i="1"/>
  <c r="Z1000" i="1" s="1"/>
  <c r="Y877" i="1"/>
  <c r="Y1000" i="1" s="1"/>
  <c r="X877" i="1"/>
  <c r="X1000" i="1" s="1"/>
  <c r="W877" i="1"/>
  <c r="W1000" i="1" s="1"/>
  <c r="V877" i="1"/>
  <c r="V1000" i="1" s="1"/>
  <c r="U877" i="1"/>
  <c r="U1000" i="1" s="1"/>
  <c r="T877" i="1"/>
  <c r="T1000" i="1" s="1"/>
  <c r="S877" i="1"/>
  <c r="S1000" i="1" s="1"/>
  <c r="R877" i="1"/>
  <c r="Q877" i="1"/>
  <c r="P877" i="1"/>
  <c r="O877" i="1"/>
  <c r="N877" i="1"/>
  <c r="M877" i="1"/>
  <c r="L877" i="1"/>
  <c r="L1000" i="1" s="1"/>
  <c r="K877" i="1"/>
  <c r="K1000" i="1" s="1"/>
  <c r="J877" i="1"/>
  <c r="J1000" i="1" s="1"/>
  <c r="I877" i="1"/>
  <c r="I1000" i="1" s="1"/>
  <c r="H877" i="1"/>
  <c r="H1000" i="1" s="1"/>
  <c r="G877" i="1"/>
  <c r="F877" i="1"/>
  <c r="AA876" i="1"/>
  <c r="Z876" i="1"/>
  <c r="Y876" i="1"/>
  <c r="Y999" i="1" s="1"/>
  <c r="X876" i="1"/>
  <c r="X999" i="1" s="1"/>
  <c r="W876" i="1"/>
  <c r="W999" i="1" s="1"/>
  <c r="V876" i="1"/>
  <c r="V999" i="1" s="1"/>
  <c r="U876" i="1"/>
  <c r="U999" i="1" s="1"/>
  <c r="T876" i="1"/>
  <c r="T999" i="1" s="1"/>
  <c r="S876" i="1"/>
  <c r="S999" i="1" s="1"/>
  <c r="R876" i="1"/>
  <c r="R999" i="1" s="1"/>
  <c r="Q876" i="1"/>
  <c r="Q999" i="1" s="1"/>
  <c r="P876" i="1"/>
  <c r="P999" i="1" s="1"/>
  <c r="O876" i="1"/>
  <c r="O999" i="1" s="1"/>
  <c r="N876" i="1"/>
  <c r="N999" i="1" s="1"/>
  <c r="M876" i="1"/>
  <c r="M999" i="1" s="1"/>
  <c r="L876" i="1"/>
  <c r="L999" i="1" s="1"/>
  <c r="K876" i="1"/>
  <c r="K999" i="1" s="1"/>
  <c r="J876" i="1"/>
  <c r="J999" i="1" s="1"/>
  <c r="I876" i="1"/>
  <c r="I999" i="1" s="1"/>
  <c r="H876" i="1"/>
  <c r="G876" i="1"/>
  <c r="F876" i="1"/>
  <c r="AA875" i="1"/>
  <c r="Z875" i="1"/>
  <c r="Y875" i="1"/>
  <c r="X875" i="1"/>
  <c r="W875" i="1"/>
  <c r="V875" i="1"/>
  <c r="U875" i="1"/>
  <c r="T875" i="1"/>
  <c r="S875" i="1"/>
  <c r="R875" i="1"/>
  <c r="R998" i="1" s="1"/>
  <c r="Q875" i="1"/>
  <c r="Q998" i="1" s="1"/>
  <c r="P875" i="1"/>
  <c r="P998" i="1" s="1"/>
  <c r="O875" i="1"/>
  <c r="O998" i="1" s="1"/>
  <c r="N875" i="1"/>
  <c r="N998" i="1" s="1"/>
  <c r="M875" i="1"/>
  <c r="M998" i="1" s="1"/>
  <c r="L875" i="1"/>
  <c r="L998" i="1" s="1"/>
  <c r="K875" i="1"/>
  <c r="K998" i="1" s="1"/>
  <c r="J875" i="1"/>
  <c r="J998" i="1" s="1"/>
  <c r="I875" i="1"/>
  <c r="I998" i="1" s="1"/>
  <c r="H875" i="1"/>
  <c r="H998" i="1" s="1"/>
  <c r="G875" i="1"/>
  <c r="G998" i="1" s="1"/>
  <c r="F875" i="1"/>
  <c r="F998" i="1" s="1"/>
  <c r="AA874" i="1"/>
  <c r="AA997" i="1" s="1"/>
  <c r="Z874" i="1"/>
  <c r="Z997" i="1" s="1"/>
  <c r="Y874" i="1"/>
  <c r="Y997" i="1" s="1"/>
  <c r="X874" i="1"/>
  <c r="X997" i="1" s="1"/>
  <c r="W874" i="1"/>
  <c r="W997" i="1" s="1"/>
  <c r="V874" i="1"/>
  <c r="V997" i="1" s="1"/>
  <c r="U874" i="1"/>
  <c r="U997" i="1" s="1"/>
  <c r="T874" i="1"/>
  <c r="S874" i="1"/>
  <c r="R874" i="1"/>
  <c r="R997" i="1" s="1"/>
  <c r="Q874" i="1"/>
  <c r="P874" i="1"/>
  <c r="O874" i="1"/>
  <c r="O997" i="1" s="1"/>
  <c r="N874" i="1"/>
  <c r="N997" i="1" s="1"/>
  <c r="M874" i="1"/>
  <c r="M997" i="1" s="1"/>
  <c r="L874" i="1"/>
  <c r="K874" i="1"/>
  <c r="J874" i="1"/>
  <c r="I874" i="1"/>
  <c r="H874" i="1"/>
  <c r="G874" i="1"/>
  <c r="F874" i="1"/>
  <c r="AT877" i="1"/>
  <c r="AS877" i="1"/>
  <c r="AR877" i="1"/>
  <c r="AR1000" i="1" s="1"/>
  <c r="AQ877" i="1"/>
  <c r="AQ1000" i="1" s="1"/>
  <c r="AP877" i="1"/>
  <c r="AP1000" i="1" s="1"/>
  <c r="AO877" i="1"/>
  <c r="AO1000" i="1" s="1"/>
  <c r="AN877" i="1"/>
  <c r="AN1000" i="1" s="1"/>
  <c r="AM877" i="1"/>
  <c r="AM1000" i="1" s="1"/>
  <c r="AL877" i="1"/>
  <c r="AL1000" i="1" s="1"/>
  <c r="AJ877" i="1"/>
  <c r="AJ1000" i="1" s="1"/>
  <c r="AI877" i="1"/>
  <c r="AI1000" i="1" s="1"/>
  <c r="AH877" i="1"/>
  <c r="AH1000" i="1" s="1"/>
  <c r="AG877" i="1"/>
  <c r="AG1000" i="1" s="1"/>
  <c r="AF877" i="1"/>
  <c r="AF1000" i="1" s="1"/>
  <c r="AE877" i="1"/>
  <c r="AE1000" i="1" s="1"/>
  <c r="AD877" i="1"/>
  <c r="AD1000" i="1" s="1"/>
  <c r="AC877" i="1"/>
  <c r="AC1000" i="1" s="1"/>
  <c r="AB877" i="1"/>
  <c r="AT876" i="1"/>
  <c r="AS876" i="1"/>
  <c r="AR876" i="1"/>
  <c r="AQ876" i="1"/>
  <c r="AQ999" i="1" s="1"/>
  <c r="AP876" i="1"/>
  <c r="AP999" i="1" s="1"/>
  <c r="AO876" i="1"/>
  <c r="AO999" i="1" s="1"/>
  <c r="AN876" i="1"/>
  <c r="AN999" i="1" s="1"/>
  <c r="AM876" i="1"/>
  <c r="AL876" i="1"/>
  <c r="AJ876" i="1"/>
  <c r="AJ999" i="1" s="1"/>
  <c r="AI876" i="1"/>
  <c r="AH876" i="1"/>
  <c r="AH999" i="1" s="1"/>
  <c r="AG876" i="1"/>
  <c r="AG999" i="1" s="1"/>
  <c r="AF876" i="1"/>
  <c r="AE876" i="1"/>
  <c r="AE999" i="1" s="1"/>
  <c r="AD876" i="1"/>
  <c r="AD999" i="1" s="1"/>
  <c r="AC876" i="1"/>
  <c r="AC999" i="1" s="1"/>
  <c r="AB876" i="1"/>
  <c r="AB999" i="1" s="1"/>
  <c r="AT875" i="1"/>
  <c r="AT998" i="1" s="1"/>
  <c r="AS875" i="1"/>
  <c r="AS998" i="1" s="1"/>
  <c r="AR875" i="1"/>
  <c r="AR998" i="1" s="1"/>
  <c r="AQ875" i="1"/>
  <c r="AQ998" i="1" s="1"/>
  <c r="AP875" i="1"/>
  <c r="AP998" i="1" s="1"/>
  <c r="AO875" i="1"/>
  <c r="AO998" i="1" s="1"/>
  <c r="AN875" i="1"/>
  <c r="AN998" i="1" s="1"/>
  <c r="AM875" i="1"/>
  <c r="AM998" i="1" s="1"/>
  <c r="AL875" i="1"/>
  <c r="AL998" i="1" s="1"/>
  <c r="AJ875" i="1"/>
  <c r="AJ998" i="1" s="1"/>
  <c r="AI875" i="1"/>
  <c r="AI998" i="1" s="1"/>
  <c r="AH875" i="1"/>
  <c r="AH998" i="1" s="1"/>
  <c r="AG875" i="1"/>
  <c r="AG998" i="1" s="1"/>
  <c r="AF875" i="1"/>
  <c r="AE875" i="1"/>
  <c r="AD875" i="1"/>
  <c r="AC875" i="1"/>
  <c r="AB875" i="1"/>
  <c r="AT874" i="1"/>
  <c r="AT997" i="1" s="1"/>
  <c r="AS874" i="1"/>
  <c r="AS997" i="1" s="1"/>
  <c r="AR874" i="1"/>
  <c r="AR997" i="1" s="1"/>
  <c r="AQ874" i="1"/>
  <c r="AP874" i="1"/>
  <c r="AP997" i="1" s="1"/>
  <c r="AO874" i="1"/>
  <c r="AO997" i="1" s="1"/>
  <c r="AN874" i="1"/>
  <c r="AN997" i="1" s="1"/>
  <c r="AM874" i="1"/>
  <c r="AM997" i="1" s="1"/>
  <c r="AL874" i="1"/>
  <c r="AL997" i="1" s="1"/>
  <c r="AJ874" i="1"/>
  <c r="AJ997" i="1" s="1"/>
  <c r="AI874" i="1"/>
  <c r="AI997" i="1" s="1"/>
  <c r="AH874" i="1"/>
  <c r="AG874" i="1"/>
  <c r="AF874" i="1"/>
  <c r="AE874" i="1"/>
  <c r="AD874" i="1"/>
  <c r="AD997" i="1" s="1"/>
  <c r="AC874" i="1"/>
  <c r="AC997" i="1" s="1"/>
  <c r="AB874" i="1"/>
  <c r="AB997" i="1" s="1"/>
  <c r="AK877" i="1"/>
  <c r="AK1000" i="1" s="1"/>
  <c r="AK876" i="1"/>
  <c r="AK999" i="1" s="1"/>
  <c r="AK875" i="1"/>
  <c r="AK998" i="1" s="1"/>
  <c r="AK874" i="1"/>
  <c r="AK997" i="1" s="1"/>
  <c r="AT870" i="1"/>
  <c r="AS870" i="1"/>
  <c r="AR870" i="1"/>
  <c r="AQ870" i="1"/>
  <c r="AP870" i="1"/>
  <c r="AO870" i="1"/>
  <c r="AN870" i="1"/>
  <c r="AM870" i="1"/>
  <c r="AL870" i="1"/>
  <c r="AK870" i="1"/>
  <c r="AJ870" i="1"/>
  <c r="AI870" i="1"/>
  <c r="AH870" i="1"/>
  <c r="AG870" i="1"/>
  <c r="AF870" i="1"/>
  <c r="AE870" i="1"/>
  <c r="AD870" i="1"/>
  <c r="AC870" i="1"/>
  <c r="AB870" i="1"/>
  <c r="D949" i="1"/>
  <c r="D991" i="1" s="1"/>
  <c r="D948" i="1"/>
  <c r="D990" i="1" s="1"/>
  <c r="AT947" i="1"/>
  <c r="AS947" i="1"/>
  <c r="AR947" i="1"/>
  <c r="AQ947" i="1"/>
  <c r="AP947" i="1"/>
  <c r="AO947" i="1"/>
  <c r="AN947" i="1"/>
  <c r="AM947" i="1"/>
  <c r="AL947" i="1"/>
  <c r="AK947" i="1"/>
  <c r="AJ947" i="1"/>
  <c r="AI947" i="1"/>
  <c r="AH947" i="1"/>
  <c r="AG947" i="1"/>
  <c r="AF947" i="1"/>
  <c r="AE947" i="1"/>
  <c r="AD947" i="1"/>
  <c r="AC947" i="1"/>
  <c r="AA947" i="1"/>
  <c r="Z947" i="1"/>
  <c r="Y947" i="1"/>
  <c r="X947" i="1"/>
  <c r="W947" i="1"/>
  <c r="V947" i="1"/>
  <c r="U947" i="1"/>
  <c r="T947" i="1"/>
  <c r="S947" i="1"/>
  <c r="R947" i="1"/>
  <c r="Q947" i="1"/>
  <c r="P947" i="1"/>
  <c r="O947" i="1"/>
  <c r="N947" i="1"/>
  <c r="M947" i="1"/>
  <c r="L947" i="1"/>
  <c r="K947" i="1"/>
  <c r="J947" i="1"/>
  <c r="I947" i="1"/>
  <c r="H947" i="1"/>
  <c r="G947" i="1"/>
  <c r="F947" i="1"/>
  <c r="AB947" i="1"/>
  <c r="D945" i="1"/>
  <c r="D944" i="1"/>
  <c r="D943" i="1"/>
  <c r="H934" i="1" l="1"/>
  <c r="G934" i="1"/>
  <c r="G935" i="1" s="1"/>
  <c r="F934" i="1"/>
  <c r="F935" i="1" s="1"/>
  <c r="H929" i="1"/>
  <c r="G929" i="1"/>
  <c r="F929" i="1"/>
  <c r="H935" i="1" l="1"/>
  <c r="AD912" i="1"/>
  <c r="AH917" i="1" l="1"/>
  <c r="AG917" i="1"/>
  <c r="AF917" i="1"/>
  <c r="AE917" i="1"/>
  <c r="AD917" i="1"/>
  <c r="AT917" i="1"/>
  <c r="AS917" i="1"/>
  <c r="AR917" i="1"/>
  <c r="AQ917" i="1"/>
  <c r="AP917" i="1"/>
  <c r="AO917" i="1"/>
  <c r="AN917" i="1"/>
  <c r="AM917" i="1"/>
  <c r="AL917" i="1"/>
  <c r="AK917" i="1"/>
  <c r="AJ917" i="1"/>
  <c r="AI917" i="1"/>
  <c r="AT919" i="1"/>
  <c r="AS919" i="1"/>
  <c r="AR919" i="1"/>
  <c r="AQ919" i="1"/>
  <c r="AP919" i="1"/>
  <c r="AO919" i="1"/>
  <c r="AN919" i="1"/>
  <c r="AM919" i="1"/>
  <c r="AL919" i="1"/>
  <c r="AK919" i="1"/>
  <c r="AJ919" i="1"/>
  <c r="AH919" i="1"/>
  <c r="AG919" i="1"/>
  <c r="AF919" i="1"/>
  <c r="AE919" i="1"/>
  <c r="AD919" i="1"/>
  <c r="AI919" i="1"/>
  <c r="AT920" i="1"/>
  <c r="AS920" i="1"/>
  <c r="AR920" i="1"/>
  <c r="AQ920" i="1"/>
  <c r="AP920" i="1"/>
  <c r="AO920" i="1"/>
  <c r="AN920" i="1"/>
  <c r="AM920" i="1"/>
  <c r="AL920" i="1"/>
  <c r="AK920" i="1"/>
  <c r="AI920" i="1"/>
  <c r="AH920" i="1"/>
  <c r="AG920" i="1"/>
  <c r="AF920" i="1"/>
  <c r="AE920" i="1"/>
  <c r="AD920" i="1"/>
  <c r="AJ920" i="1"/>
  <c r="AR910" i="1" l="1"/>
  <c r="AQ910" i="1"/>
  <c r="AP910" i="1"/>
  <c r="AR909" i="1"/>
  <c r="AQ909" i="1"/>
  <c r="AP909" i="1"/>
  <c r="AR908" i="1"/>
  <c r="AQ908" i="1"/>
  <c r="AP908" i="1"/>
  <c r="AR906" i="1"/>
  <c r="AQ906" i="1"/>
  <c r="AP906" i="1"/>
  <c r="AR905" i="1"/>
  <c r="AQ905" i="1"/>
  <c r="AP905" i="1"/>
  <c r="AR904" i="1"/>
  <c r="AQ904" i="1"/>
  <c r="AP904" i="1"/>
  <c r="AR903" i="1"/>
  <c r="AQ903" i="1"/>
  <c r="AP903" i="1"/>
  <c r="AR902" i="1"/>
  <c r="AQ902" i="1"/>
  <c r="AP902" i="1"/>
  <c r="AR901" i="1"/>
  <c r="AQ901" i="1"/>
  <c r="AP901" i="1"/>
  <c r="AR900" i="1"/>
  <c r="AQ900" i="1"/>
  <c r="AP900" i="1"/>
  <c r="AR899" i="1"/>
  <c r="AR898" i="1" s="1"/>
  <c r="AQ899" i="1"/>
  <c r="AP899" i="1"/>
  <c r="AR895" i="1"/>
  <c r="AR979" i="1" s="1"/>
  <c r="AQ895" i="1"/>
  <c r="AQ979" i="1" s="1"/>
  <c r="AP895" i="1"/>
  <c r="AP979" i="1" s="1"/>
  <c r="AO895" i="1"/>
  <c r="AO979" i="1" s="1"/>
  <c r="AR894" i="1"/>
  <c r="AR978" i="1" s="1"/>
  <c r="AQ894" i="1"/>
  <c r="AQ978" i="1" s="1"/>
  <c r="AP894" i="1"/>
  <c r="AP978" i="1" s="1"/>
  <c r="AO894" i="1"/>
  <c r="AO978" i="1" s="1"/>
  <c r="AR893" i="1"/>
  <c r="AQ893" i="1"/>
  <c r="AP893" i="1"/>
  <c r="AO893" i="1"/>
  <c r="AR892" i="1"/>
  <c r="AR977" i="1" s="1"/>
  <c r="AQ892" i="1"/>
  <c r="AQ977" i="1" s="1"/>
  <c r="AP892" i="1"/>
  <c r="AP977" i="1" s="1"/>
  <c r="AO892" i="1"/>
  <c r="AO977" i="1" s="1"/>
  <c r="AR891" i="1"/>
  <c r="AR976" i="1" s="1"/>
  <c r="AQ891" i="1"/>
  <c r="AQ976" i="1" s="1"/>
  <c r="AP891" i="1"/>
  <c r="AP976" i="1" s="1"/>
  <c r="AO891" i="1"/>
  <c r="AO976" i="1" s="1"/>
  <c r="AR890" i="1"/>
  <c r="AQ890" i="1"/>
  <c r="AP890" i="1"/>
  <c r="AO890" i="1"/>
  <c r="AR889" i="1"/>
  <c r="AQ889" i="1"/>
  <c r="AP889" i="1"/>
  <c r="AO889" i="1"/>
  <c r="AR888" i="1"/>
  <c r="AQ888" i="1"/>
  <c r="AP888" i="1"/>
  <c r="AO888" i="1"/>
  <c r="AR887" i="1"/>
  <c r="AQ887" i="1"/>
  <c r="AP887" i="1"/>
  <c r="AO887" i="1"/>
  <c r="AR886" i="1"/>
  <c r="AQ886" i="1"/>
  <c r="AP886" i="1"/>
  <c r="AO886" i="1"/>
  <c r="AR885" i="1"/>
  <c r="AQ885" i="1"/>
  <c r="AP885" i="1"/>
  <c r="AO885" i="1"/>
  <c r="AR884" i="1"/>
  <c r="AQ884" i="1"/>
  <c r="AP884" i="1"/>
  <c r="AO884" i="1"/>
  <c r="AR883" i="1"/>
  <c r="AQ883" i="1"/>
  <c r="AP883" i="1"/>
  <c r="AO883" i="1"/>
  <c r="AR882" i="1"/>
  <c r="AQ882" i="1"/>
  <c r="AP882" i="1"/>
  <c r="AO882" i="1"/>
  <c r="AR881" i="1"/>
  <c r="AQ881" i="1"/>
  <c r="AP881" i="1"/>
  <c r="AO881" i="1"/>
  <c r="AO910" i="1"/>
  <c r="AO909" i="1"/>
  <c r="AO908" i="1"/>
  <c r="AO906" i="1"/>
  <c r="AO905" i="1"/>
  <c r="AO904" i="1"/>
  <c r="AO903" i="1"/>
  <c r="AO902" i="1"/>
  <c r="AO901" i="1"/>
  <c r="AO900" i="1"/>
  <c r="AO899" i="1"/>
  <c r="AO898" i="1"/>
  <c r="AT956" i="1"/>
  <c r="AS956" i="1"/>
  <c r="AR956" i="1"/>
  <c r="AQ956" i="1"/>
  <c r="AP956" i="1"/>
  <c r="AO956" i="1"/>
  <c r="AT955" i="1"/>
  <c r="AS955" i="1"/>
  <c r="AR955" i="1"/>
  <c r="AQ955" i="1"/>
  <c r="AP955" i="1"/>
  <c r="AO955" i="1"/>
  <c r="AT954" i="1"/>
  <c r="AS954" i="1"/>
  <c r="AR954" i="1"/>
  <c r="AQ954" i="1"/>
  <c r="AP954" i="1"/>
  <c r="AO954" i="1"/>
  <c r="AT953" i="1"/>
  <c r="AT918" i="1" s="1"/>
  <c r="AS953" i="1"/>
  <c r="AS918" i="1" s="1"/>
  <c r="AR953" i="1"/>
  <c r="AR918" i="1" s="1"/>
  <c r="AQ953" i="1"/>
  <c r="AQ918" i="1" s="1"/>
  <c r="AP953" i="1"/>
  <c r="AP918" i="1" s="1"/>
  <c r="AO953" i="1"/>
  <c r="AO918" i="1" s="1"/>
  <c r="AQ980" i="1" l="1"/>
  <c r="AP980" i="1"/>
  <c r="AO980" i="1"/>
  <c r="AP925" i="1"/>
  <c r="AP1006" i="1"/>
  <c r="AS925" i="1"/>
  <c r="AS1006" i="1"/>
  <c r="AQ925" i="1"/>
  <c r="AQ1006" i="1"/>
  <c r="AR925" i="1"/>
  <c r="AR1006" i="1"/>
  <c r="AT925" i="1"/>
  <c r="AT1006" i="1"/>
  <c r="AO925" i="1"/>
  <c r="AO1006" i="1"/>
  <c r="AR980" i="1"/>
  <c r="AQ898" i="1"/>
  <c r="AP898" i="1"/>
  <c r="AR907" i="1"/>
  <c r="AQ907" i="1"/>
  <c r="AP907" i="1"/>
  <c r="AO907" i="1"/>
  <c r="AN893" i="1"/>
  <c r="AM893" i="1"/>
  <c r="AL893" i="1"/>
  <c r="AK893" i="1"/>
  <c r="AJ893" i="1"/>
  <c r="AI893" i="1"/>
  <c r="AH893" i="1"/>
  <c r="AG893" i="1"/>
  <c r="AF893" i="1"/>
  <c r="AE893" i="1"/>
  <c r="AD893" i="1"/>
  <c r="AC893" i="1"/>
  <c r="AB893" i="1"/>
  <c r="AJ872" i="1" l="1"/>
  <c r="S945" i="1" l="1"/>
  <c r="T945" i="1"/>
  <c r="U945" i="1"/>
  <c r="V945" i="1"/>
  <c r="W945" i="1"/>
  <c r="X945" i="1"/>
  <c r="P945" i="1"/>
  <c r="Q945" i="1"/>
  <c r="R945" i="1"/>
  <c r="I945" i="1"/>
  <c r="J945" i="1"/>
  <c r="K945" i="1"/>
  <c r="L945" i="1"/>
  <c r="M945" i="1"/>
  <c r="N945" i="1"/>
  <c r="O945" i="1"/>
  <c r="Y945" i="1"/>
  <c r="Z945" i="1"/>
  <c r="AA945" i="1"/>
  <c r="AB945" i="1"/>
  <c r="AC945" i="1"/>
  <c r="AD945" i="1"/>
  <c r="AE945" i="1"/>
  <c r="AF945" i="1"/>
  <c r="AG945" i="1"/>
  <c r="AH945" i="1"/>
  <c r="AJ945" i="1"/>
  <c r="AK945" i="1"/>
  <c r="AL945" i="1"/>
  <c r="AM945" i="1"/>
  <c r="AN945" i="1"/>
  <c r="AI945" i="1"/>
  <c r="AE943" i="1"/>
  <c r="AE921" i="1" l="1"/>
  <c r="AF921" i="1"/>
  <c r="AG921" i="1"/>
  <c r="AH921" i="1"/>
  <c r="AI921" i="1"/>
  <c r="AJ921" i="1"/>
  <c r="AK921" i="1"/>
  <c r="AL921" i="1"/>
  <c r="AM921" i="1"/>
  <c r="AN921" i="1"/>
  <c r="AO921" i="1"/>
  <c r="AP921" i="1"/>
  <c r="AQ921" i="1"/>
  <c r="AR921" i="1"/>
  <c r="AS921" i="1"/>
  <c r="AT921" i="1"/>
  <c r="AD921" i="1"/>
  <c r="AB878" i="1" l="1"/>
  <c r="AB879" i="1"/>
  <c r="AB871" i="1"/>
  <c r="AB869" i="1"/>
  <c r="AB872" i="1"/>
  <c r="AC871" i="1"/>
  <c r="AD871" i="1"/>
  <c r="AE871" i="1"/>
  <c r="AF871" i="1"/>
  <c r="AG871" i="1"/>
  <c r="AH871" i="1"/>
  <c r="AI871" i="1"/>
  <c r="AC869" i="1"/>
  <c r="AD869" i="1"/>
  <c r="AE869" i="1"/>
  <c r="AF869" i="1"/>
  <c r="AG869" i="1"/>
  <c r="AB862" i="1"/>
  <c r="AC892" i="1" l="1"/>
  <c r="AC977" i="1" s="1"/>
  <c r="AD892" i="1"/>
  <c r="AD977" i="1" s="1"/>
  <c r="AE892" i="1"/>
  <c r="AE977" i="1" s="1"/>
  <c r="AF892" i="1"/>
  <c r="AF977" i="1" s="1"/>
  <c r="AG892" i="1"/>
  <c r="AG977" i="1" s="1"/>
  <c r="AH892" i="1"/>
  <c r="AH977" i="1" s="1"/>
  <c r="AI892" i="1"/>
  <c r="AI977" i="1" s="1"/>
  <c r="AJ892" i="1"/>
  <c r="AJ977" i="1" s="1"/>
  <c r="AK892" i="1"/>
  <c r="AK977" i="1" s="1"/>
  <c r="AL892" i="1"/>
  <c r="AL977" i="1" s="1"/>
  <c r="AM892" i="1"/>
  <c r="AM977" i="1" s="1"/>
  <c r="AN892" i="1"/>
  <c r="AN977" i="1" s="1"/>
  <c r="AB892" i="1"/>
  <c r="AB977" i="1" s="1"/>
  <c r="AB891" i="1"/>
  <c r="AB976" i="1" s="1"/>
  <c r="AB904" i="1"/>
  <c r="AB901" i="1"/>
  <c r="AB907" i="1" s="1"/>
  <c r="AB900" i="1"/>
  <c r="AB899" i="1"/>
  <c r="AC910" i="1"/>
  <c r="AD910" i="1"/>
  <c r="AE910" i="1"/>
  <c r="AF910" i="1"/>
  <c r="AG910" i="1"/>
  <c r="AH910" i="1"/>
  <c r="AI910" i="1"/>
  <c r="AJ910" i="1"/>
  <c r="AK910" i="1"/>
  <c r="AL910" i="1"/>
  <c r="AM910" i="1"/>
  <c r="AN910" i="1"/>
  <c r="AB910" i="1"/>
  <c r="E909" i="1"/>
  <c r="F909" i="1"/>
  <c r="G909" i="1"/>
  <c r="H909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V909" i="1"/>
  <c r="W909" i="1"/>
  <c r="X909" i="1"/>
  <c r="Y909" i="1"/>
  <c r="Z909" i="1"/>
  <c r="AA909" i="1"/>
  <c r="AC909" i="1"/>
  <c r="AD909" i="1"/>
  <c r="AE909" i="1"/>
  <c r="AF909" i="1"/>
  <c r="AG909" i="1"/>
  <c r="AH909" i="1"/>
  <c r="AI909" i="1"/>
  <c r="AJ909" i="1"/>
  <c r="AK909" i="1"/>
  <c r="AL909" i="1"/>
  <c r="AM909" i="1"/>
  <c r="AN909" i="1"/>
  <c r="AS909" i="1"/>
  <c r="AT909" i="1"/>
  <c r="AB909" i="1"/>
  <c r="AC908" i="1"/>
  <c r="AD908" i="1"/>
  <c r="AE908" i="1"/>
  <c r="AF908" i="1"/>
  <c r="AG908" i="1"/>
  <c r="AH908" i="1"/>
  <c r="AI908" i="1"/>
  <c r="AJ908" i="1"/>
  <c r="AK908" i="1"/>
  <c r="AL908" i="1"/>
  <c r="AM908" i="1"/>
  <c r="AN908" i="1"/>
  <c r="E908" i="1"/>
  <c r="F908" i="1"/>
  <c r="G908" i="1"/>
  <c r="H908" i="1"/>
  <c r="I908" i="1"/>
  <c r="J908" i="1"/>
  <c r="K908" i="1"/>
  <c r="L908" i="1"/>
  <c r="M908" i="1"/>
  <c r="N908" i="1"/>
  <c r="O908" i="1"/>
  <c r="P908" i="1"/>
  <c r="Q908" i="1"/>
  <c r="R908" i="1"/>
  <c r="S908" i="1"/>
  <c r="T908" i="1"/>
  <c r="U908" i="1"/>
  <c r="V908" i="1"/>
  <c r="W908" i="1"/>
  <c r="X908" i="1"/>
  <c r="Y908" i="1"/>
  <c r="Z908" i="1"/>
  <c r="AA908" i="1"/>
  <c r="AB908" i="1"/>
  <c r="AC906" i="1"/>
  <c r="AD906" i="1"/>
  <c r="AE906" i="1"/>
  <c r="AF906" i="1"/>
  <c r="AG906" i="1"/>
  <c r="AH906" i="1"/>
  <c r="AI906" i="1"/>
  <c r="AJ906" i="1"/>
  <c r="AK906" i="1"/>
  <c r="AL906" i="1"/>
  <c r="AM906" i="1"/>
  <c r="AN906" i="1"/>
  <c r="AS906" i="1"/>
  <c r="AT906" i="1"/>
  <c r="AB906" i="1"/>
  <c r="AC905" i="1"/>
  <c r="AD905" i="1"/>
  <c r="AE905" i="1"/>
  <c r="AF905" i="1"/>
  <c r="AG905" i="1"/>
  <c r="AH905" i="1"/>
  <c r="AI905" i="1"/>
  <c r="AJ905" i="1"/>
  <c r="AK905" i="1"/>
  <c r="AL905" i="1"/>
  <c r="AM905" i="1"/>
  <c r="AN905" i="1"/>
  <c r="AB905" i="1"/>
  <c r="AC904" i="1"/>
  <c r="AD904" i="1"/>
  <c r="AE904" i="1"/>
  <c r="AF904" i="1"/>
  <c r="AG904" i="1"/>
  <c r="AH904" i="1"/>
  <c r="AI904" i="1"/>
  <c r="AJ904" i="1"/>
  <c r="AK904" i="1"/>
  <c r="AL904" i="1"/>
  <c r="AM904" i="1"/>
  <c r="AN904" i="1"/>
  <c r="AC956" i="1"/>
  <c r="AD956" i="1"/>
  <c r="AE956" i="1"/>
  <c r="AF956" i="1"/>
  <c r="AG956" i="1"/>
  <c r="AH956" i="1"/>
  <c r="AI956" i="1"/>
  <c r="AJ956" i="1"/>
  <c r="AK956" i="1"/>
  <c r="AL956" i="1"/>
  <c r="AM956" i="1"/>
  <c r="AN956" i="1"/>
  <c r="AB956" i="1"/>
  <c r="AC955" i="1"/>
  <c r="AD955" i="1"/>
  <c r="AE955" i="1"/>
  <c r="AF955" i="1"/>
  <c r="AG955" i="1"/>
  <c r="AH955" i="1"/>
  <c r="AI955" i="1"/>
  <c r="AJ955" i="1"/>
  <c r="AK955" i="1"/>
  <c r="AL955" i="1"/>
  <c r="AM955" i="1"/>
  <c r="AN955" i="1"/>
  <c r="AB955" i="1"/>
  <c r="AC954" i="1"/>
  <c r="AD954" i="1"/>
  <c r="AE954" i="1"/>
  <c r="AF954" i="1"/>
  <c r="AG954" i="1"/>
  <c r="AH954" i="1"/>
  <c r="AI954" i="1"/>
  <c r="AJ954" i="1"/>
  <c r="AK954" i="1"/>
  <c r="AL954" i="1"/>
  <c r="AM954" i="1"/>
  <c r="AN954" i="1"/>
  <c r="AB954" i="1"/>
  <c r="AC953" i="1"/>
  <c r="AC914" i="1" s="1"/>
  <c r="AD953" i="1"/>
  <c r="AD918" i="1" s="1"/>
  <c r="AE953" i="1"/>
  <c r="AE918" i="1" s="1"/>
  <c r="AF953" i="1"/>
  <c r="AF918" i="1" s="1"/>
  <c r="AG953" i="1"/>
  <c r="AG918" i="1" s="1"/>
  <c r="AH953" i="1"/>
  <c r="AH918" i="1" s="1"/>
  <c r="AI953" i="1"/>
  <c r="AI918" i="1" s="1"/>
  <c r="AJ953" i="1"/>
  <c r="AJ918" i="1" s="1"/>
  <c r="AK953" i="1"/>
  <c r="AK918" i="1" s="1"/>
  <c r="AL953" i="1"/>
  <c r="AL918" i="1" s="1"/>
  <c r="AM953" i="1"/>
  <c r="AM918" i="1" s="1"/>
  <c r="AN953" i="1"/>
  <c r="AN918" i="1" s="1"/>
  <c r="AB953" i="1"/>
  <c r="AB914" i="1" s="1"/>
  <c r="AJ925" i="1" l="1"/>
  <c r="AJ1006" i="1"/>
  <c r="AF925" i="1"/>
  <c r="AF1006" i="1"/>
  <c r="AE925" i="1"/>
  <c r="AE1006" i="1"/>
  <c r="AM925" i="1"/>
  <c r="AM1006" i="1"/>
  <c r="AI925" i="1"/>
  <c r="AI1006" i="1"/>
  <c r="AH925" i="1"/>
  <c r="AH1006" i="1"/>
  <c r="AG925" i="1"/>
  <c r="AG1006" i="1"/>
  <c r="AD925" i="1"/>
  <c r="AD1006" i="1"/>
  <c r="AN925" i="1"/>
  <c r="AN1006" i="1"/>
  <c r="AL925" i="1"/>
  <c r="AL1006" i="1"/>
  <c r="AK925" i="1"/>
  <c r="AK1006" i="1"/>
  <c r="AB898" i="1"/>
  <c r="AC894" i="1"/>
  <c r="AC978" i="1" s="1"/>
  <c r="AD894" i="1"/>
  <c r="AD978" i="1" s="1"/>
  <c r="AE894" i="1"/>
  <c r="AE978" i="1" s="1"/>
  <c r="AF894" i="1"/>
  <c r="AF978" i="1" s="1"/>
  <c r="AG894" i="1"/>
  <c r="AG978" i="1" s="1"/>
  <c r="AH894" i="1"/>
  <c r="AH978" i="1" s="1"/>
  <c r="AI894" i="1"/>
  <c r="AI978" i="1" s="1"/>
  <c r="AJ894" i="1"/>
  <c r="AJ978" i="1" s="1"/>
  <c r="AK894" i="1"/>
  <c r="AK978" i="1" s="1"/>
  <c r="AL894" i="1"/>
  <c r="AL978" i="1" s="1"/>
  <c r="AM894" i="1"/>
  <c r="AM978" i="1" s="1"/>
  <c r="AN894" i="1"/>
  <c r="AN978" i="1" s="1"/>
  <c r="AC895" i="1"/>
  <c r="AC979" i="1" s="1"/>
  <c r="AD895" i="1"/>
  <c r="AD979" i="1" s="1"/>
  <c r="AE895" i="1"/>
  <c r="AE979" i="1" s="1"/>
  <c r="AF895" i="1"/>
  <c r="AF979" i="1" s="1"/>
  <c r="AG895" i="1"/>
  <c r="AG979" i="1" s="1"/>
  <c r="AH895" i="1"/>
  <c r="AH979" i="1" s="1"/>
  <c r="AI895" i="1"/>
  <c r="AI979" i="1" s="1"/>
  <c r="AJ895" i="1"/>
  <c r="AJ979" i="1" s="1"/>
  <c r="AK895" i="1"/>
  <c r="AK979" i="1" s="1"/>
  <c r="AL895" i="1"/>
  <c r="AL979" i="1" s="1"/>
  <c r="AM895" i="1"/>
  <c r="AM979" i="1" s="1"/>
  <c r="AN895" i="1"/>
  <c r="AN979" i="1" s="1"/>
  <c r="AC891" i="1"/>
  <c r="AC976" i="1" s="1"/>
  <c r="AD891" i="1"/>
  <c r="AD976" i="1" s="1"/>
  <c r="AE891" i="1"/>
  <c r="AE976" i="1" s="1"/>
  <c r="AF891" i="1"/>
  <c r="AF976" i="1" s="1"/>
  <c r="AG891" i="1"/>
  <c r="AG976" i="1" s="1"/>
  <c r="AH891" i="1"/>
  <c r="AH976" i="1" s="1"/>
  <c r="AI891" i="1"/>
  <c r="AI976" i="1" s="1"/>
  <c r="AJ891" i="1"/>
  <c r="AJ976" i="1" s="1"/>
  <c r="AK891" i="1"/>
  <c r="AK976" i="1" s="1"/>
  <c r="AL891" i="1"/>
  <c r="AL976" i="1" s="1"/>
  <c r="AM891" i="1"/>
  <c r="AM976" i="1" s="1"/>
  <c r="AN891" i="1"/>
  <c r="AN976" i="1" s="1"/>
  <c r="AB886" i="1"/>
  <c r="AB887" i="1"/>
  <c r="AB888" i="1"/>
  <c r="AC881" i="1"/>
  <c r="AD881" i="1"/>
  <c r="AE881" i="1"/>
  <c r="AF881" i="1"/>
  <c r="AG881" i="1"/>
  <c r="AH881" i="1"/>
  <c r="AI881" i="1"/>
  <c r="AJ881" i="1"/>
  <c r="AK881" i="1"/>
  <c r="AL881" i="1"/>
  <c r="AM881" i="1"/>
  <c r="AN881" i="1"/>
  <c r="AC882" i="1"/>
  <c r="AD882" i="1"/>
  <c r="AE882" i="1"/>
  <c r="AF882" i="1"/>
  <c r="AG882" i="1"/>
  <c r="AH882" i="1"/>
  <c r="AI882" i="1"/>
  <c r="AJ882" i="1"/>
  <c r="AK882" i="1"/>
  <c r="AL882" i="1"/>
  <c r="AM882" i="1"/>
  <c r="AN882" i="1"/>
  <c r="AC883" i="1"/>
  <c r="AD883" i="1"/>
  <c r="AE883" i="1"/>
  <c r="AF883" i="1"/>
  <c r="AG883" i="1"/>
  <c r="AH883" i="1"/>
  <c r="AI883" i="1"/>
  <c r="AJ883" i="1"/>
  <c r="AK883" i="1"/>
  <c r="AL883" i="1"/>
  <c r="AM883" i="1"/>
  <c r="AN883" i="1"/>
  <c r="AC884" i="1"/>
  <c r="AD884" i="1"/>
  <c r="AE884" i="1"/>
  <c r="AF884" i="1"/>
  <c r="AG884" i="1"/>
  <c r="AH884" i="1"/>
  <c r="AI884" i="1"/>
  <c r="AJ884" i="1"/>
  <c r="AK884" i="1"/>
  <c r="AL884" i="1"/>
  <c r="AM884" i="1"/>
  <c r="AN884" i="1"/>
  <c r="AC885" i="1"/>
  <c r="AD885" i="1"/>
  <c r="AE885" i="1"/>
  <c r="AF885" i="1"/>
  <c r="AG885" i="1"/>
  <c r="AH885" i="1"/>
  <c r="AI885" i="1"/>
  <c r="AJ885" i="1"/>
  <c r="AK885" i="1"/>
  <c r="AL885" i="1"/>
  <c r="AM885" i="1"/>
  <c r="AN885" i="1"/>
  <c r="AC886" i="1"/>
  <c r="AD886" i="1"/>
  <c r="AE886" i="1"/>
  <c r="AF886" i="1"/>
  <c r="AG886" i="1"/>
  <c r="AH886" i="1"/>
  <c r="AI886" i="1"/>
  <c r="AJ886" i="1"/>
  <c r="AK886" i="1"/>
  <c r="AL886" i="1"/>
  <c r="AM886" i="1"/>
  <c r="AN886" i="1"/>
  <c r="AC887" i="1"/>
  <c r="AD887" i="1"/>
  <c r="AE887" i="1"/>
  <c r="AF887" i="1"/>
  <c r="AG887" i="1"/>
  <c r="AH887" i="1"/>
  <c r="AI887" i="1"/>
  <c r="AJ887" i="1"/>
  <c r="AK887" i="1"/>
  <c r="AL887" i="1"/>
  <c r="AM887" i="1"/>
  <c r="AN887" i="1"/>
  <c r="AC888" i="1"/>
  <c r="AD888" i="1"/>
  <c r="AE888" i="1"/>
  <c r="AF888" i="1"/>
  <c r="AG888" i="1"/>
  <c r="AH888" i="1"/>
  <c r="AI888" i="1"/>
  <c r="AJ888" i="1"/>
  <c r="AK888" i="1"/>
  <c r="AL888" i="1"/>
  <c r="AM888" i="1"/>
  <c r="AN888" i="1"/>
  <c r="AC889" i="1"/>
  <c r="AD889" i="1"/>
  <c r="AE889" i="1"/>
  <c r="AF889" i="1"/>
  <c r="AG889" i="1"/>
  <c r="AH889" i="1"/>
  <c r="AI889" i="1"/>
  <c r="AJ889" i="1"/>
  <c r="AK889" i="1"/>
  <c r="AL889" i="1"/>
  <c r="AM889" i="1"/>
  <c r="AN889" i="1"/>
  <c r="AC890" i="1"/>
  <c r="AD890" i="1"/>
  <c r="AE890" i="1"/>
  <c r="AF890" i="1"/>
  <c r="AG890" i="1"/>
  <c r="AH890" i="1"/>
  <c r="AI890" i="1"/>
  <c r="AJ890" i="1"/>
  <c r="AK890" i="1"/>
  <c r="AL890" i="1"/>
  <c r="AM890" i="1"/>
  <c r="AN890" i="1"/>
  <c r="AB895" i="1"/>
  <c r="AB979" i="1" s="1"/>
  <c r="AB894" i="1"/>
  <c r="AB978" i="1" s="1"/>
  <c r="AB890" i="1"/>
  <c r="AB889" i="1"/>
  <c r="AB885" i="1"/>
  <c r="AB884" i="1"/>
  <c r="AB883" i="1"/>
  <c r="AB882" i="1"/>
  <c r="AB881" i="1"/>
  <c r="AI980" i="1" l="1"/>
  <c r="AH980" i="1"/>
  <c r="AG980" i="1"/>
  <c r="AF980" i="1"/>
  <c r="AE980" i="1"/>
  <c r="AD980" i="1"/>
  <c r="AN980" i="1"/>
  <c r="AL980" i="1"/>
  <c r="AM980" i="1"/>
  <c r="AK980" i="1"/>
  <c r="AJ980" i="1"/>
  <c r="AB896" i="1"/>
  <c r="AH896" i="1"/>
  <c r="AF896" i="1"/>
  <c r="AD896" i="1"/>
  <c r="AG896" i="1"/>
  <c r="AE896" i="1"/>
  <c r="AC896" i="1"/>
  <c r="AN896" i="1"/>
  <c r="AM896" i="1"/>
  <c r="AL896" i="1"/>
  <c r="AK896" i="1"/>
  <c r="AJ896" i="1"/>
  <c r="AI896" i="1"/>
  <c r="D879" i="1" l="1"/>
  <c r="D877" i="1"/>
  <c r="D1000" i="1" s="1"/>
  <c r="D874" i="1"/>
  <c r="E498" i="1" l="1"/>
  <c r="AT994" i="1"/>
  <c r="AS994" i="1"/>
  <c r="AR994" i="1"/>
  <c r="AQ994" i="1"/>
  <c r="AP994" i="1"/>
  <c r="AO994" i="1"/>
  <c r="AN994" i="1"/>
  <c r="AM994" i="1"/>
  <c r="AL994" i="1"/>
  <c r="L161" i="10" l="1"/>
  <c r="M161" i="10"/>
  <c r="N161" i="10"/>
  <c r="O161" i="10"/>
  <c r="P161" i="10"/>
  <c r="Q161" i="10"/>
  <c r="L126" i="10"/>
  <c r="M126" i="10"/>
  <c r="N126" i="10"/>
  <c r="O126" i="10"/>
  <c r="P126" i="10"/>
  <c r="Q126" i="10"/>
  <c r="L127" i="10"/>
  <c r="M127" i="10"/>
  <c r="N127" i="10"/>
  <c r="O127" i="10"/>
  <c r="P127" i="10"/>
  <c r="Q127" i="10"/>
  <c r="L128" i="10"/>
  <c r="M128" i="10"/>
  <c r="N128" i="10"/>
  <c r="O128" i="10"/>
  <c r="P128" i="10"/>
  <c r="Q128" i="10"/>
  <c r="L129" i="10"/>
  <c r="M129" i="10"/>
  <c r="N129" i="10"/>
  <c r="O129" i="10"/>
  <c r="P129" i="10"/>
  <c r="Q129" i="10"/>
  <c r="L130" i="10"/>
  <c r="M130" i="10"/>
  <c r="N130" i="10"/>
  <c r="O130" i="10"/>
  <c r="P130" i="10"/>
  <c r="Q130" i="10"/>
  <c r="L131" i="10"/>
  <c r="M131" i="10"/>
  <c r="N131" i="10"/>
  <c r="O131" i="10"/>
  <c r="P131" i="10"/>
  <c r="Q131" i="10"/>
  <c r="L132" i="10"/>
  <c r="M132" i="10"/>
  <c r="N132" i="10"/>
  <c r="O132" i="10"/>
  <c r="P132" i="10"/>
  <c r="Q132" i="10"/>
  <c r="L133" i="10"/>
  <c r="M133" i="10"/>
  <c r="N133" i="10"/>
  <c r="O133" i="10"/>
  <c r="P133" i="10"/>
  <c r="Q133" i="10"/>
  <c r="L134" i="10"/>
  <c r="M134" i="10"/>
  <c r="N134" i="10"/>
  <c r="O134" i="10"/>
  <c r="P134" i="10"/>
  <c r="Q134" i="10"/>
  <c r="L135" i="10"/>
  <c r="M135" i="10"/>
  <c r="N135" i="10"/>
  <c r="O135" i="10"/>
  <c r="P135" i="10"/>
  <c r="Q135" i="10"/>
  <c r="L136" i="10"/>
  <c r="M136" i="10"/>
  <c r="N136" i="10"/>
  <c r="O136" i="10"/>
  <c r="P136" i="10"/>
  <c r="Q136" i="10"/>
  <c r="L137" i="10"/>
  <c r="M137" i="10"/>
  <c r="N137" i="10"/>
  <c r="O137" i="10"/>
  <c r="P137" i="10"/>
  <c r="Q137" i="10"/>
  <c r="L138" i="10"/>
  <c r="M138" i="10"/>
  <c r="N138" i="10"/>
  <c r="O138" i="10"/>
  <c r="P138" i="10"/>
  <c r="Q138" i="10"/>
  <c r="L139" i="10"/>
  <c r="M139" i="10"/>
  <c r="N139" i="10"/>
  <c r="O139" i="10"/>
  <c r="P139" i="10"/>
  <c r="Q139" i="10"/>
  <c r="L140" i="10"/>
  <c r="M140" i="10"/>
  <c r="N140" i="10"/>
  <c r="O140" i="10"/>
  <c r="P140" i="10"/>
  <c r="Q140" i="10"/>
  <c r="L141" i="10"/>
  <c r="M141" i="10"/>
  <c r="N141" i="10"/>
  <c r="O141" i="10"/>
  <c r="P141" i="10"/>
  <c r="Q141" i="10"/>
  <c r="L142" i="10"/>
  <c r="M142" i="10"/>
  <c r="N142" i="10"/>
  <c r="O142" i="10"/>
  <c r="P142" i="10"/>
  <c r="Q142" i="10"/>
  <c r="L143" i="10"/>
  <c r="M143" i="10"/>
  <c r="N143" i="10"/>
  <c r="O143" i="10"/>
  <c r="P143" i="10"/>
  <c r="Q143" i="10"/>
  <c r="L144" i="10"/>
  <c r="M144" i="10"/>
  <c r="N144" i="10"/>
  <c r="O144" i="10"/>
  <c r="P144" i="10"/>
  <c r="Q144" i="10"/>
  <c r="L145" i="10"/>
  <c r="M145" i="10"/>
  <c r="N145" i="10"/>
  <c r="O145" i="10"/>
  <c r="P145" i="10"/>
  <c r="Q145" i="10"/>
  <c r="L146" i="10"/>
  <c r="M146" i="10"/>
  <c r="N146" i="10"/>
  <c r="O146" i="10"/>
  <c r="P146" i="10"/>
  <c r="Q146" i="10"/>
  <c r="L147" i="10"/>
  <c r="M147" i="10"/>
  <c r="N147" i="10"/>
  <c r="O147" i="10"/>
  <c r="P147" i="10"/>
  <c r="Q147" i="10"/>
  <c r="L148" i="10"/>
  <c r="M148" i="10"/>
  <c r="N148" i="10"/>
  <c r="O148" i="10"/>
  <c r="P148" i="10"/>
  <c r="Q148" i="10"/>
  <c r="L149" i="10"/>
  <c r="M149" i="10"/>
  <c r="N149" i="10"/>
  <c r="O149" i="10"/>
  <c r="P149" i="10"/>
  <c r="Q149" i="10"/>
  <c r="L150" i="10"/>
  <c r="M150" i="10"/>
  <c r="N150" i="10"/>
  <c r="O150" i="10"/>
  <c r="P150" i="10"/>
  <c r="Q150" i="10"/>
  <c r="L151" i="10"/>
  <c r="M151" i="10"/>
  <c r="N151" i="10"/>
  <c r="O151" i="10"/>
  <c r="P151" i="10"/>
  <c r="Q151" i="10"/>
  <c r="L152" i="10"/>
  <c r="M152" i="10"/>
  <c r="N152" i="10"/>
  <c r="O152" i="10"/>
  <c r="P152" i="10"/>
  <c r="Q152" i="10"/>
  <c r="L153" i="10"/>
  <c r="M153" i="10"/>
  <c r="N153" i="10"/>
  <c r="O153" i="10"/>
  <c r="P153" i="10"/>
  <c r="Q153" i="10"/>
  <c r="L154" i="10"/>
  <c r="M154" i="10"/>
  <c r="N154" i="10"/>
  <c r="O154" i="10"/>
  <c r="P154" i="10"/>
  <c r="Q154" i="10"/>
  <c r="L155" i="10"/>
  <c r="M155" i="10"/>
  <c r="N155" i="10"/>
  <c r="O155" i="10"/>
  <c r="P155" i="10"/>
  <c r="Q155" i="10"/>
  <c r="L156" i="10"/>
  <c r="M156" i="10"/>
  <c r="N156" i="10"/>
  <c r="O156" i="10"/>
  <c r="P156" i="10"/>
  <c r="Q156" i="10"/>
  <c r="L157" i="10"/>
  <c r="M157" i="10"/>
  <c r="N157" i="10"/>
  <c r="O157" i="10"/>
  <c r="P157" i="10"/>
  <c r="Q157" i="10"/>
  <c r="L125" i="10"/>
  <c r="M125" i="10"/>
  <c r="N125" i="10"/>
  <c r="O125" i="10"/>
  <c r="P125" i="10"/>
  <c r="Q125" i="10"/>
  <c r="L45" i="10"/>
  <c r="M45" i="10"/>
  <c r="N45" i="10"/>
  <c r="O45" i="10"/>
  <c r="P45" i="10"/>
  <c r="Q45" i="10"/>
  <c r="M42" i="10"/>
  <c r="N42" i="10"/>
  <c r="O42" i="10"/>
  <c r="P42" i="10"/>
  <c r="Q42" i="10"/>
  <c r="M100" i="10"/>
  <c r="N100" i="10"/>
  <c r="O100" i="10"/>
  <c r="P100" i="10"/>
  <c r="Q100" i="10"/>
  <c r="M106" i="10"/>
  <c r="N106" i="10"/>
  <c r="O106" i="10"/>
  <c r="P106" i="10"/>
  <c r="Q106" i="10"/>
  <c r="M119" i="10"/>
  <c r="N119" i="10"/>
  <c r="O119" i="10"/>
  <c r="P119" i="10"/>
  <c r="Q119" i="10"/>
  <c r="M120" i="10"/>
  <c r="N120" i="10"/>
  <c r="O120" i="10"/>
  <c r="P120" i="10"/>
  <c r="Q120" i="10"/>
  <c r="G63" i="10"/>
  <c r="BE1276" i="1"/>
  <c r="BD1276" i="1"/>
  <c r="BC1276" i="1"/>
  <c r="BB1276" i="1"/>
  <c r="AP1033" i="1"/>
  <c r="AQ1033" i="1" s="1"/>
  <c r="AR1033" i="1" s="1"/>
  <c r="AS1033" i="1" s="1"/>
  <c r="AT1033" i="1" s="1"/>
  <c r="AP1088" i="1"/>
  <c r="AQ1088" i="1" s="1"/>
  <c r="AR1088" i="1" s="1"/>
  <c r="AS1088" i="1" s="1"/>
  <c r="AT1088" i="1" s="1"/>
  <c r="AP1068" i="1"/>
  <c r="AQ1068" i="1" s="1"/>
  <c r="AR1068" i="1" s="1"/>
  <c r="AS1068" i="1" s="1"/>
  <c r="AT1068" i="1" s="1"/>
  <c r="AP1013" i="1"/>
  <c r="AQ1013" i="1" s="1"/>
  <c r="AR1013" i="1" s="1"/>
  <c r="AS1013" i="1" s="1"/>
  <c r="AT1013" i="1" s="1"/>
  <c r="BK1316" i="1" l="1"/>
  <c r="BJ1316" i="1"/>
  <c r="BK1315" i="1"/>
  <c r="BJ1315" i="1"/>
  <c r="BK1314" i="1"/>
  <c r="BJ1314" i="1"/>
  <c r="BK1312" i="1"/>
  <c r="BJ1312" i="1"/>
  <c r="BK1311" i="1"/>
  <c r="BJ1311" i="1"/>
  <c r="BK1310" i="1"/>
  <c r="BJ1310" i="1"/>
  <c r="BK1308" i="1"/>
  <c r="BJ1308" i="1"/>
  <c r="BK1307" i="1"/>
  <c r="BJ1307" i="1"/>
  <c r="BK1306" i="1"/>
  <c r="BJ1306" i="1"/>
  <c r="BK1305" i="1"/>
  <c r="BJ1305" i="1"/>
  <c r="BK1304" i="1"/>
  <c r="BJ1304" i="1"/>
  <c r="BK1303" i="1"/>
  <c r="BJ1303" i="1"/>
  <c r="BK1302" i="1"/>
  <c r="BJ1302" i="1"/>
  <c r="BK1299" i="1"/>
  <c r="BJ1299" i="1"/>
  <c r="BK1298" i="1"/>
  <c r="BJ1298" i="1"/>
  <c r="BK1297" i="1"/>
  <c r="BJ1297" i="1"/>
  <c r="BK1296" i="1"/>
  <c r="BJ1296" i="1"/>
  <c r="BK1295" i="1"/>
  <c r="BJ1295" i="1"/>
  <c r="BK1294" i="1"/>
  <c r="BJ1294" i="1"/>
  <c r="BK1291" i="1"/>
  <c r="BJ1291" i="1"/>
  <c r="BK1290" i="1"/>
  <c r="BJ1290" i="1"/>
  <c r="BK1289" i="1"/>
  <c r="BJ1289" i="1"/>
  <c r="BK1288" i="1"/>
  <c r="BJ1288" i="1"/>
  <c r="BK1287" i="1"/>
  <c r="BJ1287" i="1"/>
  <c r="BK1286" i="1"/>
  <c r="BJ1286" i="1"/>
  <c r="BK1285" i="1"/>
  <c r="BJ1285" i="1"/>
  <c r="BK1284" i="1"/>
  <c r="BJ1284" i="1"/>
  <c r="BK1281" i="1"/>
  <c r="BJ1281" i="1"/>
  <c r="BK1280" i="1"/>
  <c r="BJ1280" i="1"/>
  <c r="BK1279" i="1"/>
  <c r="BJ1279" i="1"/>
  <c r="BK1278" i="1"/>
  <c r="BJ1278" i="1"/>
  <c r="BK1277" i="1"/>
  <c r="BJ1277" i="1"/>
  <c r="BK1276" i="1"/>
  <c r="BJ1276" i="1"/>
  <c r="BI1316" i="1"/>
  <c r="BH1316" i="1"/>
  <c r="BI1315" i="1"/>
  <c r="BH1315" i="1"/>
  <c r="BI1314" i="1"/>
  <c r="BH1314" i="1"/>
  <c r="BI1312" i="1"/>
  <c r="BH1312" i="1"/>
  <c r="BI1311" i="1"/>
  <c r="BH1311" i="1"/>
  <c r="BI1310" i="1"/>
  <c r="BH1310" i="1"/>
  <c r="BI1308" i="1"/>
  <c r="BH1308" i="1"/>
  <c r="BI1307" i="1"/>
  <c r="BH1307" i="1"/>
  <c r="BI1306" i="1"/>
  <c r="BH1306" i="1"/>
  <c r="BI1305" i="1"/>
  <c r="BH1305" i="1"/>
  <c r="BI1304" i="1"/>
  <c r="BH1304" i="1"/>
  <c r="BI1303" i="1"/>
  <c r="BH1303" i="1"/>
  <c r="BI1302" i="1"/>
  <c r="BH1302" i="1"/>
  <c r="BI1299" i="1"/>
  <c r="BH1299" i="1"/>
  <c r="BI1298" i="1"/>
  <c r="BH1298" i="1"/>
  <c r="BI1297" i="1"/>
  <c r="BH1297" i="1"/>
  <c r="BI1296" i="1"/>
  <c r="BH1296" i="1"/>
  <c r="BI1295" i="1"/>
  <c r="BH1295" i="1"/>
  <c r="BI1294" i="1"/>
  <c r="BH1294" i="1"/>
  <c r="BI1291" i="1"/>
  <c r="BH1291" i="1"/>
  <c r="BI1290" i="1"/>
  <c r="BH1290" i="1"/>
  <c r="BI1289" i="1"/>
  <c r="BH1289" i="1"/>
  <c r="BI1288" i="1"/>
  <c r="BH1288" i="1"/>
  <c r="BI1287" i="1"/>
  <c r="BH1287" i="1"/>
  <c r="BI1286" i="1"/>
  <c r="BH1286" i="1"/>
  <c r="BI1285" i="1"/>
  <c r="BH1285" i="1"/>
  <c r="BI1284" i="1"/>
  <c r="BH1284" i="1"/>
  <c r="BI1281" i="1"/>
  <c r="BH1281" i="1"/>
  <c r="BI1280" i="1"/>
  <c r="BH1280" i="1"/>
  <c r="BI1279" i="1"/>
  <c r="BH1279" i="1"/>
  <c r="BI1278" i="1"/>
  <c r="BH1278" i="1"/>
  <c r="BI1277" i="1"/>
  <c r="BH1277" i="1"/>
  <c r="BI1276" i="1"/>
  <c r="BH1276" i="1"/>
  <c r="BG1316" i="1"/>
  <c r="BF1316" i="1"/>
  <c r="BG1315" i="1"/>
  <c r="BF1315" i="1"/>
  <c r="BG1314" i="1"/>
  <c r="BF1314" i="1"/>
  <c r="BG1312" i="1"/>
  <c r="BF1312" i="1"/>
  <c r="BG1311" i="1"/>
  <c r="BF1311" i="1"/>
  <c r="BG1310" i="1"/>
  <c r="BF1310" i="1"/>
  <c r="BG1308" i="1"/>
  <c r="BF1308" i="1"/>
  <c r="BG1307" i="1"/>
  <c r="BF1307" i="1"/>
  <c r="BG1306" i="1"/>
  <c r="BF1306" i="1"/>
  <c r="BG1305" i="1"/>
  <c r="BF1305" i="1"/>
  <c r="BG1304" i="1"/>
  <c r="BF1304" i="1"/>
  <c r="BG1303" i="1"/>
  <c r="BF1303" i="1"/>
  <c r="BG1302" i="1"/>
  <c r="BF1302" i="1"/>
  <c r="BG1299" i="1"/>
  <c r="BF1299" i="1"/>
  <c r="BG1298" i="1"/>
  <c r="BF1298" i="1"/>
  <c r="BG1297" i="1"/>
  <c r="BF1297" i="1"/>
  <c r="BG1296" i="1"/>
  <c r="BF1296" i="1"/>
  <c r="BG1295" i="1"/>
  <c r="BF1295" i="1"/>
  <c r="BG1294" i="1"/>
  <c r="BF1294" i="1"/>
  <c r="BG1291" i="1"/>
  <c r="BF1291" i="1"/>
  <c r="BG1290" i="1"/>
  <c r="BF1290" i="1"/>
  <c r="BG1289" i="1"/>
  <c r="BF1289" i="1"/>
  <c r="BG1288" i="1"/>
  <c r="BF1288" i="1"/>
  <c r="BG1287" i="1"/>
  <c r="BF1287" i="1"/>
  <c r="BG1286" i="1"/>
  <c r="BF1286" i="1"/>
  <c r="BG1285" i="1"/>
  <c r="BF1285" i="1"/>
  <c r="BG1284" i="1"/>
  <c r="BF1284" i="1"/>
  <c r="BG1281" i="1"/>
  <c r="BF1281" i="1"/>
  <c r="BG1280" i="1"/>
  <c r="BF1280" i="1"/>
  <c r="BG1279" i="1"/>
  <c r="BF1279" i="1"/>
  <c r="BG1278" i="1"/>
  <c r="BF1278" i="1"/>
  <c r="BG1277" i="1"/>
  <c r="BF1277" i="1"/>
  <c r="BG1276" i="1"/>
  <c r="BF1276" i="1"/>
  <c r="BE1316" i="1"/>
  <c r="BD1316" i="1"/>
  <c r="BE1315" i="1"/>
  <c r="BD1315" i="1"/>
  <c r="BE1314" i="1"/>
  <c r="BD1314" i="1"/>
  <c r="BE1312" i="1"/>
  <c r="BD1312" i="1"/>
  <c r="BE1311" i="1"/>
  <c r="BD1311" i="1"/>
  <c r="BE1310" i="1"/>
  <c r="BD1310" i="1"/>
  <c r="BE1308" i="1"/>
  <c r="BD1308" i="1"/>
  <c r="BE1307" i="1"/>
  <c r="BD1307" i="1"/>
  <c r="BE1306" i="1"/>
  <c r="BD1306" i="1"/>
  <c r="BE1305" i="1"/>
  <c r="BD1305" i="1"/>
  <c r="BE1304" i="1"/>
  <c r="BD1304" i="1"/>
  <c r="BE1303" i="1"/>
  <c r="BD1303" i="1"/>
  <c r="BE1302" i="1"/>
  <c r="BD1302" i="1"/>
  <c r="BE1299" i="1"/>
  <c r="BD1299" i="1"/>
  <c r="BE1298" i="1"/>
  <c r="BD1298" i="1"/>
  <c r="BE1297" i="1"/>
  <c r="BD1297" i="1"/>
  <c r="BE1296" i="1"/>
  <c r="BD1296" i="1"/>
  <c r="BE1295" i="1"/>
  <c r="BD1295" i="1"/>
  <c r="BE1294" i="1"/>
  <c r="BD1294" i="1"/>
  <c r="BE1291" i="1"/>
  <c r="BD1291" i="1"/>
  <c r="BE1290" i="1"/>
  <c r="BD1290" i="1"/>
  <c r="BE1289" i="1"/>
  <c r="BD1289" i="1"/>
  <c r="BE1288" i="1"/>
  <c r="BD1288" i="1"/>
  <c r="BE1287" i="1"/>
  <c r="BD1287" i="1"/>
  <c r="BE1286" i="1"/>
  <c r="BD1286" i="1"/>
  <c r="BE1285" i="1"/>
  <c r="BD1285" i="1"/>
  <c r="BE1284" i="1"/>
  <c r="BD1284" i="1"/>
  <c r="BE1281" i="1"/>
  <c r="BD1281" i="1"/>
  <c r="BE1280" i="1"/>
  <c r="BD1280" i="1"/>
  <c r="BE1279" i="1"/>
  <c r="BD1279" i="1"/>
  <c r="BE1278" i="1"/>
  <c r="BD1278" i="1"/>
  <c r="BE1277" i="1"/>
  <c r="BD1277" i="1"/>
  <c r="BC1316" i="1"/>
  <c r="BB1316" i="1"/>
  <c r="BC1315" i="1"/>
  <c r="BB1315" i="1"/>
  <c r="BC1314" i="1"/>
  <c r="BB1314" i="1"/>
  <c r="BC1312" i="1"/>
  <c r="BB1312" i="1"/>
  <c r="BC1311" i="1"/>
  <c r="BB1311" i="1"/>
  <c r="BC1310" i="1"/>
  <c r="BB1310" i="1"/>
  <c r="AZ1310" i="1"/>
  <c r="BA1310" i="1"/>
  <c r="AZ1311" i="1"/>
  <c r="BA1311" i="1"/>
  <c r="AZ1312" i="1"/>
  <c r="BA1312" i="1"/>
  <c r="AZ1314" i="1"/>
  <c r="BA1314" i="1"/>
  <c r="AZ1315" i="1"/>
  <c r="BA1315" i="1"/>
  <c r="AZ1316" i="1"/>
  <c r="BA1316" i="1"/>
  <c r="BC1308" i="1"/>
  <c r="BB1308" i="1"/>
  <c r="BC1307" i="1"/>
  <c r="BB1307" i="1"/>
  <c r="BC1306" i="1"/>
  <c r="BB1306" i="1"/>
  <c r="BC1305" i="1"/>
  <c r="BB1305" i="1"/>
  <c r="BC1304" i="1"/>
  <c r="BB1304" i="1"/>
  <c r="BC1303" i="1"/>
  <c r="BB1303" i="1"/>
  <c r="BC1302" i="1"/>
  <c r="BB1302" i="1"/>
  <c r="BC1299" i="1"/>
  <c r="BB1299" i="1"/>
  <c r="BC1298" i="1"/>
  <c r="BB1298" i="1"/>
  <c r="BC1297" i="1"/>
  <c r="BB1297" i="1"/>
  <c r="BC1296" i="1"/>
  <c r="BB1296" i="1"/>
  <c r="BC1295" i="1"/>
  <c r="BB1295" i="1"/>
  <c r="BC1294" i="1"/>
  <c r="BB1294" i="1"/>
  <c r="BC1291" i="1"/>
  <c r="BB1291" i="1"/>
  <c r="BC1290" i="1"/>
  <c r="BB1290" i="1"/>
  <c r="BC1289" i="1"/>
  <c r="BB1289" i="1"/>
  <c r="BC1288" i="1"/>
  <c r="BB1288" i="1"/>
  <c r="BC1287" i="1"/>
  <c r="BB1287" i="1"/>
  <c r="BC1286" i="1"/>
  <c r="BB1286" i="1"/>
  <c r="BC1285" i="1"/>
  <c r="BB1285" i="1"/>
  <c r="BC1284" i="1"/>
  <c r="BB1284" i="1"/>
  <c r="AZ1284" i="1"/>
  <c r="BA1284" i="1"/>
  <c r="AZ1285" i="1"/>
  <c r="BA1285" i="1"/>
  <c r="AZ1286" i="1"/>
  <c r="BA1286" i="1"/>
  <c r="AZ1287" i="1"/>
  <c r="BA1287" i="1"/>
  <c r="AZ1288" i="1"/>
  <c r="BA1288" i="1"/>
  <c r="AZ1289" i="1"/>
  <c r="BA1289" i="1"/>
  <c r="BC1281" i="1"/>
  <c r="BB1281" i="1"/>
  <c r="BC1280" i="1"/>
  <c r="BB1280" i="1"/>
  <c r="BC1279" i="1"/>
  <c r="BB1279" i="1"/>
  <c r="BC1278" i="1"/>
  <c r="BB1278" i="1"/>
  <c r="BC1277" i="1"/>
  <c r="BB1277" i="1"/>
  <c r="AP1504" i="1" l="1"/>
  <c r="AQ1504" i="1"/>
  <c r="AR1504" i="1"/>
  <c r="AS1504" i="1"/>
  <c r="AT1504" i="1"/>
  <c r="AP1506" i="1"/>
  <c r="AQ1506" i="1"/>
  <c r="AR1506" i="1"/>
  <c r="AS1506" i="1"/>
  <c r="AT1506" i="1"/>
  <c r="AP1507" i="1"/>
  <c r="AQ1507" i="1"/>
  <c r="AR1507" i="1"/>
  <c r="AS1507" i="1"/>
  <c r="AT1507" i="1"/>
  <c r="AP1509" i="1"/>
  <c r="AQ1509" i="1"/>
  <c r="AR1509" i="1"/>
  <c r="AS1509" i="1"/>
  <c r="AT1509" i="1"/>
  <c r="AP1522" i="1"/>
  <c r="AQ1522" i="1"/>
  <c r="AR1522" i="1"/>
  <c r="AS1522" i="1"/>
  <c r="AT1522" i="1"/>
  <c r="AP1523" i="1"/>
  <c r="AQ1523" i="1"/>
  <c r="AR1523" i="1"/>
  <c r="AS1523" i="1"/>
  <c r="AT1523" i="1"/>
  <c r="AP1502" i="1"/>
  <c r="AQ1502" i="1"/>
  <c r="AR1502" i="1"/>
  <c r="AS1502" i="1"/>
  <c r="AT1502" i="1"/>
  <c r="AP1487" i="1"/>
  <c r="AQ1487" i="1"/>
  <c r="AR1487" i="1"/>
  <c r="AS1487" i="1"/>
  <c r="AT1487" i="1"/>
  <c r="AO1487" i="1"/>
  <c r="AP1488" i="1"/>
  <c r="AQ1488" i="1"/>
  <c r="AR1488" i="1"/>
  <c r="AS1488" i="1"/>
  <c r="AT1488" i="1"/>
  <c r="AP1489" i="1"/>
  <c r="AQ1489" i="1"/>
  <c r="AR1489" i="1"/>
  <c r="AS1489" i="1"/>
  <c r="AT1489" i="1"/>
  <c r="AP1490" i="1"/>
  <c r="AQ1490" i="1"/>
  <c r="AR1490" i="1"/>
  <c r="AS1490" i="1"/>
  <c r="AT1490" i="1"/>
  <c r="AP1491" i="1"/>
  <c r="AQ1491" i="1"/>
  <c r="AR1491" i="1"/>
  <c r="AS1491" i="1"/>
  <c r="AT1491" i="1"/>
  <c r="AP1492" i="1"/>
  <c r="AQ1492" i="1"/>
  <c r="AR1492" i="1"/>
  <c r="AS1492" i="1"/>
  <c r="AT1492" i="1"/>
  <c r="AP1493" i="1"/>
  <c r="AQ1493" i="1"/>
  <c r="AR1493" i="1"/>
  <c r="AS1493" i="1"/>
  <c r="AT1493" i="1"/>
  <c r="AP1495" i="1"/>
  <c r="AQ1495" i="1"/>
  <c r="AR1495" i="1"/>
  <c r="AS1495" i="1"/>
  <c r="AT1495" i="1"/>
  <c r="AP1437" i="1"/>
  <c r="AQ1437" i="1"/>
  <c r="AR1437" i="1"/>
  <c r="AS1437" i="1"/>
  <c r="AT1437" i="1"/>
  <c r="AP1438" i="1"/>
  <c r="AQ1438" i="1"/>
  <c r="AR1438" i="1"/>
  <c r="AS1438" i="1"/>
  <c r="AT1438" i="1"/>
  <c r="AP1439" i="1"/>
  <c r="AQ1439" i="1"/>
  <c r="AR1439" i="1"/>
  <c r="AS1439" i="1"/>
  <c r="AT1439" i="1"/>
  <c r="AP1440" i="1"/>
  <c r="AQ1440" i="1"/>
  <c r="AR1440" i="1"/>
  <c r="AS1440" i="1"/>
  <c r="AT1440" i="1"/>
  <c r="AP1441" i="1"/>
  <c r="AQ1441" i="1"/>
  <c r="AR1441" i="1"/>
  <c r="AS1441" i="1"/>
  <c r="AT1441" i="1"/>
  <c r="AP1443" i="1"/>
  <c r="AQ1443" i="1"/>
  <c r="AR1443" i="1"/>
  <c r="AS1443" i="1"/>
  <c r="AT1443" i="1"/>
  <c r="AP1444" i="1"/>
  <c r="AQ1444" i="1"/>
  <c r="AR1444" i="1"/>
  <c r="AS1444" i="1"/>
  <c r="AT1444" i="1"/>
  <c r="AP1446" i="1"/>
  <c r="AQ1446" i="1"/>
  <c r="AR1446" i="1"/>
  <c r="AS1446" i="1"/>
  <c r="AT1446" i="1"/>
  <c r="AP1447" i="1"/>
  <c r="AQ1447" i="1"/>
  <c r="AR1447" i="1"/>
  <c r="AS1447" i="1"/>
  <c r="AT1447" i="1"/>
  <c r="AP1448" i="1"/>
  <c r="AQ1448" i="1"/>
  <c r="AR1448" i="1"/>
  <c r="AS1448" i="1"/>
  <c r="AT1448" i="1"/>
  <c r="AP1449" i="1"/>
  <c r="AQ1449" i="1"/>
  <c r="AR1449" i="1"/>
  <c r="AS1449" i="1"/>
  <c r="AT1449" i="1"/>
  <c r="AP1450" i="1"/>
  <c r="AQ1450" i="1"/>
  <c r="AR1450" i="1"/>
  <c r="AS1450" i="1"/>
  <c r="AT1450" i="1"/>
  <c r="AP1451" i="1"/>
  <c r="AQ1451" i="1"/>
  <c r="AR1451" i="1"/>
  <c r="AS1451" i="1"/>
  <c r="AT1451" i="1"/>
  <c r="AP1452" i="1"/>
  <c r="AQ1452" i="1"/>
  <c r="AR1452" i="1"/>
  <c r="AS1452" i="1"/>
  <c r="AT1452" i="1"/>
  <c r="AP1453" i="1"/>
  <c r="AQ1453" i="1"/>
  <c r="AR1453" i="1"/>
  <c r="AS1453" i="1"/>
  <c r="AT1453" i="1"/>
  <c r="AP1413" i="1"/>
  <c r="AQ1413" i="1"/>
  <c r="AR1413" i="1"/>
  <c r="AS1413" i="1"/>
  <c r="AT1413" i="1"/>
  <c r="AP1420" i="1"/>
  <c r="AQ1420" i="1"/>
  <c r="AR1420" i="1"/>
  <c r="AS1420" i="1"/>
  <c r="AT1420" i="1"/>
  <c r="AP1401" i="1"/>
  <c r="AQ1401" i="1"/>
  <c r="AR1401" i="1"/>
  <c r="AS1401" i="1"/>
  <c r="AT1401" i="1"/>
  <c r="AP1396" i="1"/>
  <c r="AQ1396" i="1"/>
  <c r="AR1396" i="1"/>
  <c r="AS1396" i="1"/>
  <c r="AT1396" i="1"/>
  <c r="AP1397" i="1"/>
  <c r="AP1429" i="1" s="1"/>
  <c r="AQ1397" i="1"/>
  <c r="AQ1429" i="1" s="1"/>
  <c r="AR1397" i="1"/>
  <c r="AR1429" i="1" s="1"/>
  <c r="AS1397" i="1"/>
  <c r="AT1397" i="1"/>
  <c r="AP1398" i="1"/>
  <c r="AP1472" i="1" s="1"/>
  <c r="AQ1398" i="1"/>
  <c r="AQ1472" i="1" s="1"/>
  <c r="AR1398" i="1"/>
  <c r="AR1472" i="1" s="1"/>
  <c r="AS1398" i="1"/>
  <c r="AS1472" i="1" s="1"/>
  <c r="AT1398" i="1"/>
  <c r="AT1472" i="1" s="1"/>
  <c r="AP1399" i="1"/>
  <c r="AP1445" i="1" s="1"/>
  <c r="AQ1399" i="1"/>
  <c r="AQ1445" i="1" s="1"/>
  <c r="AR1399" i="1"/>
  <c r="AR1445" i="1" s="1"/>
  <c r="AS1399" i="1"/>
  <c r="AS1473" i="1" s="1"/>
  <c r="AT1399" i="1"/>
  <c r="AT1473" i="1" s="1"/>
  <c r="AP1385" i="1"/>
  <c r="AQ1385" i="1"/>
  <c r="AR1385" i="1"/>
  <c r="AS1385" i="1"/>
  <c r="AT1385" i="1"/>
  <c r="AP1387" i="1"/>
  <c r="AQ1387" i="1"/>
  <c r="AR1387" i="1"/>
  <c r="AS1387" i="1"/>
  <c r="AT1387" i="1"/>
  <c r="AO1353" i="1"/>
  <c r="AP1353" i="1"/>
  <c r="AQ1353" i="1"/>
  <c r="AR1353" i="1"/>
  <c r="AS1353" i="1"/>
  <c r="AT1353" i="1"/>
  <c r="AO1354" i="1"/>
  <c r="AP1354" i="1"/>
  <c r="AQ1354" i="1"/>
  <c r="AR1354" i="1"/>
  <c r="AS1354" i="1"/>
  <c r="AT1354" i="1"/>
  <c r="AO1355" i="1"/>
  <c r="AP1355" i="1"/>
  <c r="AQ1355" i="1"/>
  <c r="AR1355" i="1"/>
  <c r="AS1355" i="1"/>
  <c r="AT1355" i="1"/>
  <c r="AO1356" i="1"/>
  <c r="AP1356" i="1"/>
  <c r="AQ1356" i="1"/>
  <c r="AR1356" i="1"/>
  <c r="AS1356" i="1"/>
  <c r="AT1356" i="1"/>
  <c r="AO1357" i="1"/>
  <c r="AP1357" i="1"/>
  <c r="AQ1357" i="1"/>
  <c r="AR1357" i="1"/>
  <c r="AS1357" i="1"/>
  <c r="AT1357" i="1"/>
  <c r="AO1358" i="1"/>
  <c r="AP1358" i="1"/>
  <c r="AQ1358" i="1"/>
  <c r="AR1358" i="1"/>
  <c r="AS1358" i="1"/>
  <c r="AT1358" i="1"/>
  <c r="AO1359" i="1"/>
  <c r="AP1359" i="1"/>
  <c r="AQ1359" i="1"/>
  <c r="AR1359" i="1"/>
  <c r="AS1359" i="1"/>
  <c r="AT1359" i="1"/>
  <c r="AO1360" i="1"/>
  <c r="AP1360" i="1"/>
  <c r="AQ1360" i="1"/>
  <c r="AR1360" i="1"/>
  <c r="AS1360" i="1"/>
  <c r="AT1360" i="1"/>
  <c r="AO1361" i="1"/>
  <c r="AP1361" i="1"/>
  <c r="AQ1361" i="1"/>
  <c r="AR1361" i="1"/>
  <c r="AS1361" i="1"/>
  <c r="AT1361" i="1"/>
  <c r="AO1362" i="1"/>
  <c r="AP1362" i="1"/>
  <c r="AQ1362" i="1"/>
  <c r="AR1362" i="1"/>
  <c r="AS1362" i="1"/>
  <c r="AT1362" i="1"/>
  <c r="AO1363" i="1"/>
  <c r="AP1363" i="1"/>
  <c r="AQ1363" i="1"/>
  <c r="AR1363" i="1"/>
  <c r="AS1363" i="1"/>
  <c r="AT1363" i="1"/>
  <c r="AO1364" i="1"/>
  <c r="AP1364" i="1"/>
  <c r="AQ1364" i="1"/>
  <c r="AR1364" i="1"/>
  <c r="AS1364" i="1"/>
  <c r="AT1364" i="1"/>
  <c r="AO1365" i="1"/>
  <c r="AP1365" i="1"/>
  <c r="AQ1365" i="1"/>
  <c r="AR1365" i="1"/>
  <c r="AS1365" i="1"/>
  <c r="AT1365" i="1"/>
  <c r="AO1366" i="1"/>
  <c r="AP1366" i="1"/>
  <c r="AQ1366" i="1"/>
  <c r="AR1366" i="1"/>
  <c r="AS1366" i="1"/>
  <c r="AT1366" i="1"/>
  <c r="AO1370" i="1"/>
  <c r="AP1370" i="1"/>
  <c r="AQ1370" i="1"/>
  <c r="AR1370" i="1"/>
  <c r="AS1370" i="1"/>
  <c r="AT1370" i="1"/>
  <c r="AO1374" i="1"/>
  <c r="AP1374" i="1"/>
  <c r="AQ1374" i="1"/>
  <c r="AR1374" i="1"/>
  <c r="AS1374" i="1"/>
  <c r="AT1374" i="1"/>
  <c r="AP1002" i="1"/>
  <c r="AQ1002" i="1"/>
  <c r="AR1002" i="1"/>
  <c r="AS1002" i="1"/>
  <c r="AT1002" i="1"/>
  <c r="AP990" i="1"/>
  <c r="AQ990" i="1"/>
  <c r="AR990" i="1"/>
  <c r="AS990" i="1"/>
  <c r="AT990" i="1"/>
  <c r="AP991" i="1"/>
  <c r="AQ991" i="1"/>
  <c r="AR991" i="1"/>
  <c r="AS991" i="1"/>
  <c r="AT991" i="1"/>
  <c r="AO989" i="1"/>
  <c r="AP989" i="1"/>
  <c r="AQ989" i="1"/>
  <c r="AR989" i="1"/>
  <c r="AS989" i="1"/>
  <c r="AT989" i="1"/>
  <c r="AP986" i="1"/>
  <c r="AQ986" i="1"/>
  <c r="AR986" i="1"/>
  <c r="AS986" i="1"/>
  <c r="AT986" i="1"/>
  <c r="AP987" i="1"/>
  <c r="AQ987" i="1"/>
  <c r="AR987" i="1"/>
  <c r="AS987" i="1"/>
  <c r="AT987" i="1"/>
  <c r="AP988" i="1"/>
  <c r="AQ988" i="1"/>
  <c r="AR988" i="1"/>
  <c r="AS988" i="1"/>
  <c r="AT988" i="1"/>
  <c r="AP967" i="1"/>
  <c r="AQ967" i="1"/>
  <c r="AR967" i="1"/>
  <c r="AS967" i="1"/>
  <c r="AT967" i="1"/>
  <c r="L50" i="10"/>
  <c r="M50" i="10"/>
  <c r="N50" i="10"/>
  <c r="O50" i="10"/>
  <c r="P50" i="10"/>
  <c r="Q50" i="10"/>
  <c r="AO948" i="1"/>
  <c r="AP948" i="1"/>
  <c r="AQ948" i="1"/>
  <c r="AR948" i="1"/>
  <c r="AS948" i="1"/>
  <c r="AT948" i="1"/>
  <c r="AO949" i="1"/>
  <c r="L51" i="10" s="1"/>
  <c r="AP949" i="1"/>
  <c r="M51" i="10" s="1"/>
  <c r="AQ949" i="1"/>
  <c r="N51" i="10" s="1"/>
  <c r="AR949" i="1"/>
  <c r="O51" i="10" s="1"/>
  <c r="AS949" i="1"/>
  <c r="P51" i="10" s="1"/>
  <c r="AT949" i="1"/>
  <c r="Q51" i="10" s="1"/>
  <c r="AO950" i="1"/>
  <c r="AP950" i="1"/>
  <c r="AQ950" i="1"/>
  <c r="AR950" i="1"/>
  <c r="AS950" i="1"/>
  <c r="AT950" i="1"/>
  <c r="AO928" i="1"/>
  <c r="AO929" i="1" s="1"/>
  <c r="AP928" i="1"/>
  <c r="AQ928" i="1"/>
  <c r="AR928" i="1"/>
  <c r="AS928" i="1"/>
  <c r="AT928" i="1"/>
  <c r="AO931" i="1"/>
  <c r="AP931" i="1"/>
  <c r="AQ931" i="1"/>
  <c r="AR931" i="1"/>
  <c r="AS931" i="1"/>
  <c r="AT931" i="1"/>
  <c r="AO933" i="1"/>
  <c r="AO934" i="1" s="1"/>
  <c r="AP933" i="1"/>
  <c r="AP934" i="1" s="1"/>
  <c r="AQ933" i="1"/>
  <c r="AQ934" i="1" s="1"/>
  <c r="AR933" i="1"/>
  <c r="AR934" i="1" s="1"/>
  <c r="AS933" i="1"/>
  <c r="AT933" i="1"/>
  <c r="AT934" i="1" s="1"/>
  <c r="AO936" i="1"/>
  <c r="AP936" i="1"/>
  <c r="AQ936" i="1"/>
  <c r="AR936" i="1"/>
  <c r="AS936" i="1"/>
  <c r="AT936" i="1"/>
  <c r="AO938" i="1"/>
  <c r="AP938" i="1"/>
  <c r="AQ938" i="1"/>
  <c r="AR938" i="1"/>
  <c r="AS938" i="1"/>
  <c r="AT938" i="1"/>
  <c r="AO939" i="1"/>
  <c r="AO940" i="1" s="1"/>
  <c r="AP939" i="1"/>
  <c r="AP940" i="1" s="1"/>
  <c r="AQ939" i="1"/>
  <c r="AQ940" i="1" s="1"/>
  <c r="AR939" i="1"/>
  <c r="AR940" i="1" s="1"/>
  <c r="AS939" i="1"/>
  <c r="AS940" i="1" s="1"/>
  <c r="AT939" i="1"/>
  <c r="AT940" i="1" s="1"/>
  <c r="AO941" i="1"/>
  <c r="L48" i="10" s="1"/>
  <c r="AP941" i="1"/>
  <c r="M48" i="10" s="1"/>
  <c r="AQ941" i="1"/>
  <c r="N48" i="10" s="1"/>
  <c r="AR941" i="1"/>
  <c r="O48" i="10" s="1"/>
  <c r="AS941" i="1"/>
  <c r="P48" i="10" s="1"/>
  <c r="AT941" i="1"/>
  <c r="Q48" i="10" s="1"/>
  <c r="AO942" i="1"/>
  <c r="AP942" i="1"/>
  <c r="AQ942" i="1"/>
  <c r="AR942" i="1"/>
  <c r="AS942" i="1"/>
  <c r="AT942" i="1"/>
  <c r="AO943" i="1"/>
  <c r="AP943" i="1"/>
  <c r="AQ943" i="1"/>
  <c r="AR943" i="1"/>
  <c r="AS943" i="1"/>
  <c r="AT943" i="1"/>
  <c r="AO944" i="1"/>
  <c r="AP944" i="1"/>
  <c r="AQ944" i="1"/>
  <c r="AR944" i="1"/>
  <c r="AS944" i="1"/>
  <c r="AT944" i="1"/>
  <c r="AO945" i="1"/>
  <c r="AP945" i="1"/>
  <c r="AQ945" i="1"/>
  <c r="AR945" i="1"/>
  <c r="AS945" i="1"/>
  <c r="AT945" i="1"/>
  <c r="AO915" i="1"/>
  <c r="AP915" i="1"/>
  <c r="AQ915" i="1"/>
  <c r="AR915" i="1"/>
  <c r="AS915" i="1"/>
  <c r="AT915" i="1"/>
  <c r="AO916" i="1"/>
  <c r="AO924" i="1" s="1"/>
  <c r="AP916" i="1"/>
  <c r="AP924" i="1" s="1"/>
  <c r="AQ916" i="1"/>
  <c r="AQ924" i="1" s="1"/>
  <c r="AR916" i="1"/>
  <c r="AR924" i="1" s="1"/>
  <c r="AS916" i="1"/>
  <c r="AS924" i="1" s="1"/>
  <c r="AT916" i="1"/>
  <c r="AT924" i="1" s="1"/>
  <c r="M22" i="10"/>
  <c r="N22" i="10"/>
  <c r="O22" i="10"/>
  <c r="P22" i="10"/>
  <c r="Q22" i="10"/>
  <c r="M23" i="10"/>
  <c r="N23" i="10"/>
  <c r="O23" i="10"/>
  <c r="P23" i="10"/>
  <c r="Q23" i="10"/>
  <c r="M20" i="10"/>
  <c r="N20" i="10"/>
  <c r="O20" i="10"/>
  <c r="P20" i="10"/>
  <c r="Q20" i="10"/>
  <c r="AP878" i="1"/>
  <c r="M21" i="10" s="1"/>
  <c r="AQ878" i="1"/>
  <c r="N21" i="10" s="1"/>
  <c r="AR878" i="1"/>
  <c r="O21" i="10" s="1"/>
  <c r="AS878" i="1"/>
  <c r="P21" i="10" s="1"/>
  <c r="AT878" i="1"/>
  <c r="Q21" i="10" s="1"/>
  <c r="AP879" i="1"/>
  <c r="AQ879" i="1"/>
  <c r="AR879" i="1"/>
  <c r="AS879" i="1"/>
  <c r="AT879" i="1"/>
  <c r="AO854" i="1"/>
  <c r="L10" i="10" s="1"/>
  <c r="AP854" i="1"/>
  <c r="AQ854" i="1"/>
  <c r="AR854" i="1"/>
  <c r="AS854" i="1"/>
  <c r="AT854" i="1"/>
  <c r="AO855" i="1"/>
  <c r="AP855" i="1"/>
  <c r="AQ855" i="1"/>
  <c r="AR855" i="1"/>
  <c r="AS855" i="1"/>
  <c r="AT855" i="1"/>
  <c r="AO856" i="1"/>
  <c r="AP856" i="1"/>
  <c r="AQ856" i="1"/>
  <c r="AR856" i="1"/>
  <c r="AS856" i="1"/>
  <c r="AT856" i="1"/>
  <c r="AO857" i="1"/>
  <c r="AP857" i="1"/>
  <c r="AQ857" i="1"/>
  <c r="AR857" i="1"/>
  <c r="AS857" i="1"/>
  <c r="AT857" i="1"/>
  <c r="AO858" i="1"/>
  <c r="L11" i="10" s="1"/>
  <c r="AP858" i="1"/>
  <c r="AQ858" i="1"/>
  <c r="N11" i="10" s="1"/>
  <c r="AR858" i="1"/>
  <c r="O11" i="10" s="1"/>
  <c r="AS858" i="1"/>
  <c r="P11" i="10" s="1"/>
  <c r="AT858" i="1"/>
  <c r="AO859" i="1"/>
  <c r="L12" i="10" s="1"/>
  <c r="AP859" i="1"/>
  <c r="AQ859" i="1"/>
  <c r="AR859" i="1"/>
  <c r="AS859" i="1"/>
  <c r="P12" i="10" s="1"/>
  <c r="AT859" i="1"/>
  <c r="Q12" i="10" s="1"/>
  <c r="AO860" i="1"/>
  <c r="L13" i="10" s="1"/>
  <c r="AP860" i="1"/>
  <c r="M13" i="10" s="1"/>
  <c r="AQ860" i="1"/>
  <c r="N13" i="10" s="1"/>
  <c r="AR860" i="1"/>
  <c r="O13" i="10" s="1"/>
  <c r="AS860" i="1"/>
  <c r="P13" i="10" s="1"/>
  <c r="AT860" i="1"/>
  <c r="Q13" i="10" s="1"/>
  <c r="AO862" i="1"/>
  <c r="AP862" i="1"/>
  <c r="AQ862" i="1"/>
  <c r="AR862" i="1"/>
  <c r="AS862" i="1"/>
  <c r="AT862" i="1"/>
  <c r="AO863" i="1"/>
  <c r="AP863" i="1"/>
  <c r="AQ863" i="1"/>
  <c r="AR863" i="1"/>
  <c r="AS863" i="1"/>
  <c r="AT863" i="1"/>
  <c r="AO865" i="1"/>
  <c r="AP865" i="1"/>
  <c r="AQ865" i="1"/>
  <c r="AR865" i="1"/>
  <c r="AS865" i="1"/>
  <c r="AT865" i="1"/>
  <c r="AO866" i="1"/>
  <c r="AP866" i="1"/>
  <c r="AQ866" i="1"/>
  <c r="AR866" i="1"/>
  <c r="AS866" i="1"/>
  <c r="AT866" i="1"/>
  <c r="AO867" i="1"/>
  <c r="AP867" i="1"/>
  <c r="AQ867" i="1"/>
  <c r="AR867" i="1"/>
  <c r="AS867" i="1"/>
  <c r="AT867" i="1"/>
  <c r="AO869" i="1"/>
  <c r="AP869" i="1"/>
  <c r="AQ869" i="1"/>
  <c r="AQ1403" i="1" s="1"/>
  <c r="AR869" i="1"/>
  <c r="AR1403" i="1" s="1"/>
  <c r="AS869" i="1"/>
  <c r="AT869" i="1"/>
  <c r="AT1403" i="1" s="1"/>
  <c r="AO871" i="1"/>
  <c r="AP871" i="1"/>
  <c r="AP968" i="1" s="1"/>
  <c r="AQ871" i="1"/>
  <c r="AQ968" i="1" s="1"/>
  <c r="AR871" i="1"/>
  <c r="AR968" i="1" s="1"/>
  <c r="AS871" i="1"/>
  <c r="AS968" i="1" s="1"/>
  <c r="AT871" i="1"/>
  <c r="AO872" i="1"/>
  <c r="AP872" i="1"/>
  <c r="AP969" i="1" s="1"/>
  <c r="AQ872" i="1"/>
  <c r="AQ969" i="1" s="1"/>
  <c r="AR872" i="1"/>
  <c r="AR969" i="1" s="1"/>
  <c r="AS872" i="1"/>
  <c r="AS969" i="1" s="1"/>
  <c r="AT872" i="1"/>
  <c r="AT969" i="1" s="1"/>
  <c r="AT923" i="1" l="1"/>
  <c r="AT1009" i="1"/>
  <c r="AR923" i="1"/>
  <c r="AR1009" i="1"/>
  <c r="AP923" i="1"/>
  <c r="AP1009" i="1"/>
  <c r="AS923" i="1"/>
  <c r="AS1009" i="1"/>
  <c r="AQ923" i="1"/>
  <c r="AQ1009" i="1"/>
  <c r="AO923" i="1"/>
  <c r="AO1009" i="1"/>
  <c r="AP935" i="1"/>
  <c r="AP985" i="1" s="1"/>
  <c r="AR935" i="1"/>
  <c r="AR985" i="1" s="1"/>
  <c r="AS984" i="1"/>
  <c r="AS934" i="1"/>
  <c r="AS935" i="1" s="1"/>
  <c r="AS985" i="1" s="1"/>
  <c r="AQ935" i="1"/>
  <c r="AT982" i="1"/>
  <c r="AT929" i="1"/>
  <c r="AP982" i="1"/>
  <c r="AP929" i="1"/>
  <c r="AP930" i="1" s="1"/>
  <c r="AP983" i="1" s="1"/>
  <c r="AS982" i="1"/>
  <c r="AS929" i="1"/>
  <c r="AR982" i="1"/>
  <c r="AR929" i="1"/>
  <c r="AQ982" i="1"/>
  <c r="AQ929" i="1"/>
  <c r="AQ930" i="1" s="1"/>
  <c r="AQ983" i="1" s="1"/>
  <c r="AR911" i="1"/>
  <c r="AO911" i="1"/>
  <c r="AQ911" i="1"/>
  <c r="AP911" i="1"/>
  <c r="AT932" i="1"/>
  <c r="Q46" i="10" s="1"/>
  <c r="AS1475" i="1"/>
  <c r="AP932" i="1"/>
  <c r="M46" i="10" s="1"/>
  <c r="AT937" i="1"/>
  <c r="Q47" i="10" s="1"/>
  <c r="AT1475" i="1"/>
  <c r="AR937" i="1"/>
  <c r="O47" i="10" s="1"/>
  <c r="AR1524" i="1"/>
  <c r="AS1524" i="1"/>
  <c r="AT1524" i="1"/>
  <c r="AP1524" i="1"/>
  <c r="AQ1524" i="1"/>
  <c r="AR932" i="1"/>
  <c r="O46" i="10" s="1"/>
  <c r="AP937" i="1"/>
  <c r="M47" i="10" s="1"/>
  <c r="AP1475" i="1"/>
  <c r="AQ1475" i="1"/>
  <c r="AP1473" i="1"/>
  <c r="AS864" i="1"/>
  <c r="AR1473" i="1"/>
  <c r="AR864" i="1"/>
  <c r="AT864" i="1"/>
  <c r="AQ1473" i="1"/>
  <c r="AS932" i="1"/>
  <c r="P46" i="10" s="1"/>
  <c r="AR1475" i="1"/>
  <c r="AO864" i="1"/>
  <c r="AQ985" i="1"/>
  <c r="AP864" i="1"/>
  <c r="AT1429" i="1"/>
  <c r="AT1445" i="1"/>
  <c r="AS1429" i="1"/>
  <c r="AS1445" i="1"/>
  <c r="AP946" i="1"/>
  <c r="AQ946" i="1"/>
  <c r="AO946" i="1"/>
  <c r="AR946" i="1"/>
  <c r="AQ864" i="1"/>
  <c r="AQ932" i="1"/>
  <c r="N46" i="10" s="1"/>
  <c r="AR914" i="1"/>
  <c r="AQ914" i="1"/>
  <c r="L55" i="10"/>
  <c r="AR966" i="1"/>
  <c r="O12" i="10"/>
  <c r="AQ966" i="1"/>
  <c r="N12" i="10"/>
  <c r="AP966" i="1"/>
  <c r="M12" i="10"/>
  <c r="AT1428" i="1"/>
  <c r="AT966" i="1"/>
  <c r="AS1428" i="1"/>
  <c r="AT965" i="1"/>
  <c r="Q11" i="10"/>
  <c r="AP914" i="1"/>
  <c r="AS966" i="1"/>
  <c r="AR1428" i="1"/>
  <c r="AO914" i="1"/>
  <c r="AS965" i="1"/>
  <c r="AQ1428" i="1"/>
  <c r="AR965" i="1"/>
  <c r="AP1428" i="1"/>
  <c r="M55" i="10"/>
  <c r="M56" i="10"/>
  <c r="AQ965" i="1"/>
  <c r="AT964" i="1"/>
  <c r="Q10" i="10"/>
  <c r="AS964" i="1"/>
  <c r="P10" i="10"/>
  <c r="AR1382" i="1"/>
  <c r="AR1391" i="1" s="1"/>
  <c r="O24" i="10"/>
  <c r="AP1382" i="1"/>
  <c r="AP1391" i="1" s="1"/>
  <c r="M24" i="10"/>
  <c r="Q56" i="10"/>
  <c r="Q55" i="10"/>
  <c r="AS1421" i="1"/>
  <c r="P55" i="10"/>
  <c r="P56" i="10"/>
  <c r="AR1421" i="1"/>
  <c r="AP965" i="1"/>
  <c r="M11" i="10"/>
  <c r="AS1382" i="1"/>
  <c r="AS1391" i="1" s="1"/>
  <c r="P24" i="10"/>
  <c r="AQ964" i="1"/>
  <c r="N10" i="10"/>
  <c r="AO1382" i="1"/>
  <c r="AO1391" i="1" s="1"/>
  <c r="L24" i="10"/>
  <c r="AT1421" i="1"/>
  <c r="O55" i="10"/>
  <c r="O56" i="10"/>
  <c r="AP1421" i="1"/>
  <c r="AT1382" i="1"/>
  <c r="AT1391" i="1" s="1"/>
  <c r="Q24" i="10"/>
  <c r="AR964" i="1"/>
  <c r="O10" i="10"/>
  <c r="AQ1382" i="1"/>
  <c r="AQ1391" i="1" s="1"/>
  <c r="N24" i="10"/>
  <c r="AP964" i="1"/>
  <c r="M10" i="10"/>
  <c r="N55" i="10"/>
  <c r="N56" i="10"/>
  <c r="P17" i="10"/>
  <c r="P16" i="10"/>
  <c r="M16" i="10"/>
  <c r="M17" i="10"/>
  <c r="L16" i="10"/>
  <c r="AP1403" i="1"/>
  <c r="AS1403" i="1"/>
  <c r="O15" i="10"/>
  <c r="O14" i="10"/>
  <c r="Q16" i="10"/>
  <c r="Q17" i="10"/>
  <c r="O17" i="10"/>
  <c r="O16" i="10"/>
  <c r="N14" i="10"/>
  <c r="N15" i="10"/>
  <c r="N16" i="10"/>
  <c r="N17" i="10"/>
  <c r="AT968" i="1"/>
  <c r="Q15" i="10"/>
  <c r="Q14" i="10"/>
  <c r="M15" i="10"/>
  <c r="M14" i="10"/>
  <c r="P14" i="10"/>
  <c r="P15" i="10"/>
  <c r="L14" i="10"/>
  <c r="AQ1421" i="1"/>
  <c r="AP984" i="1"/>
  <c r="AS946" i="1"/>
  <c r="AQ984" i="1"/>
  <c r="AT946" i="1"/>
  <c r="AQ937" i="1"/>
  <c r="N47" i="10" s="1"/>
  <c r="AR984" i="1"/>
  <c r="AT984" i="1"/>
  <c r="AT914" i="1"/>
  <c r="AS914" i="1"/>
  <c r="AS937" i="1"/>
  <c r="P47" i="10" s="1"/>
  <c r="B112" i="11"/>
  <c r="B113" i="11"/>
  <c r="B114" i="11"/>
  <c r="B115" i="11"/>
  <c r="C112" i="11"/>
  <c r="D112" i="11"/>
  <c r="E112" i="11"/>
  <c r="F112" i="11"/>
  <c r="G112" i="11"/>
  <c r="H112" i="11"/>
  <c r="C113" i="11"/>
  <c r="D113" i="11"/>
  <c r="E113" i="11"/>
  <c r="F113" i="11"/>
  <c r="G113" i="11"/>
  <c r="H113" i="11"/>
  <c r="C114" i="11"/>
  <c r="D114" i="11"/>
  <c r="E114" i="11"/>
  <c r="F114" i="11"/>
  <c r="G114" i="11"/>
  <c r="H114" i="11"/>
  <c r="C115" i="11"/>
  <c r="D115" i="11"/>
  <c r="E115" i="11"/>
  <c r="F115" i="11"/>
  <c r="G115" i="11"/>
  <c r="H115" i="11"/>
  <c r="B106" i="11"/>
  <c r="C106" i="11"/>
  <c r="D106" i="11"/>
  <c r="E106" i="11"/>
  <c r="F106" i="11"/>
  <c r="G106" i="11"/>
  <c r="C93" i="11"/>
  <c r="D93" i="11"/>
  <c r="E93" i="11"/>
  <c r="F93" i="11"/>
  <c r="G93" i="11"/>
  <c r="H93" i="11"/>
  <c r="C94" i="11"/>
  <c r="D94" i="11"/>
  <c r="E94" i="11"/>
  <c r="F94" i="11"/>
  <c r="G94" i="11"/>
  <c r="H94" i="11"/>
  <c r="C95" i="11"/>
  <c r="D95" i="11"/>
  <c r="E95" i="11"/>
  <c r="F95" i="11"/>
  <c r="G95" i="11"/>
  <c r="H95" i="11"/>
  <c r="C96" i="11"/>
  <c r="D96" i="11"/>
  <c r="E96" i="11"/>
  <c r="F96" i="11"/>
  <c r="G96" i="11"/>
  <c r="H96" i="11"/>
  <c r="C97" i="11"/>
  <c r="D97" i="11"/>
  <c r="E97" i="11"/>
  <c r="F97" i="11"/>
  <c r="G97" i="11"/>
  <c r="H97" i="11"/>
  <c r="C98" i="11"/>
  <c r="D98" i="11"/>
  <c r="E98" i="11"/>
  <c r="F98" i="11"/>
  <c r="G98" i="11"/>
  <c r="H98" i="11"/>
  <c r="C99" i="11"/>
  <c r="D99" i="11"/>
  <c r="E99" i="11"/>
  <c r="F99" i="11"/>
  <c r="G99" i="11"/>
  <c r="H99" i="11"/>
  <c r="C100" i="11"/>
  <c r="D100" i="11"/>
  <c r="E100" i="11"/>
  <c r="F100" i="11"/>
  <c r="G100" i="11"/>
  <c r="H100" i="11"/>
  <c r="C101" i="11"/>
  <c r="D101" i="11"/>
  <c r="E101" i="11"/>
  <c r="F101" i="11"/>
  <c r="G101" i="11"/>
  <c r="H101" i="11"/>
  <c r="C102" i="11"/>
  <c r="D102" i="11"/>
  <c r="E102" i="11"/>
  <c r="F102" i="11"/>
  <c r="G102" i="11"/>
  <c r="H102" i="11"/>
  <c r="C103" i="11"/>
  <c r="D103" i="11"/>
  <c r="E103" i="11"/>
  <c r="F103" i="11"/>
  <c r="G103" i="11"/>
  <c r="H103" i="11"/>
  <c r="C104" i="11"/>
  <c r="D104" i="11"/>
  <c r="E104" i="11"/>
  <c r="F104" i="11"/>
  <c r="G104" i="11"/>
  <c r="H104" i="11"/>
  <c r="C105" i="11"/>
  <c r="D105" i="11"/>
  <c r="E105" i="11"/>
  <c r="F105" i="11"/>
  <c r="G105" i="11"/>
  <c r="H105" i="11"/>
  <c r="H106" i="11"/>
  <c r="C107" i="11"/>
  <c r="D107" i="11"/>
  <c r="E107" i="11"/>
  <c r="F107" i="11"/>
  <c r="G107" i="11"/>
  <c r="H107" i="11"/>
  <c r="B107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H73" i="11"/>
  <c r="H74" i="11"/>
  <c r="H76" i="11"/>
  <c r="H77" i="11"/>
  <c r="H79" i="11"/>
  <c r="H82" i="11"/>
  <c r="H83" i="11"/>
  <c r="H84" i="11"/>
  <c r="H86" i="11"/>
  <c r="C91" i="11"/>
  <c r="D91" i="11"/>
  <c r="E91" i="11"/>
  <c r="F91" i="11"/>
  <c r="G91" i="11"/>
  <c r="H91" i="11"/>
  <c r="B91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69" i="11"/>
  <c r="D69" i="11"/>
  <c r="E69" i="11"/>
  <c r="F69" i="11"/>
  <c r="G69" i="11"/>
  <c r="H69" i="11"/>
  <c r="C70" i="11"/>
  <c r="D70" i="11"/>
  <c r="E70" i="11"/>
  <c r="F70" i="11"/>
  <c r="G70" i="11"/>
  <c r="H70" i="11"/>
  <c r="B70" i="11"/>
  <c r="B68" i="11"/>
  <c r="B67" i="11"/>
  <c r="B66" i="11"/>
  <c r="B65" i="11"/>
  <c r="B64" i="11"/>
  <c r="B63" i="11"/>
  <c r="B62" i="11"/>
  <c r="B61" i="11"/>
  <c r="B69" i="11"/>
  <c r="D49" i="11"/>
  <c r="E49" i="11"/>
  <c r="F49" i="11"/>
  <c r="G49" i="11"/>
  <c r="H49" i="11" s="1"/>
  <c r="J28" i="6"/>
  <c r="K28" i="6"/>
  <c r="L28" i="6"/>
  <c r="M28" i="6"/>
  <c r="N28" i="6"/>
  <c r="O28" i="6"/>
  <c r="J35" i="6"/>
  <c r="K35" i="6"/>
  <c r="L35" i="6"/>
  <c r="M35" i="6"/>
  <c r="N35" i="6"/>
  <c r="O35" i="6"/>
  <c r="AL1123" i="1"/>
  <c r="AM1123" i="1" s="1"/>
  <c r="AN1123" i="1" s="1"/>
  <c r="AO1123" i="1" s="1"/>
  <c r="AP1123" i="1" s="1"/>
  <c r="AQ1123" i="1" s="1"/>
  <c r="AR1123" i="1" s="1"/>
  <c r="AS1123" i="1" s="1"/>
  <c r="AT1123" i="1" s="1"/>
  <c r="AE6" i="1"/>
  <c r="AE837" i="1"/>
  <c r="AF837" i="1" s="1"/>
  <c r="AG837" i="1" s="1"/>
  <c r="AH837" i="1" s="1"/>
  <c r="AI837" i="1" s="1"/>
  <c r="AJ837" i="1" s="1"/>
  <c r="AK837" i="1" s="1"/>
  <c r="AL837" i="1" s="1"/>
  <c r="AM837" i="1" s="1"/>
  <c r="AN837" i="1" s="1"/>
  <c r="AO837" i="1" s="1"/>
  <c r="AP837" i="1" s="1"/>
  <c r="AQ837" i="1" s="1"/>
  <c r="AR837" i="1" s="1"/>
  <c r="AS837" i="1" s="1"/>
  <c r="AT837" i="1" s="1"/>
  <c r="D161" i="10"/>
  <c r="E161" i="10"/>
  <c r="F161" i="10"/>
  <c r="G161" i="10"/>
  <c r="H161" i="10"/>
  <c r="I161" i="10"/>
  <c r="J161" i="10"/>
  <c r="K161" i="10"/>
  <c r="D164" i="10"/>
  <c r="E164" i="10"/>
  <c r="F164" i="10"/>
  <c r="G164" i="10"/>
  <c r="H164" i="10"/>
  <c r="I164" i="10"/>
  <c r="J164" i="10"/>
  <c r="K164" i="10"/>
  <c r="D165" i="10"/>
  <c r="E165" i="10"/>
  <c r="F165" i="10"/>
  <c r="G165" i="10"/>
  <c r="H165" i="10"/>
  <c r="I165" i="10"/>
  <c r="J165" i="10"/>
  <c r="K165" i="10"/>
  <c r="D166" i="10"/>
  <c r="E166" i="10"/>
  <c r="F166" i="10"/>
  <c r="G166" i="10"/>
  <c r="H166" i="10"/>
  <c r="I166" i="10"/>
  <c r="J166" i="10"/>
  <c r="K166" i="10"/>
  <c r="D167" i="10"/>
  <c r="E167" i="10"/>
  <c r="F167" i="10"/>
  <c r="G167" i="10"/>
  <c r="H167" i="10"/>
  <c r="I167" i="10"/>
  <c r="J167" i="10"/>
  <c r="K167" i="10"/>
  <c r="D168" i="10"/>
  <c r="E168" i="10"/>
  <c r="F168" i="10"/>
  <c r="G168" i="10"/>
  <c r="H168" i="10"/>
  <c r="I168" i="10"/>
  <c r="J168" i="10"/>
  <c r="K168" i="10"/>
  <c r="D169" i="10"/>
  <c r="E169" i="10"/>
  <c r="F169" i="10"/>
  <c r="G169" i="10"/>
  <c r="H169" i="10"/>
  <c r="I169" i="10"/>
  <c r="J169" i="10"/>
  <c r="K169" i="10"/>
  <c r="D170" i="10"/>
  <c r="E170" i="10"/>
  <c r="F170" i="10"/>
  <c r="G170" i="10"/>
  <c r="H170" i="10"/>
  <c r="I170" i="10"/>
  <c r="J170" i="10"/>
  <c r="K170" i="10"/>
  <c r="D171" i="10"/>
  <c r="E171" i="10"/>
  <c r="F171" i="10"/>
  <c r="G171" i="10"/>
  <c r="H171" i="10"/>
  <c r="I171" i="10"/>
  <c r="J171" i="10"/>
  <c r="K171" i="10"/>
  <c r="D172" i="10"/>
  <c r="E172" i="10"/>
  <c r="F172" i="10"/>
  <c r="G172" i="10"/>
  <c r="H172" i="10"/>
  <c r="I172" i="10"/>
  <c r="J172" i="10"/>
  <c r="K172" i="10"/>
  <c r="D173" i="10"/>
  <c r="E173" i="10"/>
  <c r="F173" i="10"/>
  <c r="G173" i="10"/>
  <c r="H173" i="10"/>
  <c r="I173" i="10"/>
  <c r="J173" i="10"/>
  <c r="K173" i="10"/>
  <c r="D174" i="10"/>
  <c r="E174" i="10"/>
  <c r="F174" i="10"/>
  <c r="G174" i="10"/>
  <c r="H174" i="10"/>
  <c r="I174" i="10"/>
  <c r="J174" i="10"/>
  <c r="K174" i="10"/>
  <c r="D175" i="10"/>
  <c r="E175" i="10"/>
  <c r="F175" i="10"/>
  <c r="G175" i="10"/>
  <c r="H175" i="10"/>
  <c r="I175" i="10"/>
  <c r="J175" i="10"/>
  <c r="K175" i="10"/>
  <c r="D176" i="10"/>
  <c r="E176" i="10"/>
  <c r="F176" i="10"/>
  <c r="G176" i="10"/>
  <c r="H176" i="10"/>
  <c r="I176" i="10"/>
  <c r="J176" i="10"/>
  <c r="K176" i="10"/>
  <c r="D177" i="10"/>
  <c r="E177" i="10"/>
  <c r="F177" i="10"/>
  <c r="G177" i="10"/>
  <c r="H177" i="10"/>
  <c r="I177" i="10"/>
  <c r="J177" i="10"/>
  <c r="K177" i="10"/>
  <c r="D178" i="10"/>
  <c r="E178" i="10"/>
  <c r="F178" i="10"/>
  <c r="G178" i="10"/>
  <c r="H178" i="10"/>
  <c r="I178" i="10"/>
  <c r="J178" i="10"/>
  <c r="K178" i="10"/>
  <c r="D179" i="10"/>
  <c r="E179" i="10"/>
  <c r="F179" i="10"/>
  <c r="G179" i="10"/>
  <c r="H179" i="10"/>
  <c r="I179" i="10"/>
  <c r="J179" i="10"/>
  <c r="K179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61" i="10"/>
  <c r="C130" i="10"/>
  <c r="D130" i="10"/>
  <c r="E130" i="10"/>
  <c r="F130" i="10"/>
  <c r="G130" i="10"/>
  <c r="H130" i="10"/>
  <c r="I130" i="10"/>
  <c r="J130" i="10"/>
  <c r="K130" i="10"/>
  <c r="C131" i="10"/>
  <c r="D131" i="10"/>
  <c r="E131" i="10"/>
  <c r="F131" i="10"/>
  <c r="G131" i="10"/>
  <c r="H131" i="10"/>
  <c r="I131" i="10"/>
  <c r="J131" i="10"/>
  <c r="K131" i="10"/>
  <c r="C132" i="10"/>
  <c r="D132" i="10"/>
  <c r="E132" i="10"/>
  <c r="F132" i="10"/>
  <c r="G132" i="10"/>
  <c r="H132" i="10"/>
  <c r="I132" i="10"/>
  <c r="J132" i="10"/>
  <c r="K132" i="10"/>
  <c r="C126" i="10"/>
  <c r="D126" i="10"/>
  <c r="E126" i="10"/>
  <c r="F126" i="10"/>
  <c r="G126" i="10"/>
  <c r="H126" i="10"/>
  <c r="I126" i="10"/>
  <c r="J126" i="10"/>
  <c r="K126" i="10"/>
  <c r="C127" i="10"/>
  <c r="D127" i="10"/>
  <c r="E127" i="10"/>
  <c r="F127" i="10"/>
  <c r="G127" i="10"/>
  <c r="H127" i="10"/>
  <c r="I127" i="10"/>
  <c r="J127" i="10"/>
  <c r="K127" i="10"/>
  <c r="C128" i="10"/>
  <c r="D128" i="10"/>
  <c r="E128" i="10"/>
  <c r="F128" i="10"/>
  <c r="G128" i="10"/>
  <c r="H128" i="10"/>
  <c r="I128" i="10"/>
  <c r="J128" i="10"/>
  <c r="K128" i="10"/>
  <c r="C129" i="10"/>
  <c r="D129" i="10"/>
  <c r="E129" i="10"/>
  <c r="F129" i="10"/>
  <c r="G129" i="10"/>
  <c r="H129" i="10"/>
  <c r="I129" i="10"/>
  <c r="J129" i="10"/>
  <c r="K129" i="10"/>
  <c r="C133" i="10"/>
  <c r="D133" i="10"/>
  <c r="E133" i="10"/>
  <c r="F133" i="10"/>
  <c r="G133" i="10"/>
  <c r="H133" i="10"/>
  <c r="I133" i="10"/>
  <c r="J133" i="10"/>
  <c r="K133" i="10"/>
  <c r="C134" i="10"/>
  <c r="D134" i="10"/>
  <c r="E134" i="10"/>
  <c r="F134" i="10"/>
  <c r="G134" i="10"/>
  <c r="H134" i="10"/>
  <c r="I134" i="10"/>
  <c r="J134" i="10"/>
  <c r="K134" i="10"/>
  <c r="C135" i="10"/>
  <c r="D135" i="10"/>
  <c r="E135" i="10"/>
  <c r="F135" i="10"/>
  <c r="G135" i="10"/>
  <c r="H135" i="10"/>
  <c r="I135" i="10"/>
  <c r="J135" i="10"/>
  <c r="K135" i="10"/>
  <c r="C136" i="10"/>
  <c r="D136" i="10"/>
  <c r="E136" i="10"/>
  <c r="F136" i="10"/>
  <c r="G136" i="10"/>
  <c r="H136" i="10"/>
  <c r="I136" i="10"/>
  <c r="J136" i="10"/>
  <c r="K136" i="10"/>
  <c r="C137" i="10"/>
  <c r="D137" i="10"/>
  <c r="E137" i="10"/>
  <c r="F137" i="10"/>
  <c r="G137" i="10"/>
  <c r="H137" i="10"/>
  <c r="I137" i="10"/>
  <c r="J137" i="10"/>
  <c r="K137" i="10"/>
  <c r="C138" i="10"/>
  <c r="D138" i="10"/>
  <c r="E138" i="10"/>
  <c r="F138" i="10"/>
  <c r="G138" i="10"/>
  <c r="H138" i="10"/>
  <c r="I138" i="10"/>
  <c r="J138" i="10"/>
  <c r="K138" i="10"/>
  <c r="C139" i="10"/>
  <c r="D139" i="10"/>
  <c r="E139" i="10"/>
  <c r="F139" i="10"/>
  <c r="G139" i="10"/>
  <c r="H139" i="10"/>
  <c r="I139" i="10"/>
  <c r="J139" i="10"/>
  <c r="K139" i="10"/>
  <c r="C140" i="10"/>
  <c r="D140" i="10"/>
  <c r="E140" i="10"/>
  <c r="F140" i="10"/>
  <c r="G140" i="10"/>
  <c r="H140" i="10"/>
  <c r="I140" i="10"/>
  <c r="J140" i="10"/>
  <c r="K140" i="10"/>
  <c r="C141" i="10"/>
  <c r="D141" i="10"/>
  <c r="E141" i="10"/>
  <c r="F141" i="10"/>
  <c r="G141" i="10"/>
  <c r="H141" i="10"/>
  <c r="I141" i="10"/>
  <c r="J141" i="10"/>
  <c r="K141" i="10"/>
  <c r="C142" i="10"/>
  <c r="D142" i="10"/>
  <c r="E142" i="10"/>
  <c r="F142" i="10"/>
  <c r="G142" i="10"/>
  <c r="H142" i="10"/>
  <c r="I142" i="10"/>
  <c r="J142" i="10"/>
  <c r="K142" i="10"/>
  <c r="C143" i="10"/>
  <c r="D143" i="10"/>
  <c r="E143" i="10"/>
  <c r="F143" i="10"/>
  <c r="G143" i="10"/>
  <c r="H143" i="10"/>
  <c r="I143" i="10"/>
  <c r="J143" i="10"/>
  <c r="K143" i="10"/>
  <c r="C144" i="10"/>
  <c r="D144" i="10"/>
  <c r="E144" i="10"/>
  <c r="F144" i="10"/>
  <c r="G144" i="10"/>
  <c r="H144" i="10"/>
  <c r="I144" i="10"/>
  <c r="J144" i="10"/>
  <c r="K144" i="10"/>
  <c r="C145" i="10"/>
  <c r="D145" i="10"/>
  <c r="E145" i="10"/>
  <c r="F145" i="10"/>
  <c r="G145" i="10"/>
  <c r="H145" i="10"/>
  <c r="I145" i="10"/>
  <c r="J145" i="10"/>
  <c r="K145" i="10"/>
  <c r="C146" i="10"/>
  <c r="D146" i="10"/>
  <c r="E146" i="10"/>
  <c r="F146" i="10"/>
  <c r="G146" i="10"/>
  <c r="H146" i="10"/>
  <c r="I146" i="10"/>
  <c r="J146" i="10"/>
  <c r="K146" i="10"/>
  <c r="C147" i="10"/>
  <c r="D147" i="10"/>
  <c r="E147" i="10"/>
  <c r="F147" i="10"/>
  <c r="G147" i="10"/>
  <c r="H147" i="10"/>
  <c r="I147" i="10"/>
  <c r="J147" i="10"/>
  <c r="K147" i="10"/>
  <c r="C148" i="10"/>
  <c r="D148" i="10"/>
  <c r="E148" i="10"/>
  <c r="F148" i="10"/>
  <c r="G148" i="10"/>
  <c r="H148" i="10"/>
  <c r="I148" i="10"/>
  <c r="J148" i="10"/>
  <c r="K148" i="10"/>
  <c r="C149" i="10"/>
  <c r="D149" i="10"/>
  <c r="E149" i="10"/>
  <c r="F149" i="10"/>
  <c r="G149" i="10"/>
  <c r="H149" i="10"/>
  <c r="I149" i="10"/>
  <c r="J149" i="10"/>
  <c r="K149" i="10"/>
  <c r="C150" i="10"/>
  <c r="D150" i="10"/>
  <c r="E150" i="10"/>
  <c r="F150" i="10"/>
  <c r="G150" i="10"/>
  <c r="H150" i="10"/>
  <c r="I150" i="10"/>
  <c r="J150" i="10"/>
  <c r="K150" i="10"/>
  <c r="C151" i="10"/>
  <c r="D151" i="10"/>
  <c r="E151" i="10"/>
  <c r="F151" i="10"/>
  <c r="G151" i="10"/>
  <c r="H151" i="10"/>
  <c r="I151" i="10"/>
  <c r="J151" i="10"/>
  <c r="K151" i="10"/>
  <c r="C152" i="10"/>
  <c r="D152" i="10"/>
  <c r="E152" i="10"/>
  <c r="F152" i="10"/>
  <c r="G152" i="10"/>
  <c r="H152" i="10"/>
  <c r="I152" i="10"/>
  <c r="J152" i="10"/>
  <c r="K152" i="10"/>
  <c r="C153" i="10"/>
  <c r="D153" i="10"/>
  <c r="E153" i="10"/>
  <c r="F153" i="10"/>
  <c r="G153" i="10"/>
  <c r="H153" i="10"/>
  <c r="I153" i="10"/>
  <c r="J153" i="10"/>
  <c r="K153" i="10"/>
  <c r="C154" i="10"/>
  <c r="D154" i="10"/>
  <c r="E154" i="10"/>
  <c r="F154" i="10"/>
  <c r="G154" i="10"/>
  <c r="H154" i="10"/>
  <c r="I154" i="10"/>
  <c r="J154" i="10"/>
  <c r="K154" i="10"/>
  <c r="C155" i="10"/>
  <c r="D155" i="10"/>
  <c r="E155" i="10"/>
  <c r="F155" i="10"/>
  <c r="G155" i="10"/>
  <c r="H155" i="10"/>
  <c r="I155" i="10"/>
  <c r="J155" i="10"/>
  <c r="K155" i="10"/>
  <c r="C156" i="10"/>
  <c r="D156" i="10"/>
  <c r="E156" i="10"/>
  <c r="F156" i="10"/>
  <c r="G156" i="10"/>
  <c r="H156" i="10"/>
  <c r="I156" i="10"/>
  <c r="J156" i="10"/>
  <c r="K156" i="10"/>
  <c r="C157" i="10"/>
  <c r="D157" i="10"/>
  <c r="E157" i="10"/>
  <c r="F157" i="10"/>
  <c r="G157" i="10"/>
  <c r="H157" i="10"/>
  <c r="I157" i="10"/>
  <c r="J157" i="10"/>
  <c r="K157" i="10"/>
  <c r="D125" i="10"/>
  <c r="E125" i="10"/>
  <c r="F125" i="10"/>
  <c r="G125" i="10"/>
  <c r="H125" i="10"/>
  <c r="I125" i="10"/>
  <c r="J125" i="10"/>
  <c r="K125" i="10"/>
  <c r="C125" i="10"/>
  <c r="D45" i="10"/>
  <c r="E45" i="10"/>
  <c r="F45" i="10"/>
  <c r="G45" i="10"/>
  <c r="H45" i="10"/>
  <c r="I45" i="10"/>
  <c r="J45" i="10"/>
  <c r="K45" i="10"/>
  <c r="C45" i="10"/>
  <c r="C100" i="10"/>
  <c r="C119" i="10"/>
  <c r="C120" i="10"/>
  <c r="D63" i="10"/>
  <c r="E63" i="10"/>
  <c r="F63" i="10"/>
  <c r="D100" i="10"/>
  <c r="E100" i="10"/>
  <c r="F100" i="10"/>
  <c r="G100" i="10"/>
  <c r="H100" i="10"/>
  <c r="I100" i="10"/>
  <c r="J100" i="10"/>
  <c r="K100" i="10"/>
  <c r="L100" i="10"/>
  <c r="L106" i="10"/>
  <c r="D119" i="10"/>
  <c r="E119" i="10"/>
  <c r="F119" i="10"/>
  <c r="G119" i="10"/>
  <c r="H119" i="10"/>
  <c r="I119" i="10"/>
  <c r="J119" i="10"/>
  <c r="K119" i="10"/>
  <c r="L119" i="10"/>
  <c r="D120" i="10"/>
  <c r="E120" i="10"/>
  <c r="F120" i="10"/>
  <c r="G120" i="10"/>
  <c r="H120" i="10"/>
  <c r="I120" i="10"/>
  <c r="J120" i="10"/>
  <c r="K120" i="10"/>
  <c r="L120" i="10"/>
  <c r="C63" i="10"/>
  <c r="C3" i="6"/>
  <c r="D3" i="6"/>
  <c r="E3" i="6"/>
  <c r="F3" i="6"/>
  <c r="G3" i="6"/>
  <c r="H3" i="6"/>
  <c r="I3" i="6"/>
  <c r="J3" i="6"/>
  <c r="K3" i="6"/>
  <c r="L3" i="6"/>
  <c r="M3" i="6"/>
  <c r="N3" i="6"/>
  <c r="O3" i="6"/>
  <c r="C20" i="6"/>
  <c r="C21" i="6"/>
  <c r="C23" i="6"/>
  <c r="C24" i="6"/>
  <c r="C25" i="6"/>
  <c r="C27" i="6"/>
  <c r="C28" i="6"/>
  <c r="C29" i="6"/>
  <c r="C32" i="6"/>
  <c r="C16" i="6" s="1"/>
  <c r="C34" i="6"/>
  <c r="C35" i="6"/>
  <c r="C39" i="6"/>
  <c r="C76" i="6" s="1"/>
  <c r="C41" i="6"/>
  <c r="C78" i="6" s="1"/>
  <c r="C42" i="6"/>
  <c r="C79" i="6" s="1"/>
  <c r="C43" i="6"/>
  <c r="C80" i="6" s="1"/>
  <c r="C45" i="6"/>
  <c r="C82" i="6" s="1"/>
  <c r="C46" i="6"/>
  <c r="C83" i="6" s="1"/>
  <c r="C49" i="6"/>
  <c r="C75" i="6"/>
  <c r="D20" i="6"/>
  <c r="E20" i="6"/>
  <c r="F20" i="6"/>
  <c r="D21" i="6"/>
  <c r="E21" i="6"/>
  <c r="F21" i="6"/>
  <c r="D23" i="6"/>
  <c r="E23" i="6"/>
  <c r="F23" i="6"/>
  <c r="D24" i="6"/>
  <c r="E24" i="6"/>
  <c r="F24" i="6"/>
  <c r="D25" i="6"/>
  <c r="E25" i="6"/>
  <c r="F25" i="6"/>
  <c r="D27" i="6"/>
  <c r="E27" i="6"/>
  <c r="F27" i="6"/>
  <c r="D28" i="6"/>
  <c r="E28" i="6"/>
  <c r="F28" i="6"/>
  <c r="D29" i="6"/>
  <c r="E29" i="6"/>
  <c r="F29" i="6"/>
  <c r="D32" i="6"/>
  <c r="D16" i="6" s="1"/>
  <c r="E32" i="6"/>
  <c r="E16" i="6" s="1"/>
  <c r="F32" i="6"/>
  <c r="F16" i="6" s="1"/>
  <c r="D34" i="6"/>
  <c r="E34" i="6"/>
  <c r="F34" i="6"/>
  <c r="D35" i="6"/>
  <c r="E35" i="6"/>
  <c r="F35" i="6"/>
  <c r="D39" i="6"/>
  <c r="D76" i="6" s="1"/>
  <c r="E39" i="6"/>
  <c r="E76" i="6" s="1"/>
  <c r="F39" i="6"/>
  <c r="F76" i="6" s="1"/>
  <c r="D41" i="6"/>
  <c r="D78" i="6" s="1"/>
  <c r="E41" i="6"/>
  <c r="E78" i="6" s="1"/>
  <c r="F41" i="6"/>
  <c r="F78" i="6" s="1"/>
  <c r="D42" i="6"/>
  <c r="D79" i="6" s="1"/>
  <c r="E42" i="6"/>
  <c r="E79" i="6" s="1"/>
  <c r="F42" i="6"/>
  <c r="F79" i="6" s="1"/>
  <c r="D43" i="6"/>
  <c r="D80" i="6" s="1"/>
  <c r="E43" i="6"/>
  <c r="E80" i="6" s="1"/>
  <c r="F43" i="6"/>
  <c r="F80" i="6" s="1"/>
  <c r="D45" i="6"/>
  <c r="D82" i="6" s="1"/>
  <c r="E45" i="6"/>
  <c r="E82" i="6" s="1"/>
  <c r="F45" i="6"/>
  <c r="F82" i="6" s="1"/>
  <c r="D46" i="6"/>
  <c r="D83" i="6" s="1"/>
  <c r="E46" i="6"/>
  <c r="E83" i="6" s="1"/>
  <c r="F46" i="6"/>
  <c r="F83" i="6" s="1"/>
  <c r="D49" i="6"/>
  <c r="E49" i="6"/>
  <c r="F49" i="6"/>
  <c r="D75" i="6"/>
  <c r="E75" i="6"/>
  <c r="F75" i="6"/>
  <c r="G20" i="6"/>
  <c r="G21" i="6"/>
  <c r="G23" i="6"/>
  <c r="G24" i="6"/>
  <c r="G25" i="6"/>
  <c r="G27" i="6"/>
  <c r="G28" i="6"/>
  <c r="G29" i="6"/>
  <c r="G32" i="6"/>
  <c r="G34" i="6"/>
  <c r="G35" i="6"/>
  <c r="G39" i="6"/>
  <c r="G76" i="6" s="1"/>
  <c r="G41" i="6"/>
  <c r="G78" i="6" s="1"/>
  <c r="G42" i="6"/>
  <c r="G79" i="6" s="1"/>
  <c r="G43" i="6"/>
  <c r="G80" i="6" s="1"/>
  <c r="G45" i="6"/>
  <c r="G82" i="6" s="1"/>
  <c r="G46" i="6"/>
  <c r="G83" i="6" s="1"/>
  <c r="G49" i="6"/>
  <c r="G75" i="6"/>
  <c r="I46" i="6"/>
  <c r="I83" i="6" s="1"/>
  <c r="J46" i="6"/>
  <c r="J83" i="6" s="1"/>
  <c r="K46" i="6"/>
  <c r="K83" i="6" s="1"/>
  <c r="L46" i="6"/>
  <c r="L83" i="6" s="1"/>
  <c r="M46" i="6"/>
  <c r="M83" i="6" s="1"/>
  <c r="N46" i="6"/>
  <c r="N83" i="6" s="1"/>
  <c r="O46" i="6"/>
  <c r="O83" i="6" s="1"/>
  <c r="H46" i="6"/>
  <c r="H83" i="6" s="1"/>
  <c r="I45" i="6"/>
  <c r="I82" i="6" s="1"/>
  <c r="J45" i="6"/>
  <c r="J82" i="6" s="1"/>
  <c r="K45" i="6"/>
  <c r="K82" i="6" s="1"/>
  <c r="L45" i="6"/>
  <c r="L82" i="6" s="1"/>
  <c r="M45" i="6"/>
  <c r="M82" i="6" s="1"/>
  <c r="N45" i="6"/>
  <c r="N82" i="6" s="1"/>
  <c r="O45" i="6"/>
  <c r="O82" i="6" s="1"/>
  <c r="H45" i="6"/>
  <c r="H82" i="6" s="1"/>
  <c r="O44" i="6"/>
  <c r="O81" i="6" s="1"/>
  <c r="J43" i="6"/>
  <c r="J80" i="6" s="1"/>
  <c r="K43" i="6"/>
  <c r="K80" i="6" s="1"/>
  <c r="L43" i="6"/>
  <c r="L80" i="6" s="1"/>
  <c r="M43" i="6"/>
  <c r="M80" i="6" s="1"/>
  <c r="N43" i="6"/>
  <c r="N80" i="6" s="1"/>
  <c r="O43" i="6"/>
  <c r="O80" i="6" s="1"/>
  <c r="I43" i="6"/>
  <c r="I80" i="6" s="1"/>
  <c r="H43" i="6"/>
  <c r="H80" i="6" s="1"/>
  <c r="I29" i="6"/>
  <c r="J29" i="6"/>
  <c r="K29" i="6"/>
  <c r="L29" i="6"/>
  <c r="M29" i="6"/>
  <c r="N29" i="6"/>
  <c r="O29" i="6"/>
  <c r="H29" i="6"/>
  <c r="I28" i="6"/>
  <c r="H28" i="6"/>
  <c r="B25" i="11"/>
  <c r="B27" i="11"/>
  <c r="D27" i="11"/>
  <c r="E27" i="11"/>
  <c r="F27" i="11"/>
  <c r="G27" i="11"/>
  <c r="C27" i="11"/>
  <c r="D25" i="11"/>
  <c r="E25" i="11"/>
  <c r="F25" i="11"/>
  <c r="G25" i="11"/>
  <c r="C25" i="11"/>
  <c r="H75" i="6"/>
  <c r="I49" i="6"/>
  <c r="J49" i="6"/>
  <c r="K49" i="6"/>
  <c r="L49" i="6"/>
  <c r="M49" i="6"/>
  <c r="N49" i="6"/>
  <c r="O49" i="6"/>
  <c r="H49" i="6"/>
  <c r="I41" i="6"/>
  <c r="I78" i="6" s="1"/>
  <c r="J41" i="6"/>
  <c r="J78" i="6" s="1"/>
  <c r="K41" i="6"/>
  <c r="K78" i="6" s="1"/>
  <c r="L41" i="6"/>
  <c r="L78" i="6" s="1"/>
  <c r="M41" i="6"/>
  <c r="M78" i="6" s="1"/>
  <c r="N41" i="6"/>
  <c r="N78" i="6" s="1"/>
  <c r="O41" i="6"/>
  <c r="O78" i="6" s="1"/>
  <c r="I42" i="6"/>
  <c r="I79" i="6" s="1"/>
  <c r="J42" i="6"/>
  <c r="J79" i="6" s="1"/>
  <c r="K42" i="6"/>
  <c r="K79" i="6" s="1"/>
  <c r="L42" i="6"/>
  <c r="L79" i="6" s="1"/>
  <c r="M42" i="6"/>
  <c r="M79" i="6" s="1"/>
  <c r="N42" i="6"/>
  <c r="N79" i="6" s="1"/>
  <c r="O42" i="6"/>
  <c r="O79" i="6" s="1"/>
  <c r="H42" i="6"/>
  <c r="H79" i="6" s="1"/>
  <c r="H41" i="6"/>
  <c r="H78" i="6" s="1"/>
  <c r="I39" i="6"/>
  <c r="I76" i="6" s="1"/>
  <c r="J39" i="6"/>
  <c r="J76" i="6" s="1"/>
  <c r="K39" i="6"/>
  <c r="K76" i="6" s="1"/>
  <c r="L39" i="6"/>
  <c r="L76" i="6" s="1"/>
  <c r="M39" i="6"/>
  <c r="M76" i="6" s="1"/>
  <c r="N39" i="6"/>
  <c r="N76" i="6" s="1"/>
  <c r="O39" i="6"/>
  <c r="O76" i="6" s="1"/>
  <c r="H39" i="6"/>
  <c r="H76" i="6" s="1"/>
  <c r="I38" i="6"/>
  <c r="I75" i="6" s="1"/>
  <c r="I35" i="6"/>
  <c r="H35" i="6"/>
  <c r="I34" i="6"/>
  <c r="J34" i="6"/>
  <c r="K34" i="6"/>
  <c r="L34" i="6"/>
  <c r="M34" i="6"/>
  <c r="N34" i="6"/>
  <c r="O34" i="6"/>
  <c r="H34" i="6"/>
  <c r="I32" i="6"/>
  <c r="I16" i="6" s="1"/>
  <c r="J32" i="6"/>
  <c r="K32" i="6"/>
  <c r="K16" i="6" s="1"/>
  <c r="L32" i="6"/>
  <c r="M32" i="6"/>
  <c r="N32" i="6"/>
  <c r="O32" i="6"/>
  <c r="H32" i="6"/>
  <c r="I27" i="6"/>
  <c r="J27" i="6"/>
  <c r="K27" i="6"/>
  <c r="L27" i="6"/>
  <c r="M27" i="6"/>
  <c r="N27" i="6"/>
  <c r="O27" i="6"/>
  <c r="H27" i="6"/>
  <c r="I25" i="6"/>
  <c r="J25" i="6"/>
  <c r="K25" i="6"/>
  <c r="L25" i="6"/>
  <c r="M25" i="6"/>
  <c r="N25" i="6"/>
  <c r="O25" i="6"/>
  <c r="H25" i="6"/>
  <c r="I24" i="6"/>
  <c r="J24" i="6"/>
  <c r="K24" i="6"/>
  <c r="L24" i="6"/>
  <c r="M24" i="6"/>
  <c r="N24" i="6"/>
  <c r="O24" i="6"/>
  <c r="H24" i="6"/>
  <c r="I23" i="6"/>
  <c r="J23" i="6"/>
  <c r="K23" i="6"/>
  <c r="L23" i="6"/>
  <c r="M23" i="6"/>
  <c r="N23" i="6"/>
  <c r="O23" i="6"/>
  <c r="H23" i="6"/>
  <c r="I21" i="6"/>
  <c r="J21" i="6"/>
  <c r="K21" i="6"/>
  <c r="L21" i="6"/>
  <c r="M21" i="6"/>
  <c r="N21" i="6"/>
  <c r="O21" i="6"/>
  <c r="H21" i="6"/>
  <c r="I20" i="6"/>
  <c r="J20" i="6"/>
  <c r="K20" i="6"/>
  <c r="L20" i="6"/>
  <c r="M20" i="6"/>
  <c r="N20" i="6"/>
  <c r="O20" i="6"/>
  <c r="H20" i="6"/>
  <c r="J42" i="10"/>
  <c r="K42" i="10"/>
  <c r="L42" i="10"/>
  <c r="F42" i="10"/>
  <c r="G42" i="10"/>
  <c r="H42" i="10"/>
  <c r="I42" i="10"/>
  <c r="D42" i="10"/>
  <c r="E42" i="10"/>
  <c r="C42" i="10"/>
  <c r="W948" i="1"/>
  <c r="X948" i="1"/>
  <c r="Y948" i="1"/>
  <c r="Z948" i="1"/>
  <c r="AA948" i="1"/>
  <c r="AB948" i="1"/>
  <c r="AC948" i="1"/>
  <c r="AD948" i="1"/>
  <c r="AE948" i="1"/>
  <c r="AF948" i="1"/>
  <c r="AG948" i="1"/>
  <c r="AH948" i="1"/>
  <c r="AI948" i="1"/>
  <c r="AJ948" i="1"/>
  <c r="AK948" i="1"/>
  <c r="AL948" i="1"/>
  <c r="AM948" i="1"/>
  <c r="AN948" i="1"/>
  <c r="W949" i="1"/>
  <c r="X949" i="1"/>
  <c r="Y949" i="1"/>
  <c r="Z949" i="1"/>
  <c r="AA949" i="1"/>
  <c r="AB949" i="1"/>
  <c r="AC949" i="1"/>
  <c r="AD949" i="1"/>
  <c r="AE949" i="1"/>
  <c r="AF949" i="1"/>
  <c r="C51" i="10" s="1"/>
  <c r="AG949" i="1"/>
  <c r="D51" i="10" s="1"/>
  <c r="AH949" i="1"/>
  <c r="E51" i="10" s="1"/>
  <c r="AI949" i="1"/>
  <c r="B30" i="11" s="1"/>
  <c r="AJ949" i="1"/>
  <c r="G51" i="10" s="1"/>
  <c r="AK949" i="1"/>
  <c r="AL949" i="1"/>
  <c r="AM949" i="1"/>
  <c r="AN949" i="1"/>
  <c r="W950" i="1"/>
  <c r="X950" i="1"/>
  <c r="Y950" i="1"/>
  <c r="Z950" i="1"/>
  <c r="AA950" i="1"/>
  <c r="AB950" i="1"/>
  <c r="AC950" i="1"/>
  <c r="AD950" i="1"/>
  <c r="AE950" i="1"/>
  <c r="AF950" i="1"/>
  <c r="AG950" i="1"/>
  <c r="AH950" i="1"/>
  <c r="AI950" i="1"/>
  <c r="AJ950" i="1"/>
  <c r="AK950" i="1"/>
  <c r="AL950" i="1"/>
  <c r="AM950" i="1"/>
  <c r="AN950" i="1"/>
  <c r="V950" i="1"/>
  <c r="V949" i="1"/>
  <c r="V948" i="1"/>
  <c r="W941" i="1"/>
  <c r="X941" i="1"/>
  <c r="Y941" i="1"/>
  <c r="Z941" i="1"/>
  <c r="AA941" i="1"/>
  <c r="AB941" i="1"/>
  <c r="AC941" i="1"/>
  <c r="AD941" i="1"/>
  <c r="AE941" i="1"/>
  <c r="AF941" i="1"/>
  <c r="AG941" i="1"/>
  <c r="D48" i="10" s="1"/>
  <c r="AH941" i="1"/>
  <c r="E48" i="10" s="1"/>
  <c r="AI941" i="1"/>
  <c r="AJ941" i="1"/>
  <c r="AK941" i="1"/>
  <c r="AL941" i="1"/>
  <c r="E28" i="11" s="1"/>
  <c r="AM941" i="1"/>
  <c r="AN941" i="1"/>
  <c r="W942" i="1"/>
  <c r="X942" i="1"/>
  <c r="Y942" i="1"/>
  <c r="Z942" i="1"/>
  <c r="AA942" i="1"/>
  <c r="AB942" i="1"/>
  <c r="AC942" i="1"/>
  <c r="AD942" i="1"/>
  <c r="AE942" i="1"/>
  <c r="AF942" i="1"/>
  <c r="AG942" i="1"/>
  <c r="AH942" i="1"/>
  <c r="AI942" i="1"/>
  <c r="AJ942" i="1"/>
  <c r="AK942" i="1"/>
  <c r="AL942" i="1"/>
  <c r="AM942" i="1"/>
  <c r="AN942" i="1"/>
  <c r="W943" i="1"/>
  <c r="X943" i="1"/>
  <c r="Y943" i="1"/>
  <c r="Z943" i="1"/>
  <c r="AA943" i="1"/>
  <c r="AB943" i="1"/>
  <c r="AC943" i="1"/>
  <c r="AD943" i="1"/>
  <c r="AF943" i="1"/>
  <c r="AG943" i="1"/>
  <c r="AH943" i="1"/>
  <c r="AI943" i="1"/>
  <c r="AJ943" i="1"/>
  <c r="AK943" i="1"/>
  <c r="AL943" i="1"/>
  <c r="AM943" i="1"/>
  <c r="AN943" i="1"/>
  <c r="W944" i="1"/>
  <c r="X944" i="1"/>
  <c r="Y944" i="1"/>
  <c r="Z944" i="1"/>
  <c r="AA944" i="1"/>
  <c r="AB944" i="1"/>
  <c r="AC944" i="1"/>
  <c r="AD944" i="1"/>
  <c r="AE944" i="1"/>
  <c r="AF944" i="1"/>
  <c r="AG944" i="1"/>
  <c r="AH944" i="1"/>
  <c r="AI944" i="1"/>
  <c r="AJ944" i="1"/>
  <c r="AK944" i="1"/>
  <c r="AL944" i="1"/>
  <c r="AM944" i="1"/>
  <c r="AN944" i="1"/>
  <c r="V944" i="1"/>
  <c r="V943" i="1"/>
  <c r="V942" i="1"/>
  <c r="V941" i="1"/>
  <c r="W939" i="1"/>
  <c r="W940" i="1" s="1"/>
  <c r="X939" i="1"/>
  <c r="X940" i="1" s="1"/>
  <c r="Y939" i="1"/>
  <c r="Y940" i="1" s="1"/>
  <c r="Z939" i="1"/>
  <c r="Z940" i="1" s="1"/>
  <c r="AA939" i="1"/>
  <c r="AA940" i="1" s="1"/>
  <c r="AB939" i="1"/>
  <c r="AB940" i="1" s="1"/>
  <c r="AC939" i="1"/>
  <c r="AC940" i="1" s="1"/>
  <c r="AD939" i="1"/>
  <c r="AD940" i="1" s="1"/>
  <c r="AE939" i="1"/>
  <c r="AE940" i="1" s="1"/>
  <c r="AF939" i="1"/>
  <c r="AF940" i="1" s="1"/>
  <c r="AG939" i="1"/>
  <c r="AG940" i="1" s="1"/>
  <c r="AH939" i="1"/>
  <c r="AH940" i="1" s="1"/>
  <c r="AI939" i="1"/>
  <c r="AI940" i="1" s="1"/>
  <c r="AJ939" i="1"/>
  <c r="AJ940" i="1" s="1"/>
  <c r="AK939" i="1"/>
  <c r="AK940" i="1" s="1"/>
  <c r="AL939" i="1"/>
  <c r="AL940" i="1" s="1"/>
  <c r="AM939" i="1"/>
  <c r="AM940" i="1" s="1"/>
  <c r="AN939" i="1"/>
  <c r="AN940" i="1" s="1"/>
  <c r="V939" i="1"/>
  <c r="V940" i="1" s="1"/>
  <c r="W938" i="1"/>
  <c r="X938" i="1"/>
  <c r="Y938" i="1"/>
  <c r="Z938" i="1"/>
  <c r="AA938" i="1"/>
  <c r="AB938" i="1"/>
  <c r="AC938" i="1"/>
  <c r="AD938" i="1"/>
  <c r="AE938" i="1"/>
  <c r="AF938" i="1"/>
  <c r="AG938" i="1"/>
  <c r="AH938" i="1"/>
  <c r="AI938" i="1"/>
  <c r="AJ938" i="1"/>
  <c r="AK938" i="1"/>
  <c r="AL938" i="1"/>
  <c r="AM938" i="1"/>
  <c r="AN938" i="1"/>
  <c r="V938" i="1"/>
  <c r="X879" i="1"/>
  <c r="Y879" i="1"/>
  <c r="Z879" i="1"/>
  <c r="AA879" i="1"/>
  <c r="AC879" i="1"/>
  <c r="AD879" i="1"/>
  <c r="AE879" i="1"/>
  <c r="AF879" i="1"/>
  <c r="AG879" i="1"/>
  <c r="AH879" i="1"/>
  <c r="AI879" i="1"/>
  <c r="AJ879" i="1"/>
  <c r="AK879" i="1"/>
  <c r="AL879" i="1"/>
  <c r="AM879" i="1"/>
  <c r="AN879" i="1"/>
  <c r="AO879" i="1"/>
  <c r="W862" i="1"/>
  <c r="X862" i="1"/>
  <c r="Y862" i="1"/>
  <c r="Z862" i="1"/>
  <c r="Z863" i="1"/>
  <c r="AA862" i="1"/>
  <c r="AA863" i="1"/>
  <c r="AB863" i="1"/>
  <c r="AC862" i="1"/>
  <c r="AC863" i="1"/>
  <c r="AD862" i="1"/>
  <c r="AE862" i="1"/>
  <c r="AF862" i="1"/>
  <c r="AG862" i="1"/>
  <c r="AH862" i="1"/>
  <c r="AI862" i="1"/>
  <c r="AJ862" i="1"/>
  <c r="AK862" i="1"/>
  <c r="AL862" i="1"/>
  <c r="AM862" i="1"/>
  <c r="AN862" i="1"/>
  <c r="W863" i="1"/>
  <c r="X863" i="1"/>
  <c r="Y863" i="1"/>
  <c r="AD863" i="1"/>
  <c r="AE863" i="1"/>
  <c r="AF863" i="1"/>
  <c r="AG863" i="1"/>
  <c r="AH863" i="1"/>
  <c r="AI863" i="1"/>
  <c r="AJ863" i="1"/>
  <c r="AK863" i="1"/>
  <c r="AL863" i="1"/>
  <c r="AM863" i="1"/>
  <c r="AN863" i="1"/>
  <c r="W865" i="1"/>
  <c r="X865" i="1"/>
  <c r="Y865" i="1"/>
  <c r="Z865" i="1"/>
  <c r="AA865" i="1"/>
  <c r="AB865" i="1"/>
  <c r="AC865" i="1"/>
  <c r="AD865" i="1"/>
  <c r="AE865" i="1"/>
  <c r="AF865" i="1"/>
  <c r="AG865" i="1"/>
  <c r="AH865" i="1"/>
  <c r="AI865" i="1"/>
  <c r="AJ865" i="1"/>
  <c r="AK865" i="1"/>
  <c r="AL865" i="1"/>
  <c r="AM865" i="1"/>
  <c r="AN865" i="1"/>
  <c r="W866" i="1"/>
  <c r="X866" i="1"/>
  <c r="Y866" i="1"/>
  <c r="Z866" i="1"/>
  <c r="AA866" i="1"/>
  <c r="AB866" i="1"/>
  <c r="AC866" i="1"/>
  <c r="AD866" i="1"/>
  <c r="AE866" i="1"/>
  <c r="AF866" i="1"/>
  <c r="AG866" i="1"/>
  <c r="AH866" i="1"/>
  <c r="AI866" i="1"/>
  <c r="AJ866" i="1"/>
  <c r="AK866" i="1"/>
  <c r="AL866" i="1"/>
  <c r="AM866" i="1"/>
  <c r="AN866" i="1"/>
  <c r="W867" i="1"/>
  <c r="X867" i="1"/>
  <c r="Y867" i="1"/>
  <c r="Z867" i="1"/>
  <c r="AA867" i="1"/>
  <c r="AB867" i="1"/>
  <c r="AC867" i="1"/>
  <c r="AD867" i="1"/>
  <c r="AE867" i="1"/>
  <c r="AF867" i="1"/>
  <c r="AG867" i="1"/>
  <c r="AH867" i="1"/>
  <c r="AI867" i="1"/>
  <c r="AJ867" i="1"/>
  <c r="AK867" i="1"/>
  <c r="AL867" i="1"/>
  <c r="AM867" i="1"/>
  <c r="AN867" i="1"/>
  <c r="V867" i="1"/>
  <c r="V866" i="1"/>
  <c r="V865" i="1"/>
  <c r="V863" i="1"/>
  <c r="V862" i="1"/>
  <c r="AB987" i="1"/>
  <c r="AC987" i="1"/>
  <c r="AD987" i="1"/>
  <c r="AE987" i="1"/>
  <c r="AF987" i="1"/>
  <c r="AG987" i="1"/>
  <c r="AH987" i="1"/>
  <c r="AI987" i="1"/>
  <c r="AJ987" i="1"/>
  <c r="AK987" i="1"/>
  <c r="AL987" i="1"/>
  <c r="AM987" i="1"/>
  <c r="AN987" i="1"/>
  <c r="AO987" i="1"/>
  <c r="AB988" i="1"/>
  <c r="AC988" i="1"/>
  <c r="AD988" i="1"/>
  <c r="AE988" i="1"/>
  <c r="AF988" i="1"/>
  <c r="AG988" i="1"/>
  <c r="AH988" i="1"/>
  <c r="AI988" i="1"/>
  <c r="AJ988" i="1"/>
  <c r="AK988" i="1"/>
  <c r="AL988" i="1"/>
  <c r="AM988" i="1"/>
  <c r="AN988" i="1"/>
  <c r="AO988" i="1"/>
  <c r="AA988" i="1"/>
  <c r="AA987" i="1"/>
  <c r="AC1299" i="1"/>
  <c r="AM1504" i="1"/>
  <c r="AN1504" i="1"/>
  <c r="AO1504" i="1"/>
  <c r="AM1506" i="1"/>
  <c r="AN1506" i="1"/>
  <c r="AO1506" i="1"/>
  <c r="AM1507" i="1"/>
  <c r="AN1507" i="1"/>
  <c r="AO1507" i="1"/>
  <c r="AM1509" i="1"/>
  <c r="AN1509" i="1"/>
  <c r="AO1509" i="1"/>
  <c r="AO1517" i="1"/>
  <c r="AM1522" i="1"/>
  <c r="AN1522" i="1"/>
  <c r="AO1522" i="1"/>
  <c r="AM1523" i="1"/>
  <c r="AN1523" i="1"/>
  <c r="AO1523" i="1"/>
  <c r="AM1502" i="1"/>
  <c r="AN1502" i="1"/>
  <c r="AO1502" i="1"/>
  <c r="AN1488" i="1"/>
  <c r="AO1488" i="1"/>
  <c r="AN1489" i="1"/>
  <c r="AO1489" i="1"/>
  <c r="AN1490" i="1"/>
  <c r="AO1490" i="1"/>
  <c r="AN1491" i="1"/>
  <c r="AO1491" i="1"/>
  <c r="AN1492" i="1"/>
  <c r="AO1492" i="1"/>
  <c r="AN1493" i="1"/>
  <c r="AO1493" i="1"/>
  <c r="AN1495" i="1"/>
  <c r="AO1495" i="1"/>
  <c r="AN1487" i="1"/>
  <c r="AL1353" i="1"/>
  <c r="AM1353" i="1"/>
  <c r="AN1353" i="1"/>
  <c r="AL1354" i="1"/>
  <c r="AM1354" i="1"/>
  <c r="AN1354" i="1"/>
  <c r="AL1355" i="1"/>
  <c r="AM1355" i="1"/>
  <c r="AN1355" i="1"/>
  <c r="AL1356" i="1"/>
  <c r="AM1356" i="1"/>
  <c r="AN1356" i="1"/>
  <c r="AL1357" i="1"/>
  <c r="AM1357" i="1"/>
  <c r="AN1357" i="1"/>
  <c r="AL1358" i="1"/>
  <c r="AM1358" i="1"/>
  <c r="AN1358" i="1"/>
  <c r="AL1359" i="1"/>
  <c r="AM1359" i="1"/>
  <c r="AN1359" i="1"/>
  <c r="AL1360" i="1"/>
  <c r="AM1360" i="1"/>
  <c r="AN1360" i="1"/>
  <c r="AL1361" i="1"/>
  <c r="AM1361" i="1"/>
  <c r="AN1361" i="1"/>
  <c r="AL1362" i="1"/>
  <c r="AM1362" i="1"/>
  <c r="AN1362" i="1"/>
  <c r="AL1363" i="1"/>
  <c r="AM1363" i="1"/>
  <c r="AN1363" i="1"/>
  <c r="AL1364" i="1"/>
  <c r="AM1364" i="1"/>
  <c r="AN1364" i="1"/>
  <c r="AL1365" i="1"/>
  <c r="AM1365" i="1"/>
  <c r="AN1365" i="1"/>
  <c r="AL1366" i="1"/>
  <c r="AM1366" i="1"/>
  <c r="AN1366" i="1"/>
  <c r="AL1370" i="1"/>
  <c r="AM1370" i="1"/>
  <c r="AN1370" i="1"/>
  <c r="AL1374" i="1"/>
  <c r="AM1374" i="1"/>
  <c r="AN1374" i="1"/>
  <c r="AO1378" i="1"/>
  <c r="AO1409" i="1" s="1"/>
  <c r="AO1379" i="1"/>
  <c r="AO1380" i="1"/>
  <c r="AO1381" i="1"/>
  <c r="AO1390" i="1" s="1"/>
  <c r="AO1383" i="1"/>
  <c r="AL1385" i="1"/>
  <c r="AM1385" i="1"/>
  <c r="AN1385" i="1"/>
  <c r="AO1385" i="1"/>
  <c r="AL1387" i="1"/>
  <c r="AM1387" i="1"/>
  <c r="AN1387" i="1"/>
  <c r="AO1387" i="1"/>
  <c r="AO1393" i="1"/>
  <c r="AO1394" i="1"/>
  <c r="AL1396" i="1"/>
  <c r="AM1396" i="1"/>
  <c r="AN1396" i="1"/>
  <c r="AO1396" i="1"/>
  <c r="AL1397" i="1"/>
  <c r="AL1429" i="1" s="1"/>
  <c r="AM1397" i="1"/>
  <c r="AM1429" i="1" s="1"/>
  <c r="AN1397" i="1"/>
  <c r="AO1397" i="1"/>
  <c r="AO1429" i="1" s="1"/>
  <c r="AL1398" i="1"/>
  <c r="AL1472" i="1" s="1"/>
  <c r="AM1398" i="1"/>
  <c r="AM1472" i="1" s="1"/>
  <c r="AN1398" i="1"/>
  <c r="AN1472" i="1" s="1"/>
  <c r="AO1398" i="1"/>
  <c r="AO1472" i="1" s="1"/>
  <c r="AL1399" i="1"/>
  <c r="AL1473" i="1" s="1"/>
  <c r="AM1399" i="1"/>
  <c r="AM1473" i="1" s="1"/>
  <c r="AN1399" i="1"/>
  <c r="AN1473" i="1" s="1"/>
  <c r="AO1399" i="1"/>
  <c r="AO1473" i="1" s="1"/>
  <c r="AL1401" i="1"/>
  <c r="AM1401" i="1"/>
  <c r="AN1401" i="1"/>
  <c r="AO1401" i="1"/>
  <c r="AL1413" i="1"/>
  <c r="AM1413" i="1"/>
  <c r="AN1413" i="1"/>
  <c r="AO1413" i="1"/>
  <c r="AL1420" i="1"/>
  <c r="AM1420" i="1"/>
  <c r="AN1420" i="1"/>
  <c r="AO1420" i="1"/>
  <c r="AL1437" i="1"/>
  <c r="AM1437" i="1"/>
  <c r="AN1437" i="1"/>
  <c r="AO1437" i="1"/>
  <c r="AL1438" i="1"/>
  <c r="AM1438" i="1"/>
  <c r="AN1438" i="1"/>
  <c r="AO1438" i="1"/>
  <c r="AL1439" i="1"/>
  <c r="AM1439" i="1"/>
  <c r="AN1439" i="1"/>
  <c r="AO1439" i="1"/>
  <c r="AL1440" i="1"/>
  <c r="AM1440" i="1"/>
  <c r="AN1440" i="1"/>
  <c r="AO1440" i="1"/>
  <c r="AL1441" i="1"/>
  <c r="AM1441" i="1"/>
  <c r="AN1441" i="1"/>
  <c r="AO1441" i="1"/>
  <c r="AL1443" i="1"/>
  <c r="AM1443" i="1"/>
  <c r="AN1443" i="1"/>
  <c r="AO1443" i="1"/>
  <c r="AL1444" i="1"/>
  <c r="AM1444" i="1"/>
  <c r="AN1444" i="1"/>
  <c r="AO1444" i="1"/>
  <c r="AL1446" i="1"/>
  <c r="AM1446" i="1"/>
  <c r="AN1446" i="1"/>
  <c r="AO1446" i="1"/>
  <c r="AL1447" i="1"/>
  <c r="AM1447" i="1"/>
  <c r="AM1428" i="1" s="1"/>
  <c r="AN1447" i="1"/>
  <c r="AO1447" i="1"/>
  <c r="AL1448" i="1"/>
  <c r="AM1448" i="1"/>
  <c r="AN1448" i="1"/>
  <c r="AO1448" i="1"/>
  <c r="AL1449" i="1"/>
  <c r="AM1449" i="1"/>
  <c r="AN1449" i="1"/>
  <c r="AO1449" i="1"/>
  <c r="AL1450" i="1"/>
  <c r="AM1450" i="1"/>
  <c r="AN1450" i="1"/>
  <c r="AO1450" i="1"/>
  <c r="AL1451" i="1"/>
  <c r="AM1451" i="1"/>
  <c r="AN1451" i="1"/>
  <c r="AO1451" i="1"/>
  <c r="AL1452" i="1"/>
  <c r="AM1452" i="1"/>
  <c r="AN1452" i="1"/>
  <c r="AO1452" i="1"/>
  <c r="AL1453" i="1"/>
  <c r="AM1453" i="1"/>
  <c r="AN1453" i="1"/>
  <c r="AO1453" i="1"/>
  <c r="AO1456" i="1"/>
  <c r="AO1459" i="1"/>
  <c r="AO1461" i="1"/>
  <c r="AO1462" i="1"/>
  <c r="AO1464" i="1"/>
  <c r="AO1465" i="1"/>
  <c r="J50" i="10"/>
  <c r="G29" i="11"/>
  <c r="AM928" i="1"/>
  <c r="AN928" i="1"/>
  <c r="AN929" i="1" s="1"/>
  <c r="AO982" i="1"/>
  <c r="AM931" i="1"/>
  <c r="AN931" i="1"/>
  <c r="AO932" i="1" s="1"/>
  <c r="L46" i="10" s="1"/>
  <c r="AM933" i="1"/>
  <c r="AN933" i="1"/>
  <c r="AN934" i="1" s="1"/>
  <c r="AO984" i="1"/>
  <c r="AM936" i="1"/>
  <c r="AN936" i="1"/>
  <c r="L56" i="10"/>
  <c r="AM915" i="1"/>
  <c r="AN915" i="1"/>
  <c r="AM916" i="1"/>
  <c r="AM924" i="1" s="1"/>
  <c r="AN916" i="1"/>
  <c r="AN924" i="1" s="1"/>
  <c r="J22" i="10"/>
  <c r="K22" i="10"/>
  <c r="L22" i="10"/>
  <c r="F38" i="11"/>
  <c r="G38" i="11"/>
  <c r="L23" i="10"/>
  <c r="F37" i="11"/>
  <c r="K20" i="10"/>
  <c r="L20" i="10"/>
  <c r="AM878" i="1"/>
  <c r="J21" i="10" s="1"/>
  <c r="AN878" i="1"/>
  <c r="G39" i="11" s="1"/>
  <c r="AO878" i="1"/>
  <c r="L21" i="10" s="1"/>
  <c r="AM869" i="1"/>
  <c r="AN869" i="1"/>
  <c r="L17" i="10" s="1"/>
  <c r="AM871" i="1"/>
  <c r="AM968" i="1" s="1"/>
  <c r="AN871" i="1"/>
  <c r="AN968" i="1" s="1"/>
  <c r="H56" i="11"/>
  <c r="AM872" i="1"/>
  <c r="AN872" i="1"/>
  <c r="H57" i="11"/>
  <c r="AM854" i="1"/>
  <c r="J10" i="10" s="1"/>
  <c r="AN854" i="1"/>
  <c r="AN964" i="1" s="1"/>
  <c r="AO964" i="1"/>
  <c r="AM855" i="1"/>
  <c r="F60" i="11" s="1"/>
  <c r="AN855" i="1"/>
  <c r="G60" i="11" s="1"/>
  <c r="H60" i="11"/>
  <c r="AM856" i="1"/>
  <c r="AN856" i="1"/>
  <c r="AM857" i="1"/>
  <c r="AN857" i="1"/>
  <c r="AM858" i="1"/>
  <c r="AM965" i="1" s="1"/>
  <c r="AN858" i="1"/>
  <c r="G6" i="11" s="1"/>
  <c r="H52" i="11"/>
  <c r="AM859" i="1"/>
  <c r="F53" i="11" s="1"/>
  <c r="AN859" i="1"/>
  <c r="K12" i="10" s="1"/>
  <c r="H53" i="11"/>
  <c r="AM860" i="1"/>
  <c r="F54" i="11" s="1"/>
  <c r="AN860" i="1"/>
  <c r="K13" i="10" s="1"/>
  <c r="H54" i="11"/>
  <c r="AM58" i="1"/>
  <c r="AN58" i="1"/>
  <c r="AO58" i="1"/>
  <c r="AL58" i="1"/>
  <c r="AW1312" i="1"/>
  <c r="AY1312" i="1"/>
  <c r="AM1002" i="1"/>
  <c r="AW1308" i="1"/>
  <c r="AN1002" i="1"/>
  <c r="AY1308" i="1"/>
  <c r="AO1002" i="1"/>
  <c r="BA1308" i="1"/>
  <c r="AW1302" i="1"/>
  <c r="AY1302" i="1"/>
  <c r="BA1302" i="1"/>
  <c r="AW1303" i="1"/>
  <c r="AY1303" i="1"/>
  <c r="BA1303" i="1"/>
  <c r="AW1304" i="1"/>
  <c r="AY1304" i="1"/>
  <c r="BA1304" i="1"/>
  <c r="AW1305" i="1"/>
  <c r="AY1305" i="1"/>
  <c r="BA1305" i="1"/>
  <c r="AM989" i="1"/>
  <c r="AW1314" i="1"/>
  <c r="AN989" i="1"/>
  <c r="AY1314" i="1"/>
  <c r="AM990" i="1"/>
  <c r="AN990" i="1"/>
  <c r="AY1315" i="1"/>
  <c r="AO990" i="1"/>
  <c r="AM991" i="1"/>
  <c r="AN991" i="1"/>
  <c r="AO991" i="1"/>
  <c r="AY1295" i="1"/>
  <c r="BA1295" i="1"/>
  <c r="AW1296" i="1"/>
  <c r="AY1296" i="1"/>
  <c r="BA1296" i="1"/>
  <c r="AY1297" i="1"/>
  <c r="BA1297" i="1"/>
  <c r="AM986" i="1"/>
  <c r="AW1298" i="1"/>
  <c r="AN986" i="1"/>
  <c r="AY1298" i="1"/>
  <c r="AO986" i="1"/>
  <c r="BA1298" i="1"/>
  <c r="AW1299" i="1"/>
  <c r="AY1299" i="1"/>
  <c r="BA1299" i="1"/>
  <c r="AW1294" i="1"/>
  <c r="AY1294" i="1"/>
  <c r="BA1294" i="1"/>
  <c r="AW1276" i="1"/>
  <c r="AY1276" i="1"/>
  <c r="BA1276" i="1"/>
  <c r="AW1277" i="1"/>
  <c r="AY1277" i="1"/>
  <c r="BA1277" i="1"/>
  <c r="AW1278" i="1"/>
  <c r="AY1278" i="1"/>
  <c r="BA1278" i="1"/>
  <c r="AM967" i="1"/>
  <c r="M40" i="6" s="1"/>
  <c r="M77" i="6" s="1"/>
  <c r="AN967" i="1"/>
  <c r="N40" i="6" s="1"/>
  <c r="N77" i="6" s="1"/>
  <c r="AO967" i="1"/>
  <c r="O40" i="6" s="1"/>
  <c r="O77" i="6" s="1"/>
  <c r="AW1280" i="1"/>
  <c r="AY1280" i="1"/>
  <c r="BA1280" i="1"/>
  <c r="AW1281" i="1"/>
  <c r="AY1281" i="1"/>
  <c r="BA1281" i="1"/>
  <c r="AW1307" i="1"/>
  <c r="AY1307" i="1"/>
  <c r="BA1307" i="1"/>
  <c r="AW1315" i="1"/>
  <c r="AY1279" i="1"/>
  <c r="AN1316" i="1"/>
  <c r="AX1316" i="1"/>
  <c r="AV1316" i="1"/>
  <c r="Z991" i="1"/>
  <c r="AA991" i="1"/>
  <c r="AB991" i="1"/>
  <c r="AC991" i="1"/>
  <c r="AD991" i="1"/>
  <c r="AE991" i="1"/>
  <c r="AF991" i="1"/>
  <c r="AG991" i="1"/>
  <c r="AH991" i="1"/>
  <c r="AI991" i="1"/>
  <c r="AJ991" i="1"/>
  <c r="AK991" i="1"/>
  <c r="AL991" i="1"/>
  <c r="W991" i="1"/>
  <c r="X991" i="1"/>
  <c r="Y991" i="1"/>
  <c r="W990" i="1"/>
  <c r="X990" i="1"/>
  <c r="Y990" i="1"/>
  <c r="Z990" i="1"/>
  <c r="AA990" i="1"/>
  <c r="AB990" i="1"/>
  <c r="AC990" i="1"/>
  <c r="AD990" i="1"/>
  <c r="AE990" i="1"/>
  <c r="AF990" i="1"/>
  <c r="AG990" i="1"/>
  <c r="AH990" i="1"/>
  <c r="AI990" i="1"/>
  <c r="V991" i="1"/>
  <c r="V990" i="1"/>
  <c r="AJ990" i="1"/>
  <c r="AK990" i="1"/>
  <c r="AL990" i="1"/>
  <c r="AF1315" i="1"/>
  <c r="AC1315" i="1"/>
  <c r="AX1314" i="1"/>
  <c r="AV1314" i="1"/>
  <c r="AX1312" i="1"/>
  <c r="AV1312" i="1"/>
  <c r="AT1312" i="1"/>
  <c r="AR1312" i="1"/>
  <c r="AP1312" i="1"/>
  <c r="AN1312" i="1"/>
  <c r="AL1312" i="1"/>
  <c r="AJ1312" i="1"/>
  <c r="AH1312" i="1"/>
  <c r="AF1312" i="1"/>
  <c r="AX1311" i="1"/>
  <c r="AV1311" i="1"/>
  <c r="AT1311" i="1"/>
  <c r="AR1311" i="1"/>
  <c r="AP1311" i="1"/>
  <c r="AN1311" i="1"/>
  <c r="AL1311" i="1"/>
  <c r="AJ1311" i="1"/>
  <c r="AH1311" i="1"/>
  <c r="AF1311" i="1"/>
  <c r="AX1310" i="1"/>
  <c r="AV1310" i="1"/>
  <c r="AT1310" i="1"/>
  <c r="AR1310" i="1"/>
  <c r="AP1310" i="1"/>
  <c r="AN1310" i="1"/>
  <c r="AL1310" i="1"/>
  <c r="AJ1310" i="1"/>
  <c r="AH1310" i="1"/>
  <c r="AF1310" i="1"/>
  <c r="AY1316" i="1"/>
  <c r="BA1279" i="1"/>
  <c r="BA1306" i="1"/>
  <c r="AW1316" i="1"/>
  <c r="AW1279" i="1"/>
  <c r="AY1306" i="1"/>
  <c r="AW1306" i="1"/>
  <c r="AW1311" i="1"/>
  <c r="AY1310" i="1"/>
  <c r="AW1310" i="1"/>
  <c r="AY1311" i="1"/>
  <c r="AZ1308" i="1"/>
  <c r="AZ1307" i="1"/>
  <c r="AZ1306" i="1"/>
  <c r="AZ1305" i="1"/>
  <c r="AZ1304" i="1"/>
  <c r="AZ1303" i="1"/>
  <c r="AZ1302" i="1"/>
  <c r="AX1308" i="1"/>
  <c r="AX1307" i="1"/>
  <c r="AX1306" i="1"/>
  <c r="AX1305" i="1"/>
  <c r="AX1304" i="1"/>
  <c r="AX1303" i="1"/>
  <c r="AX1302" i="1"/>
  <c r="AV1308" i="1"/>
  <c r="AV1307" i="1"/>
  <c r="AV1306" i="1"/>
  <c r="AV1305" i="1"/>
  <c r="AV1304" i="1"/>
  <c r="AV1303" i="1"/>
  <c r="AV1302" i="1"/>
  <c r="AZ1299" i="1"/>
  <c r="AZ1298" i="1"/>
  <c r="AZ1297" i="1"/>
  <c r="AZ1296" i="1"/>
  <c r="AZ1295" i="1"/>
  <c r="AZ1294" i="1"/>
  <c r="AX1299" i="1"/>
  <c r="AX1298" i="1"/>
  <c r="AX1297" i="1"/>
  <c r="AX1296" i="1"/>
  <c r="AX1295" i="1"/>
  <c r="AX1294" i="1"/>
  <c r="AV1299" i="1"/>
  <c r="AV1298" i="1"/>
  <c r="AV1297" i="1"/>
  <c r="AV1296" i="1"/>
  <c r="AV1295" i="1"/>
  <c r="AV1294" i="1"/>
  <c r="AZ1291" i="1"/>
  <c r="AZ1290" i="1"/>
  <c r="AX1291" i="1"/>
  <c r="AX1290" i="1"/>
  <c r="AX1289" i="1"/>
  <c r="AX1288" i="1"/>
  <c r="AX1287" i="1"/>
  <c r="AX1286" i="1"/>
  <c r="AX1285" i="1"/>
  <c r="AX1284" i="1"/>
  <c r="AV1291" i="1"/>
  <c r="AV1290" i="1"/>
  <c r="AV1289" i="1"/>
  <c r="AV1288" i="1"/>
  <c r="AV1287" i="1"/>
  <c r="AV1286" i="1"/>
  <c r="AV1285" i="1"/>
  <c r="AV1284" i="1"/>
  <c r="AZ1281" i="1"/>
  <c r="AZ1280" i="1"/>
  <c r="AZ1279" i="1"/>
  <c r="AZ1278" i="1"/>
  <c r="AZ1277" i="1"/>
  <c r="AZ1276" i="1"/>
  <c r="AX1281" i="1"/>
  <c r="AX1280" i="1"/>
  <c r="AX1279" i="1"/>
  <c r="AX1278" i="1"/>
  <c r="AX1277" i="1"/>
  <c r="AX1276" i="1"/>
  <c r="AV1281" i="1"/>
  <c r="AV1280" i="1"/>
  <c r="AV1279" i="1"/>
  <c r="AV1278" i="1"/>
  <c r="AV1277" i="1"/>
  <c r="AV1276" i="1"/>
  <c r="AX1315" i="1"/>
  <c r="AV1315" i="1"/>
  <c r="Z1487" i="1"/>
  <c r="AL1523" i="1"/>
  <c r="AL1522" i="1"/>
  <c r="AL1509" i="1"/>
  <c r="AL1507" i="1"/>
  <c r="AL1506" i="1"/>
  <c r="AL1504" i="1"/>
  <c r="AL1502" i="1"/>
  <c r="AM1495" i="1"/>
  <c r="AL1495" i="1"/>
  <c r="AM1493" i="1"/>
  <c r="AL1493" i="1"/>
  <c r="AM1492" i="1"/>
  <c r="AL1492" i="1"/>
  <c r="AM1491" i="1"/>
  <c r="AL1491" i="1"/>
  <c r="AM1490" i="1"/>
  <c r="AL1490" i="1"/>
  <c r="AM1489" i="1"/>
  <c r="AL1489" i="1"/>
  <c r="AM1488" i="1"/>
  <c r="AL1488" i="1"/>
  <c r="AL1487" i="1"/>
  <c r="DC208" i="9"/>
  <c r="CY208" i="9"/>
  <c r="CU208" i="9"/>
  <c r="AK1523" i="1"/>
  <c r="AJ1523" i="1"/>
  <c r="AI1523" i="1"/>
  <c r="AH1523" i="1"/>
  <c r="AG1523" i="1"/>
  <c r="AF1523" i="1"/>
  <c r="AE1523" i="1"/>
  <c r="AD1523" i="1"/>
  <c r="AK1522" i="1"/>
  <c r="AJ1522" i="1"/>
  <c r="AI1522" i="1"/>
  <c r="AH1522" i="1"/>
  <c r="AG1522" i="1"/>
  <c r="AF1522" i="1"/>
  <c r="AE1522" i="1"/>
  <c r="AD1522" i="1"/>
  <c r="AK1509" i="1"/>
  <c r="AJ1509" i="1"/>
  <c r="AI1509" i="1"/>
  <c r="AH1509" i="1"/>
  <c r="AG1509" i="1"/>
  <c r="AF1509" i="1"/>
  <c r="AE1509" i="1"/>
  <c r="AD1509" i="1"/>
  <c r="AK1507" i="1"/>
  <c r="AJ1507" i="1"/>
  <c r="AI1507" i="1"/>
  <c r="AH1507" i="1"/>
  <c r="AG1507" i="1"/>
  <c r="AF1507" i="1"/>
  <c r="AE1507" i="1"/>
  <c r="AD1507" i="1"/>
  <c r="D1507" i="1"/>
  <c r="AK1506" i="1"/>
  <c r="AJ1506" i="1"/>
  <c r="AI1506" i="1"/>
  <c r="AH1506" i="1"/>
  <c r="AG1506" i="1"/>
  <c r="AF1506" i="1"/>
  <c r="AE1506" i="1"/>
  <c r="AD1506" i="1"/>
  <c r="D1506" i="1"/>
  <c r="AK1504" i="1"/>
  <c r="AJ1504" i="1"/>
  <c r="AI1504" i="1"/>
  <c r="AH1504" i="1"/>
  <c r="AG1504" i="1"/>
  <c r="AF1504" i="1"/>
  <c r="AE1504" i="1"/>
  <c r="AD1504" i="1"/>
  <c r="D1504" i="1"/>
  <c r="AK1502" i="1"/>
  <c r="AJ1502" i="1"/>
  <c r="AI1502" i="1"/>
  <c r="AH1502" i="1"/>
  <c r="AG1502" i="1"/>
  <c r="AF1502" i="1"/>
  <c r="AE1502" i="1"/>
  <c r="AD1502" i="1"/>
  <c r="AA1498" i="1"/>
  <c r="AB1498" i="1" s="1"/>
  <c r="AC1498" i="1" s="1"/>
  <c r="AD1498" i="1" s="1"/>
  <c r="AE1498" i="1" s="1"/>
  <c r="AF1498" i="1" s="1"/>
  <c r="AG1498" i="1" s="1"/>
  <c r="AH1498" i="1" s="1"/>
  <c r="AI1498" i="1" s="1"/>
  <c r="AJ1498" i="1" s="1"/>
  <c r="AK1498" i="1" s="1"/>
  <c r="AL1498" i="1" s="1"/>
  <c r="AM1498" i="1" s="1"/>
  <c r="AN1498" i="1" s="1"/>
  <c r="AO1498" i="1" s="1"/>
  <c r="AP1498" i="1" s="1"/>
  <c r="AQ1498" i="1" s="1"/>
  <c r="AR1498" i="1" s="1"/>
  <c r="AS1498" i="1" s="1"/>
  <c r="AT1498" i="1" s="1"/>
  <c r="AT1494" i="1" s="1"/>
  <c r="AT1496" i="1" s="1"/>
  <c r="AK1495" i="1"/>
  <c r="AJ1495" i="1"/>
  <c r="AI1495" i="1"/>
  <c r="AH1495" i="1"/>
  <c r="AG1495" i="1"/>
  <c r="AF1495" i="1"/>
  <c r="AE1495" i="1"/>
  <c r="AD1495" i="1"/>
  <c r="AC1495" i="1"/>
  <c r="AB1495" i="1"/>
  <c r="AA1495" i="1"/>
  <c r="Z1495" i="1"/>
  <c r="AK1493" i="1"/>
  <c r="AJ1493" i="1"/>
  <c r="AI1493" i="1"/>
  <c r="AH1493" i="1"/>
  <c r="AG1493" i="1"/>
  <c r="AF1493" i="1"/>
  <c r="AE1493" i="1"/>
  <c r="AD1493" i="1"/>
  <c r="AC1493" i="1"/>
  <c r="AB1493" i="1"/>
  <c r="AA1493" i="1"/>
  <c r="Z1493" i="1"/>
  <c r="AK1492" i="1"/>
  <c r="AJ1492" i="1"/>
  <c r="AI1492" i="1"/>
  <c r="AH1492" i="1"/>
  <c r="AG1492" i="1"/>
  <c r="AF1492" i="1"/>
  <c r="AE1492" i="1"/>
  <c r="AD1492" i="1"/>
  <c r="AC1492" i="1"/>
  <c r="AB1492" i="1"/>
  <c r="AA1492" i="1"/>
  <c r="Z1492" i="1"/>
  <c r="AK1491" i="1"/>
  <c r="AJ1491" i="1"/>
  <c r="AI1491" i="1"/>
  <c r="AH1491" i="1"/>
  <c r="AG1491" i="1"/>
  <c r="AF1491" i="1"/>
  <c r="AE1491" i="1"/>
  <c r="AD1491" i="1"/>
  <c r="AC1491" i="1"/>
  <c r="AB1491" i="1"/>
  <c r="AA1491" i="1"/>
  <c r="Z1491" i="1"/>
  <c r="AK1490" i="1"/>
  <c r="AJ1490" i="1"/>
  <c r="AI1490" i="1"/>
  <c r="AH1490" i="1"/>
  <c r="AG1490" i="1"/>
  <c r="AF1490" i="1"/>
  <c r="AE1490" i="1"/>
  <c r="AD1490" i="1"/>
  <c r="AC1490" i="1"/>
  <c r="AB1490" i="1"/>
  <c r="AA1490" i="1"/>
  <c r="Z1490" i="1"/>
  <c r="Y1490" i="1"/>
  <c r="AK1489" i="1"/>
  <c r="AJ1489" i="1"/>
  <c r="AI1489" i="1"/>
  <c r="AH1489" i="1"/>
  <c r="AG1489" i="1"/>
  <c r="AF1489" i="1"/>
  <c r="AE1489" i="1"/>
  <c r="AD1489" i="1"/>
  <c r="AC1489" i="1"/>
  <c r="AB1489" i="1"/>
  <c r="AA1489" i="1"/>
  <c r="Z1489" i="1"/>
  <c r="Y1489" i="1"/>
  <c r="AK1488" i="1"/>
  <c r="AJ1488" i="1"/>
  <c r="AI1488" i="1"/>
  <c r="AH1488" i="1"/>
  <c r="AG1488" i="1"/>
  <c r="AF1488" i="1"/>
  <c r="AE1488" i="1"/>
  <c r="AD1488" i="1"/>
  <c r="AC1488" i="1"/>
  <c r="AB1488" i="1"/>
  <c r="AA1488" i="1"/>
  <c r="Z1488" i="1"/>
  <c r="AK1487" i="1"/>
  <c r="AJ1487" i="1"/>
  <c r="AI1487" i="1"/>
  <c r="AH1487" i="1"/>
  <c r="AG1487" i="1"/>
  <c r="AF1487" i="1"/>
  <c r="AE1487" i="1"/>
  <c r="AD1487" i="1"/>
  <c r="AC1487" i="1"/>
  <c r="AB1487" i="1"/>
  <c r="AA1487" i="1"/>
  <c r="AM1307" i="1"/>
  <c r="AO1307" i="1"/>
  <c r="AQ1307" i="1"/>
  <c r="AS1307" i="1"/>
  <c r="AU1307" i="1"/>
  <c r="AT1316" i="1"/>
  <c r="AT1315" i="1"/>
  <c r="AT1314" i="1"/>
  <c r="AT1308" i="1"/>
  <c r="AT1306" i="1"/>
  <c r="AT1305" i="1"/>
  <c r="AT1304" i="1"/>
  <c r="AT1303" i="1"/>
  <c r="AT1302" i="1"/>
  <c r="AT1299" i="1"/>
  <c r="AT1298" i="1"/>
  <c r="AT1297" i="1"/>
  <c r="AT1296" i="1"/>
  <c r="AT1295" i="1"/>
  <c r="AT1294" i="1"/>
  <c r="AT1291" i="1"/>
  <c r="AT1290" i="1"/>
  <c r="AT1289" i="1"/>
  <c r="AT1288" i="1"/>
  <c r="AT1287" i="1"/>
  <c r="AT1286" i="1"/>
  <c r="AT1285" i="1"/>
  <c r="AT1284" i="1"/>
  <c r="AT1281" i="1"/>
  <c r="AT1280" i="1"/>
  <c r="AT1279" i="1"/>
  <c r="AT1278" i="1"/>
  <c r="AT1277" i="1"/>
  <c r="AT1276" i="1"/>
  <c r="AL854" i="1"/>
  <c r="AL964" i="1" s="1"/>
  <c r="AL855" i="1"/>
  <c r="E60" i="11" s="1"/>
  <c r="AL856" i="1"/>
  <c r="AL857" i="1"/>
  <c r="AL858" i="1"/>
  <c r="AL965" i="1" s="1"/>
  <c r="AL859" i="1"/>
  <c r="E53" i="11" s="1"/>
  <c r="AL860" i="1"/>
  <c r="AL869" i="1"/>
  <c r="I16" i="10" s="1"/>
  <c r="AL871" i="1"/>
  <c r="AL968" i="1" s="1"/>
  <c r="AL872" i="1"/>
  <c r="AL969" i="1" s="1"/>
  <c r="I22" i="10"/>
  <c r="E38" i="11"/>
  <c r="E37" i="11"/>
  <c r="AL878" i="1"/>
  <c r="I21" i="10" s="1"/>
  <c r="AL915" i="1"/>
  <c r="AL916" i="1"/>
  <c r="AL924" i="1" s="1"/>
  <c r="AL928" i="1"/>
  <c r="AL931" i="1"/>
  <c r="AL933" i="1"/>
  <c r="AL936" i="1"/>
  <c r="I50" i="10"/>
  <c r="AL967" i="1"/>
  <c r="L40" i="6" s="1"/>
  <c r="L77" i="6" s="1"/>
  <c r="AL986" i="1"/>
  <c r="AU1298" i="1"/>
  <c r="AU1299" i="1"/>
  <c r="AL989" i="1"/>
  <c r="AU1314" i="1"/>
  <c r="AU1315" i="1"/>
  <c r="AU1316" i="1"/>
  <c r="AU1302" i="1"/>
  <c r="AU1303" i="1"/>
  <c r="AU1304" i="1"/>
  <c r="AU1305" i="1"/>
  <c r="AL1002" i="1"/>
  <c r="AU1308" i="1"/>
  <c r="AU1306" i="1"/>
  <c r="AU1294" i="1"/>
  <c r="AW1295" i="1"/>
  <c r="AU1296" i="1"/>
  <c r="AW1297" i="1"/>
  <c r="AU1280" i="1"/>
  <c r="AU1278" i="1"/>
  <c r="AU1281" i="1"/>
  <c r="AU1279" i="1"/>
  <c r="AU1277" i="1"/>
  <c r="AU1276" i="1"/>
  <c r="AU1312" i="1"/>
  <c r="C163" i="1"/>
  <c r="C52" i="1"/>
  <c r="C50" i="1"/>
  <c r="C48" i="1"/>
  <c r="C47" i="1"/>
  <c r="C44" i="1"/>
  <c r="C35" i="1"/>
  <c r="BT208" i="9"/>
  <c r="BS214" i="9"/>
  <c r="BS212" i="9"/>
  <c r="CQ208" i="9"/>
  <c r="CM208" i="9"/>
  <c r="CJ208" i="9"/>
  <c r="CI208" i="9"/>
  <c r="CF208" i="9"/>
  <c r="CE208" i="9"/>
  <c r="CB208" i="9"/>
  <c r="CA208" i="9"/>
  <c r="BX208" i="9"/>
  <c r="BW208" i="9"/>
  <c r="BS208" i="9"/>
  <c r="BP208" i="9"/>
  <c r="BO208" i="9"/>
  <c r="BL208" i="9"/>
  <c r="BK208" i="9"/>
  <c r="BH208" i="9"/>
  <c r="BG208" i="9"/>
  <c r="BD208" i="9"/>
  <c r="BC208" i="9"/>
  <c r="AZ208" i="9"/>
  <c r="AY208" i="9"/>
  <c r="AV208" i="9"/>
  <c r="AU208" i="9"/>
  <c r="AR208" i="9"/>
  <c r="AQ208" i="9"/>
  <c r="AN208" i="9"/>
  <c r="AM208" i="9"/>
  <c r="AJ208" i="9"/>
  <c r="AI208" i="9"/>
  <c r="AF208" i="9"/>
  <c r="AE208" i="9"/>
  <c r="AB208" i="9"/>
  <c r="AA208" i="9"/>
  <c r="X208" i="9"/>
  <c r="W208" i="9"/>
  <c r="T208" i="9"/>
  <c r="S208" i="9"/>
  <c r="P208" i="9"/>
  <c r="O208" i="9"/>
  <c r="L208" i="9"/>
  <c r="K208" i="9"/>
  <c r="H208" i="9"/>
  <c r="B215" i="9"/>
  <c r="B214" i="9"/>
  <c r="B213" i="9"/>
  <c r="B212" i="9"/>
  <c r="B211" i="9"/>
  <c r="B210" i="9"/>
  <c r="B209" i="9"/>
  <c r="B208" i="9"/>
  <c r="AU1311" i="1"/>
  <c r="AU1310" i="1"/>
  <c r="E910" i="1"/>
  <c r="F910" i="1"/>
  <c r="G910" i="1"/>
  <c r="H910" i="1"/>
  <c r="I910" i="1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O10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O9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350" i="1"/>
  <c r="AK1351" i="1" s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70" i="1"/>
  <c r="AK1374" i="1"/>
  <c r="AK1385" i="1"/>
  <c r="AK1387" i="1"/>
  <c r="AK1396" i="1"/>
  <c r="AK1397" i="1"/>
  <c r="AK1429" i="1" s="1"/>
  <c r="AK1398" i="1"/>
  <c r="AK1472" i="1" s="1"/>
  <c r="AK1399" i="1"/>
  <c r="AK1445" i="1" s="1"/>
  <c r="AK1401" i="1"/>
  <c r="AK1413" i="1"/>
  <c r="AK1420" i="1"/>
  <c r="AK1437" i="1"/>
  <c r="AK1438" i="1"/>
  <c r="AK1439" i="1"/>
  <c r="AK1440" i="1"/>
  <c r="AK1441" i="1"/>
  <c r="AK1443" i="1"/>
  <c r="AK1444" i="1"/>
  <c r="AK1446" i="1"/>
  <c r="AK1447" i="1"/>
  <c r="AK1428" i="1" s="1"/>
  <c r="AK1448" i="1"/>
  <c r="AK1449" i="1"/>
  <c r="AK1450" i="1"/>
  <c r="AK1451" i="1"/>
  <c r="AK1452" i="1"/>
  <c r="AK1453" i="1"/>
  <c r="AP1316" i="1"/>
  <c r="AP1315" i="1"/>
  <c r="AP1314" i="1"/>
  <c r="AP1308" i="1"/>
  <c r="AP1306" i="1"/>
  <c r="AP1305" i="1"/>
  <c r="AP1304" i="1"/>
  <c r="AP1303" i="1"/>
  <c r="AP1302" i="1"/>
  <c r="AP1299" i="1"/>
  <c r="AP1298" i="1"/>
  <c r="AP1297" i="1"/>
  <c r="AP1296" i="1"/>
  <c r="AP1295" i="1"/>
  <c r="AP1294" i="1"/>
  <c r="AP1291" i="1"/>
  <c r="AP1290" i="1"/>
  <c r="AP1289" i="1"/>
  <c r="AP1288" i="1"/>
  <c r="AP1287" i="1"/>
  <c r="AP1286" i="1"/>
  <c r="AP1285" i="1"/>
  <c r="AP1284" i="1"/>
  <c r="AP1281" i="1"/>
  <c r="AP1280" i="1"/>
  <c r="AP1279" i="1"/>
  <c r="AP1278" i="1"/>
  <c r="AP1277" i="1"/>
  <c r="AP1276" i="1"/>
  <c r="AR1316" i="1"/>
  <c r="AR1315" i="1"/>
  <c r="AR1314" i="1"/>
  <c r="AR1308" i="1"/>
  <c r="AR1306" i="1"/>
  <c r="AR1305" i="1"/>
  <c r="AR1304" i="1"/>
  <c r="AR1303" i="1"/>
  <c r="AR1302" i="1"/>
  <c r="AR1299" i="1"/>
  <c r="AR1298" i="1"/>
  <c r="AR1297" i="1"/>
  <c r="AR1296" i="1"/>
  <c r="AR1295" i="1"/>
  <c r="AR1294" i="1"/>
  <c r="AR1291" i="1"/>
  <c r="AR1290" i="1"/>
  <c r="AR1289" i="1"/>
  <c r="AR1288" i="1"/>
  <c r="AR1287" i="1"/>
  <c r="AR1286" i="1"/>
  <c r="AR1285" i="1"/>
  <c r="AR1284" i="1"/>
  <c r="AR1281" i="1"/>
  <c r="AR1280" i="1"/>
  <c r="AR1279" i="1"/>
  <c r="AR1278" i="1"/>
  <c r="AR1277" i="1"/>
  <c r="AR1276" i="1"/>
  <c r="AN1315" i="1"/>
  <c r="AN1314" i="1"/>
  <c r="AN1308" i="1"/>
  <c r="AN1306" i="1"/>
  <c r="AN1305" i="1"/>
  <c r="AN1304" i="1"/>
  <c r="AN1303" i="1"/>
  <c r="AN1302" i="1"/>
  <c r="AN1299" i="1"/>
  <c r="AN1298" i="1"/>
  <c r="AN1297" i="1"/>
  <c r="AN1296" i="1"/>
  <c r="AN1295" i="1"/>
  <c r="AN1294" i="1"/>
  <c r="AN1291" i="1"/>
  <c r="AN1290" i="1"/>
  <c r="AN1289" i="1"/>
  <c r="AN1288" i="1"/>
  <c r="AN1287" i="1"/>
  <c r="AN1286" i="1"/>
  <c r="AN1285" i="1"/>
  <c r="AN1284" i="1"/>
  <c r="AN1281" i="1"/>
  <c r="AN1280" i="1"/>
  <c r="AN1279" i="1"/>
  <c r="AN1278" i="1"/>
  <c r="AN1277" i="1"/>
  <c r="AN1276" i="1"/>
  <c r="AL1316" i="1"/>
  <c r="AL1315" i="1"/>
  <c r="AL1314" i="1"/>
  <c r="AL1308" i="1"/>
  <c r="AL1306" i="1"/>
  <c r="AL1305" i="1"/>
  <c r="AL1304" i="1"/>
  <c r="AL1303" i="1"/>
  <c r="AL1302" i="1"/>
  <c r="AL1299" i="1"/>
  <c r="AL1298" i="1"/>
  <c r="AL1297" i="1"/>
  <c r="AL1296" i="1"/>
  <c r="AL1295" i="1"/>
  <c r="AL1294" i="1"/>
  <c r="AL1291" i="1"/>
  <c r="AL1290" i="1"/>
  <c r="AL1289" i="1"/>
  <c r="AL1288" i="1"/>
  <c r="AL1287" i="1"/>
  <c r="AL1286" i="1"/>
  <c r="AL1285" i="1"/>
  <c r="AL1284" i="1"/>
  <c r="AL1281" i="1"/>
  <c r="AL1280" i="1"/>
  <c r="AL1279" i="1"/>
  <c r="AL1278" i="1"/>
  <c r="AL1277" i="1"/>
  <c r="AL1276" i="1"/>
  <c r="AK854" i="1"/>
  <c r="AK964" i="1" s="1"/>
  <c r="AK855" i="1"/>
  <c r="D60" i="11" s="1"/>
  <c r="AK856" i="1"/>
  <c r="AK857" i="1"/>
  <c r="AK858" i="1"/>
  <c r="AK859" i="1"/>
  <c r="AK860" i="1"/>
  <c r="D54" i="11" s="1"/>
  <c r="AK869" i="1"/>
  <c r="AK1403" i="1" s="1"/>
  <c r="AK871" i="1"/>
  <c r="AK968" i="1" s="1"/>
  <c r="AK872" i="1"/>
  <c r="AK969" i="1" s="1"/>
  <c r="H22" i="10"/>
  <c r="D38" i="11"/>
  <c r="D37" i="11"/>
  <c r="AK878" i="1"/>
  <c r="D39" i="11" s="1"/>
  <c r="AK915" i="1"/>
  <c r="AK916" i="1"/>
  <c r="AK924" i="1" s="1"/>
  <c r="D42" i="11"/>
  <c r="AK928" i="1"/>
  <c r="AK931" i="1"/>
  <c r="AK933" i="1"/>
  <c r="AK936" i="1"/>
  <c r="H50" i="10"/>
  <c r="D8" i="11"/>
  <c r="AK967" i="1"/>
  <c r="K40" i="6" s="1"/>
  <c r="K77" i="6" s="1"/>
  <c r="AK986" i="1"/>
  <c r="AS1298" i="1"/>
  <c r="AS1299" i="1"/>
  <c r="AK989" i="1"/>
  <c r="AS1314" i="1"/>
  <c r="AS1315" i="1"/>
  <c r="AS1316" i="1"/>
  <c r="AS1302" i="1"/>
  <c r="AS1303" i="1"/>
  <c r="AS1304" i="1"/>
  <c r="AS1305" i="1"/>
  <c r="AK1001" i="1"/>
  <c r="AK1002" i="1"/>
  <c r="AS1308" i="1"/>
  <c r="AS1306" i="1"/>
  <c r="AS1279" i="1"/>
  <c r="AS1278" i="1"/>
  <c r="AS1280" i="1"/>
  <c r="AS1277" i="1"/>
  <c r="AS1281" i="1"/>
  <c r="AS1276" i="1"/>
  <c r="AS1296" i="1"/>
  <c r="AU1297" i="1"/>
  <c r="AS1294" i="1"/>
  <c r="AU1295" i="1"/>
  <c r="AS1312" i="1"/>
  <c r="J931" i="1"/>
  <c r="J933" i="1"/>
  <c r="J934" i="1" s="1"/>
  <c r="K936" i="1"/>
  <c r="L936" i="1"/>
  <c r="M936" i="1"/>
  <c r="N936" i="1"/>
  <c r="O936" i="1"/>
  <c r="P936" i="1"/>
  <c r="Q936" i="1"/>
  <c r="R936" i="1"/>
  <c r="S936" i="1"/>
  <c r="T936" i="1"/>
  <c r="U936" i="1"/>
  <c r="V936" i="1"/>
  <c r="W936" i="1"/>
  <c r="X936" i="1"/>
  <c r="Y936" i="1"/>
  <c r="Z936" i="1"/>
  <c r="AA936" i="1"/>
  <c r="AB936" i="1"/>
  <c r="AC936" i="1"/>
  <c r="AD936" i="1"/>
  <c r="AE936" i="1"/>
  <c r="AF936" i="1"/>
  <c r="AG936" i="1"/>
  <c r="AH936" i="1"/>
  <c r="AI936" i="1"/>
  <c r="AJ936" i="1"/>
  <c r="J936" i="1"/>
  <c r="AS1311" i="1"/>
  <c r="AS1310" i="1"/>
  <c r="F972" i="1"/>
  <c r="G972" i="1"/>
  <c r="H972" i="1"/>
  <c r="I972" i="1"/>
  <c r="J972" i="1"/>
  <c r="F973" i="1"/>
  <c r="G973" i="1"/>
  <c r="H973" i="1"/>
  <c r="I973" i="1"/>
  <c r="J973" i="1"/>
  <c r="F974" i="1"/>
  <c r="G974" i="1"/>
  <c r="H974" i="1"/>
  <c r="I974" i="1"/>
  <c r="J974" i="1"/>
  <c r="F975" i="1"/>
  <c r="G975" i="1"/>
  <c r="H975" i="1"/>
  <c r="I975" i="1"/>
  <c r="J975" i="1"/>
  <c r="D973" i="1"/>
  <c r="D1191" i="1" s="1"/>
  <c r="D1291" i="1"/>
  <c r="D975" i="1"/>
  <c r="D1287" i="1" s="1"/>
  <c r="D974" i="1"/>
  <c r="D1286" i="1" s="1"/>
  <c r="K881" i="1"/>
  <c r="L881" i="1"/>
  <c r="M881" i="1"/>
  <c r="N881" i="1"/>
  <c r="O881" i="1"/>
  <c r="P881" i="1"/>
  <c r="Q881" i="1"/>
  <c r="R881" i="1"/>
  <c r="S881" i="1"/>
  <c r="T881" i="1"/>
  <c r="U881" i="1"/>
  <c r="K882" i="1"/>
  <c r="K972" i="1" s="1"/>
  <c r="L882" i="1"/>
  <c r="L972" i="1" s="1"/>
  <c r="M882" i="1"/>
  <c r="M972" i="1" s="1"/>
  <c r="N882" i="1"/>
  <c r="N972" i="1" s="1"/>
  <c r="O882" i="1"/>
  <c r="O972" i="1" s="1"/>
  <c r="P882" i="1"/>
  <c r="P972" i="1" s="1"/>
  <c r="Q882" i="1"/>
  <c r="Q972" i="1" s="1"/>
  <c r="R882" i="1"/>
  <c r="R972" i="1" s="1"/>
  <c r="S882" i="1"/>
  <c r="S972" i="1" s="1"/>
  <c r="T882" i="1"/>
  <c r="T972" i="1" s="1"/>
  <c r="U882" i="1"/>
  <c r="U972" i="1" s="1"/>
  <c r="K883" i="1"/>
  <c r="K973" i="1" s="1"/>
  <c r="L883" i="1"/>
  <c r="L973" i="1" s="1"/>
  <c r="M883" i="1"/>
  <c r="M973" i="1" s="1"/>
  <c r="N883" i="1"/>
  <c r="N973" i="1" s="1"/>
  <c r="O883" i="1"/>
  <c r="O973" i="1" s="1"/>
  <c r="P883" i="1"/>
  <c r="P973" i="1" s="1"/>
  <c r="Q883" i="1"/>
  <c r="Q973" i="1" s="1"/>
  <c r="R883" i="1"/>
  <c r="R973" i="1" s="1"/>
  <c r="S883" i="1"/>
  <c r="S973" i="1" s="1"/>
  <c r="T883" i="1"/>
  <c r="T973" i="1" s="1"/>
  <c r="U883" i="1"/>
  <c r="U973" i="1" s="1"/>
  <c r="K884" i="1"/>
  <c r="L884" i="1"/>
  <c r="M884" i="1"/>
  <c r="N884" i="1"/>
  <c r="O884" i="1"/>
  <c r="P884" i="1"/>
  <c r="Q884" i="1"/>
  <c r="R884" i="1"/>
  <c r="S884" i="1"/>
  <c r="T884" i="1"/>
  <c r="U884" i="1"/>
  <c r="K885" i="1"/>
  <c r="L885" i="1"/>
  <c r="M885" i="1"/>
  <c r="N885" i="1"/>
  <c r="O885" i="1"/>
  <c r="P885" i="1"/>
  <c r="Q885" i="1"/>
  <c r="R885" i="1"/>
  <c r="S885" i="1"/>
  <c r="T885" i="1"/>
  <c r="U885" i="1"/>
  <c r="K886" i="1"/>
  <c r="L886" i="1"/>
  <c r="M886" i="1"/>
  <c r="N886" i="1"/>
  <c r="O886" i="1"/>
  <c r="P886" i="1"/>
  <c r="Q886" i="1"/>
  <c r="R886" i="1"/>
  <c r="S886" i="1"/>
  <c r="T886" i="1"/>
  <c r="U886" i="1"/>
  <c r="K887" i="1"/>
  <c r="K974" i="1" s="1"/>
  <c r="L887" i="1"/>
  <c r="L974" i="1" s="1"/>
  <c r="M887" i="1"/>
  <c r="M974" i="1" s="1"/>
  <c r="N887" i="1"/>
  <c r="N974" i="1" s="1"/>
  <c r="O887" i="1"/>
  <c r="O974" i="1" s="1"/>
  <c r="P887" i="1"/>
  <c r="P974" i="1" s="1"/>
  <c r="Q887" i="1"/>
  <c r="Q974" i="1" s="1"/>
  <c r="R887" i="1"/>
  <c r="R974" i="1" s="1"/>
  <c r="S887" i="1"/>
  <c r="S974" i="1" s="1"/>
  <c r="T887" i="1"/>
  <c r="T974" i="1" s="1"/>
  <c r="U887" i="1"/>
  <c r="U974" i="1" s="1"/>
  <c r="K888" i="1"/>
  <c r="K975" i="1" s="1"/>
  <c r="L888" i="1"/>
  <c r="L975" i="1" s="1"/>
  <c r="M888" i="1"/>
  <c r="M975" i="1" s="1"/>
  <c r="N888" i="1"/>
  <c r="N975" i="1" s="1"/>
  <c r="O888" i="1"/>
  <c r="O975" i="1" s="1"/>
  <c r="P888" i="1"/>
  <c r="P975" i="1" s="1"/>
  <c r="Q888" i="1"/>
  <c r="Q975" i="1" s="1"/>
  <c r="R888" i="1"/>
  <c r="R975" i="1" s="1"/>
  <c r="S888" i="1"/>
  <c r="S975" i="1" s="1"/>
  <c r="T888" i="1"/>
  <c r="T975" i="1" s="1"/>
  <c r="U888" i="1"/>
  <c r="U975" i="1" s="1"/>
  <c r="K889" i="1"/>
  <c r="L889" i="1"/>
  <c r="M889" i="1"/>
  <c r="N889" i="1"/>
  <c r="O889" i="1"/>
  <c r="P889" i="1"/>
  <c r="Q889" i="1"/>
  <c r="R889" i="1"/>
  <c r="S889" i="1"/>
  <c r="T889" i="1"/>
  <c r="U889" i="1"/>
  <c r="K890" i="1"/>
  <c r="L890" i="1"/>
  <c r="M890" i="1"/>
  <c r="N890" i="1"/>
  <c r="O890" i="1"/>
  <c r="P890" i="1"/>
  <c r="Q890" i="1"/>
  <c r="R890" i="1"/>
  <c r="S890" i="1"/>
  <c r="T890" i="1"/>
  <c r="U890" i="1"/>
  <c r="K891" i="1"/>
  <c r="K976" i="1" s="1"/>
  <c r="L891" i="1"/>
  <c r="L976" i="1" s="1"/>
  <c r="M891" i="1"/>
  <c r="M976" i="1" s="1"/>
  <c r="N891" i="1"/>
  <c r="N976" i="1" s="1"/>
  <c r="O891" i="1"/>
  <c r="O976" i="1" s="1"/>
  <c r="P891" i="1"/>
  <c r="P976" i="1" s="1"/>
  <c r="Q891" i="1"/>
  <c r="Q976" i="1" s="1"/>
  <c r="R891" i="1"/>
  <c r="R976" i="1" s="1"/>
  <c r="S891" i="1"/>
  <c r="S976" i="1" s="1"/>
  <c r="T891" i="1"/>
  <c r="T976" i="1" s="1"/>
  <c r="U891" i="1"/>
  <c r="U976" i="1" s="1"/>
  <c r="K892" i="1"/>
  <c r="K977" i="1" s="1"/>
  <c r="L892" i="1"/>
  <c r="L977" i="1" s="1"/>
  <c r="M892" i="1"/>
  <c r="M977" i="1" s="1"/>
  <c r="N892" i="1"/>
  <c r="N977" i="1" s="1"/>
  <c r="O892" i="1"/>
  <c r="O977" i="1" s="1"/>
  <c r="P892" i="1"/>
  <c r="P977" i="1" s="1"/>
  <c r="Q892" i="1"/>
  <c r="Q977" i="1" s="1"/>
  <c r="R892" i="1"/>
  <c r="R977" i="1" s="1"/>
  <c r="S892" i="1"/>
  <c r="S977" i="1" s="1"/>
  <c r="T892" i="1"/>
  <c r="T977" i="1" s="1"/>
  <c r="U892" i="1"/>
  <c r="U977" i="1" s="1"/>
  <c r="K893" i="1"/>
  <c r="L893" i="1"/>
  <c r="M893" i="1"/>
  <c r="N893" i="1"/>
  <c r="O893" i="1"/>
  <c r="P893" i="1"/>
  <c r="Q893" i="1"/>
  <c r="R893" i="1"/>
  <c r="S893" i="1"/>
  <c r="T893" i="1"/>
  <c r="U893" i="1"/>
  <c r="K894" i="1"/>
  <c r="K978" i="1" s="1"/>
  <c r="L894" i="1"/>
  <c r="L978" i="1" s="1"/>
  <c r="M894" i="1"/>
  <c r="M978" i="1" s="1"/>
  <c r="N894" i="1"/>
  <c r="N978" i="1" s="1"/>
  <c r="O894" i="1"/>
  <c r="O978" i="1" s="1"/>
  <c r="P894" i="1"/>
  <c r="P978" i="1" s="1"/>
  <c r="Q894" i="1"/>
  <c r="Q978" i="1" s="1"/>
  <c r="R894" i="1"/>
  <c r="R978" i="1" s="1"/>
  <c r="S894" i="1"/>
  <c r="S978" i="1" s="1"/>
  <c r="T894" i="1"/>
  <c r="T978" i="1" s="1"/>
  <c r="U894" i="1"/>
  <c r="U978" i="1" s="1"/>
  <c r="K895" i="1"/>
  <c r="K979" i="1" s="1"/>
  <c r="L895" i="1"/>
  <c r="L979" i="1" s="1"/>
  <c r="M895" i="1"/>
  <c r="M979" i="1" s="1"/>
  <c r="N895" i="1"/>
  <c r="N979" i="1" s="1"/>
  <c r="O895" i="1"/>
  <c r="O979" i="1" s="1"/>
  <c r="P895" i="1"/>
  <c r="P979" i="1" s="1"/>
  <c r="Q895" i="1"/>
  <c r="Q979" i="1" s="1"/>
  <c r="R895" i="1"/>
  <c r="R979" i="1" s="1"/>
  <c r="S895" i="1"/>
  <c r="S979" i="1" s="1"/>
  <c r="T895" i="1"/>
  <c r="T979" i="1" s="1"/>
  <c r="U895" i="1"/>
  <c r="U979" i="1" s="1"/>
  <c r="AD1399" i="1"/>
  <c r="AD1473" i="1" s="1"/>
  <c r="AE1399" i="1"/>
  <c r="AE1445" i="1" s="1"/>
  <c r="AF1399" i="1"/>
  <c r="AF1445" i="1" s="1"/>
  <c r="AG1399" i="1"/>
  <c r="AG1473" i="1" s="1"/>
  <c r="AH1399" i="1"/>
  <c r="AH1445" i="1" s="1"/>
  <c r="AI1399" i="1"/>
  <c r="AI1473" i="1" s="1"/>
  <c r="AJ1399" i="1"/>
  <c r="AJ1473" i="1" s="1"/>
  <c r="AC1399" i="1"/>
  <c r="AC1473" i="1" s="1"/>
  <c r="C50" i="10"/>
  <c r="D50" i="10"/>
  <c r="E50" i="10"/>
  <c r="B29" i="11"/>
  <c r="G50" i="10"/>
  <c r="K948" i="1"/>
  <c r="L948" i="1"/>
  <c r="M948" i="1"/>
  <c r="N948" i="1"/>
  <c r="O948" i="1"/>
  <c r="P948" i="1"/>
  <c r="Q948" i="1"/>
  <c r="R948" i="1"/>
  <c r="S948" i="1"/>
  <c r="T948" i="1"/>
  <c r="U948" i="1"/>
  <c r="K949" i="1"/>
  <c r="L949" i="1"/>
  <c r="M949" i="1"/>
  <c r="N949" i="1"/>
  <c r="O949" i="1"/>
  <c r="P949" i="1"/>
  <c r="Q949" i="1"/>
  <c r="R949" i="1"/>
  <c r="S949" i="1"/>
  <c r="T949" i="1"/>
  <c r="U949" i="1"/>
  <c r="K950" i="1"/>
  <c r="L950" i="1"/>
  <c r="M950" i="1"/>
  <c r="N950" i="1"/>
  <c r="O950" i="1"/>
  <c r="P950" i="1"/>
  <c r="Q950" i="1"/>
  <c r="R950" i="1"/>
  <c r="S950" i="1"/>
  <c r="T950" i="1"/>
  <c r="U950" i="1"/>
  <c r="K953" i="1"/>
  <c r="K1007" i="1" s="1"/>
  <c r="L953" i="1"/>
  <c r="L1007" i="1" s="1"/>
  <c r="M953" i="1"/>
  <c r="M1007" i="1" s="1"/>
  <c r="N953" i="1"/>
  <c r="N1007" i="1" s="1"/>
  <c r="O953" i="1"/>
  <c r="O1007" i="1" s="1"/>
  <c r="P953" i="1"/>
  <c r="P1007" i="1" s="1"/>
  <c r="Q953" i="1"/>
  <c r="Q1007" i="1" s="1"/>
  <c r="R953" i="1"/>
  <c r="R1007" i="1" s="1"/>
  <c r="S953" i="1"/>
  <c r="S1007" i="1" s="1"/>
  <c r="T953" i="1"/>
  <c r="T1007" i="1" s="1"/>
  <c r="U953" i="1"/>
  <c r="U1007" i="1" s="1"/>
  <c r="V953" i="1"/>
  <c r="V1007" i="1" s="1"/>
  <c r="W953" i="1"/>
  <c r="W1007" i="1" s="1"/>
  <c r="X953" i="1"/>
  <c r="Y953" i="1"/>
  <c r="Y1007" i="1" s="1"/>
  <c r="Z953" i="1"/>
  <c r="Z1006" i="1" s="1"/>
  <c r="Z1312" i="1" s="1"/>
  <c r="C8" i="11"/>
  <c r="K954" i="1"/>
  <c r="L954" i="1"/>
  <c r="M954" i="1"/>
  <c r="N954" i="1"/>
  <c r="O954" i="1"/>
  <c r="P954" i="1"/>
  <c r="Q954" i="1"/>
  <c r="R954" i="1"/>
  <c r="S954" i="1"/>
  <c r="T954" i="1"/>
  <c r="U954" i="1"/>
  <c r="V954" i="1"/>
  <c r="W954" i="1"/>
  <c r="X954" i="1"/>
  <c r="Y954" i="1"/>
  <c r="Z954" i="1"/>
  <c r="K955" i="1"/>
  <c r="L955" i="1"/>
  <c r="M955" i="1"/>
  <c r="N955" i="1"/>
  <c r="O955" i="1"/>
  <c r="P955" i="1"/>
  <c r="Q955" i="1"/>
  <c r="R955" i="1"/>
  <c r="S955" i="1"/>
  <c r="T955" i="1"/>
  <c r="U955" i="1"/>
  <c r="V955" i="1"/>
  <c r="W955" i="1"/>
  <c r="X955" i="1"/>
  <c r="Y955" i="1"/>
  <c r="Z955" i="1"/>
  <c r="K956" i="1"/>
  <c r="L956" i="1"/>
  <c r="M956" i="1"/>
  <c r="N956" i="1"/>
  <c r="O956" i="1"/>
  <c r="P956" i="1"/>
  <c r="Q956" i="1"/>
  <c r="R956" i="1"/>
  <c r="S956" i="1"/>
  <c r="T956" i="1"/>
  <c r="U956" i="1"/>
  <c r="V956" i="1"/>
  <c r="W956" i="1"/>
  <c r="X956" i="1"/>
  <c r="Y956" i="1"/>
  <c r="Z956" i="1"/>
  <c r="J956" i="1"/>
  <c r="J955" i="1"/>
  <c r="J954" i="1"/>
  <c r="J953" i="1"/>
  <c r="J1007" i="1" s="1"/>
  <c r="J950" i="1"/>
  <c r="J949" i="1"/>
  <c r="J948" i="1"/>
  <c r="K928" i="1"/>
  <c r="L928" i="1"/>
  <c r="M928" i="1"/>
  <c r="N928" i="1"/>
  <c r="N929" i="1" s="1"/>
  <c r="O928" i="1"/>
  <c r="O929" i="1" s="1"/>
  <c r="P928" i="1"/>
  <c r="Q928" i="1"/>
  <c r="R928" i="1"/>
  <c r="S928" i="1"/>
  <c r="T928" i="1"/>
  <c r="T929" i="1" s="1"/>
  <c r="U928" i="1"/>
  <c r="V928" i="1"/>
  <c r="V929" i="1" s="1"/>
  <c r="W928" i="1"/>
  <c r="W929" i="1" s="1"/>
  <c r="X928" i="1"/>
  <c r="Y928" i="1"/>
  <c r="Z928" i="1"/>
  <c r="Z929" i="1" s="1"/>
  <c r="AA928" i="1"/>
  <c r="AA929" i="1" s="1"/>
  <c r="AB928" i="1"/>
  <c r="AC928" i="1"/>
  <c r="AC929" i="1" s="1"/>
  <c r="AD928" i="1"/>
  <c r="AE928" i="1"/>
  <c r="AF928" i="1"/>
  <c r="AF929" i="1" s="1"/>
  <c r="AG928" i="1"/>
  <c r="AH928" i="1"/>
  <c r="AH929" i="1" s="1"/>
  <c r="AI928" i="1"/>
  <c r="AJ928" i="1"/>
  <c r="K931" i="1"/>
  <c r="L931" i="1"/>
  <c r="M931" i="1"/>
  <c r="N931" i="1"/>
  <c r="O931" i="1"/>
  <c r="P931" i="1"/>
  <c r="Q931" i="1"/>
  <c r="R931" i="1"/>
  <c r="S931" i="1"/>
  <c r="T931" i="1"/>
  <c r="U931" i="1"/>
  <c r="V931" i="1"/>
  <c r="W931" i="1"/>
  <c r="X931" i="1"/>
  <c r="Y931" i="1"/>
  <c r="Z931" i="1"/>
  <c r="AA931" i="1"/>
  <c r="AB931" i="1"/>
  <c r="AC931" i="1"/>
  <c r="AD931" i="1"/>
  <c r="AE931" i="1"/>
  <c r="AF931" i="1"/>
  <c r="AG931" i="1"/>
  <c r="AH931" i="1"/>
  <c r="AI931" i="1"/>
  <c r="AJ931" i="1"/>
  <c r="K933" i="1"/>
  <c r="K934" i="1" s="1"/>
  <c r="L933" i="1"/>
  <c r="M933" i="1"/>
  <c r="M934" i="1" s="1"/>
  <c r="N933" i="1"/>
  <c r="O933" i="1"/>
  <c r="P933" i="1"/>
  <c r="Q933" i="1"/>
  <c r="R933" i="1"/>
  <c r="S933" i="1"/>
  <c r="T933" i="1"/>
  <c r="U933" i="1"/>
  <c r="U934" i="1" s="1"/>
  <c r="V933" i="1"/>
  <c r="V934" i="1" s="1"/>
  <c r="W933" i="1"/>
  <c r="W934" i="1" s="1"/>
  <c r="X933" i="1"/>
  <c r="Y933" i="1"/>
  <c r="Y934" i="1" s="1"/>
  <c r="Z933" i="1"/>
  <c r="Z934" i="1" s="1"/>
  <c r="Z935" i="1" s="1"/>
  <c r="AA933" i="1"/>
  <c r="AA934" i="1" s="1"/>
  <c r="AB933" i="1"/>
  <c r="AB934" i="1" s="1"/>
  <c r="AC933" i="1"/>
  <c r="AD933" i="1"/>
  <c r="AD934" i="1" s="1"/>
  <c r="AE933" i="1"/>
  <c r="AF933" i="1"/>
  <c r="AG933" i="1"/>
  <c r="AG934" i="1" s="1"/>
  <c r="AH933" i="1"/>
  <c r="AI933" i="1"/>
  <c r="AJ933" i="1"/>
  <c r="K938" i="1"/>
  <c r="L938" i="1"/>
  <c r="M938" i="1"/>
  <c r="N938" i="1"/>
  <c r="O938" i="1"/>
  <c r="P938" i="1"/>
  <c r="Q938" i="1"/>
  <c r="R938" i="1"/>
  <c r="S938" i="1"/>
  <c r="T938" i="1"/>
  <c r="U938" i="1"/>
  <c r="K939" i="1"/>
  <c r="K940" i="1" s="1"/>
  <c r="L939" i="1"/>
  <c r="L940" i="1" s="1"/>
  <c r="M939" i="1"/>
  <c r="M940" i="1" s="1"/>
  <c r="N939" i="1"/>
  <c r="N940" i="1" s="1"/>
  <c r="O939" i="1"/>
  <c r="O940" i="1" s="1"/>
  <c r="P939" i="1"/>
  <c r="P940" i="1" s="1"/>
  <c r="Q939" i="1"/>
  <c r="Q940" i="1" s="1"/>
  <c r="R939" i="1"/>
  <c r="R940" i="1" s="1"/>
  <c r="S939" i="1"/>
  <c r="S940" i="1" s="1"/>
  <c r="T939" i="1"/>
  <c r="T940" i="1" s="1"/>
  <c r="U939" i="1"/>
  <c r="U940" i="1" s="1"/>
  <c r="K941" i="1"/>
  <c r="L941" i="1"/>
  <c r="M941" i="1"/>
  <c r="N941" i="1"/>
  <c r="O941" i="1"/>
  <c r="P941" i="1"/>
  <c r="Q941" i="1"/>
  <c r="R941" i="1"/>
  <c r="S941" i="1"/>
  <c r="T941" i="1"/>
  <c r="U941" i="1"/>
  <c r="K942" i="1"/>
  <c r="L942" i="1"/>
  <c r="M942" i="1"/>
  <c r="N942" i="1"/>
  <c r="O942" i="1"/>
  <c r="P942" i="1"/>
  <c r="Q942" i="1"/>
  <c r="R942" i="1"/>
  <c r="S942" i="1"/>
  <c r="T942" i="1"/>
  <c r="U942" i="1"/>
  <c r="K943" i="1"/>
  <c r="L943" i="1"/>
  <c r="M943" i="1"/>
  <c r="N943" i="1"/>
  <c r="O943" i="1"/>
  <c r="P943" i="1"/>
  <c r="Q943" i="1"/>
  <c r="R943" i="1"/>
  <c r="S943" i="1"/>
  <c r="T943" i="1"/>
  <c r="U943" i="1"/>
  <c r="K944" i="1"/>
  <c r="L944" i="1"/>
  <c r="M944" i="1"/>
  <c r="N944" i="1"/>
  <c r="O944" i="1"/>
  <c r="P944" i="1"/>
  <c r="Q944" i="1"/>
  <c r="R944" i="1"/>
  <c r="S944" i="1"/>
  <c r="T944" i="1"/>
  <c r="U944" i="1"/>
  <c r="J944" i="1"/>
  <c r="J943" i="1"/>
  <c r="J942" i="1"/>
  <c r="J941" i="1"/>
  <c r="J939" i="1"/>
  <c r="J940" i="1" s="1"/>
  <c r="J938" i="1"/>
  <c r="J928" i="1"/>
  <c r="J929" i="1" s="1"/>
  <c r="AS1295" i="1"/>
  <c r="AS1297" i="1"/>
  <c r="I933" i="1"/>
  <c r="I934" i="1" s="1"/>
  <c r="I935" i="1" s="1"/>
  <c r="V1206" i="1"/>
  <c r="W1206" i="1"/>
  <c r="X1206" i="1"/>
  <c r="V1207" i="1"/>
  <c r="W1207" i="1"/>
  <c r="X1207" i="1"/>
  <c r="X1205" i="1"/>
  <c r="V1413" i="1"/>
  <c r="W1413" i="1"/>
  <c r="X1413" i="1"/>
  <c r="Y1413" i="1"/>
  <c r="Z1413" i="1"/>
  <c r="AA1413" i="1"/>
  <c r="AB1413" i="1"/>
  <c r="AC1413" i="1"/>
  <c r="AD1413" i="1"/>
  <c r="AE1413" i="1"/>
  <c r="AF1413" i="1"/>
  <c r="AG1413" i="1"/>
  <c r="AH1413" i="1"/>
  <c r="AI1413" i="1"/>
  <c r="AJ1413" i="1"/>
  <c r="E1123" i="1"/>
  <c r="E1272" i="1"/>
  <c r="T1481" i="1"/>
  <c r="AJ1453" i="1"/>
  <c r="AI1453" i="1"/>
  <c r="AH1453" i="1"/>
  <c r="AG1453" i="1"/>
  <c r="AF1453" i="1"/>
  <c r="AE1453" i="1"/>
  <c r="AD1453" i="1"/>
  <c r="AC1453" i="1"/>
  <c r="AB1453" i="1"/>
  <c r="AA1453" i="1"/>
  <c r="Z1453" i="1"/>
  <c r="Y1453" i="1"/>
  <c r="X1453" i="1"/>
  <c r="W1453" i="1"/>
  <c r="AJ1452" i="1"/>
  <c r="AI1452" i="1"/>
  <c r="AH1452" i="1"/>
  <c r="AG1452" i="1"/>
  <c r="AF1452" i="1"/>
  <c r="AE1452" i="1"/>
  <c r="AD1452" i="1"/>
  <c r="AC1452" i="1"/>
  <c r="AB1452" i="1"/>
  <c r="AA1452" i="1"/>
  <c r="Z1452" i="1"/>
  <c r="Y1452" i="1"/>
  <c r="X1452" i="1"/>
  <c r="W1452" i="1"/>
  <c r="AJ1451" i="1"/>
  <c r="AI1451" i="1"/>
  <c r="AH1451" i="1"/>
  <c r="AG1451" i="1"/>
  <c r="AF1451" i="1"/>
  <c r="AE1451" i="1"/>
  <c r="AD1451" i="1"/>
  <c r="AC1451" i="1"/>
  <c r="AB1451" i="1"/>
  <c r="AA1451" i="1"/>
  <c r="Z1451" i="1"/>
  <c r="Y1451" i="1"/>
  <c r="X1451" i="1"/>
  <c r="W1451" i="1"/>
  <c r="AJ1450" i="1"/>
  <c r="AI1450" i="1"/>
  <c r="AH1450" i="1"/>
  <c r="AG1450" i="1"/>
  <c r="AF1450" i="1"/>
  <c r="AE1450" i="1"/>
  <c r="AD1450" i="1"/>
  <c r="AC1450" i="1"/>
  <c r="AB1450" i="1"/>
  <c r="AA1450" i="1"/>
  <c r="Z1450" i="1"/>
  <c r="Y1450" i="1"/>
  <c r="X1450" i="1"/>
  <c r="W1450" i="1"/>
  <c r="AJ1449" i="1"/>
  <c r="AI1449" i="1"/>
  <c r="AH1449" i="1"/>
  <c r="AG1449" i="1"/>
  <c r="AF1449" i="1"/>
  <c r="AE1449" i="1"/>
  <c r="AD1449" i="1"/>
  <c r="AC1449" i="1"/>
  <c r="AB1449" i="1"/>
  <c r="AA1449" i="1"/>
  <c r="Z1449" i="1"/>
  <c r="Y1449" i="1"/>
  <c r="X1449" i="1"/>
  <c r="W1449" i="1"/>
  <c r="AJ1448" i="1"/>
  <c r="AI1448" i="1"/>
  <c r="AH1448" i="1"/>
  <c r="AG1448" i="1"/>
  <c r="AF1448" i="1"/>
  <c r="AE1448" i="1"/>
  <c r="AD1448" i="1"/>
  <c r="AC1448" i="1"/>
  <c r="AB1448" i="1"/>
  <c r="AA1448" i="1"/>
  <c r="Z1448" i="1"/>
  <c r="Y1448" i="1"/>
  <c r="X1448" i="1"/>
  <c r="W1448" i="1"/>
  <c r="AJ1447" i="1"/>
  <c r="AI1447" i="1"/>
  <c r="AI1428" i="1" s="1"/>
  <c r="AH1447" i="1"/>
  <c r="AG1447" i="1"/>
  <c r="AF1447" i="1"/>
  <c r="AF1428" i="1" s="1"/>
  <c r="AE1447" i="1"/>
  <c r="AD1447" i="1"/>
  <c r="AD1428" i="1" s="1"/>
  <c r="AC1447" i="1"/>
  <c r="AB1447" i="1"/>
  <c r="AB1428" i="1" s="1"/>
  <c r="AA1447" i="1"/>
  <c r="Z1447" i="1"/>
  <c r="Z1428" i="1" s="1"/>
  <c r="Y1447" i="1"/>
  <c r="X1447" i="1"/>
  <c r="W1447" i="1"/>
  <c r="W1428" i="1" s="1"/>
  <c r="AJ1446" i="1"/>
  <c r="AI1446" i="1"/>
  <c r="AH1446" i="1"/>
  <c r="AG1446" i="1"/>
  <c r="AF1446" i="1"/>
  <c r="AE1446" i="1"/>
  <c r="AD1446" i="1"/>
  <c r="AC1446" i="1"/>
  <c r="AB1446" i="1"/>
  <c r="AA1446" i="1"/>
  <c r="Z1446" i="1"/>
  <c r="Y1446" i="1"/>
  <c r="X1446" i="1"/>
  <c r="W1446" i="1"/>
  <c r="AJ1444" i="1"/>
  <c r="AI1444" i="1"/>
  <c r="AH1444" i="1"/>
  <c r="AG1444" i="1"/>
  <c r="AF1444" i="1"/>
  <c r="AE1444" i="1"/>
  <c r="AD1444" i="1"/>
  <c r="AC1444" i="1"/>
  <c r="AB1444" i="1"/>
  <c r="AA1444" i="1"/>
  <c r="Z1444" i="1"/>
  <c r="Y1444" i="1"/>
  <c r="X1444" i="1"/>
  <c r="W1444" i="1"/>
  <c r="AJ1443" i="1"/>
  <c r="AI1443" i="1"/>
  <c r="AH1443" i="1"/>
  <c r="AG1443" i="1"/>
  <c r="AF1443" i="1"/>
  <c r="AE1443" i="1"/>
  <c r="AD1443" i="1"/>
  <c r="AC1443" i="1"/>
  <c r="AB1443" i="1"/>
  <c r="AA1443" i="1"/>
  <c r="Z1443" i="1"/>
  <c r="Y1443" i="1"/>
  <c r="X1443" i="1"/>
  <c r="W1443" i="1"/>
  <c r="AJ1441" i="1"/>
  <c r="AI1441" i="1"/>
  <c r="AH1441" i="1"/>
  <c r="AG1441" i="1"/>
  <c r="AF1441" i="1"/>
  <c r="AE1441" i="1"/>
  <c r="AD1441" i="1"/>
  <c r="AC1441" i="1"/>
  <c r="AB1441" i="1"/>
  <c r="AA1441" i="1"/>
  <c r="Z1441" i="1"/>
  <c r="Y1441" i="1"/>
  <c r="X1441" i="1"/>
  <c r="W1441" i="1"/>
  <c r="AJ1440" i="1"/>
  <c r="AI1440" i="1"/>
  <c r="AH1440" i="1"/>
  <c r="AG1440" i="1"/>
  <c r="AF1440" i="1"/>
  <c r="AE1440" i="1"/>
  <c r="AD1440" i="1"/>
  <c r="AC1440" i="1"/>
  <c r="AB1440" i="1"/>
  <c r="AA1440" i="1"/>
  <c r="Z1440" i="1"/>
  <c r="Y1440" i="1"/>
  <c r="X1440" i="1"/>
  <c r="W1440" i="1"/>
  <c r="AJ1439" i="1"/>
  <c r="AI1439" i="1"/>
  <c r="AH1439" i="1"/>
  <c r="AG1439" i="1"/>
  <c r="AF1439" i="1"/>
  <c r="AE1439" i="1"/>
  <c r="AD1439" i="1"/>
  <c r="AC1439" i="1"/>
  <c r="AB1439" i="1"/>
  <c r="AA1439" i="1"/>
  <c r="Z1439" i="1"/>
  <c r="Y1439" i="1"/>
  <c r="X1439" i="1"/>
  <c r="W1439" i="1"/>
  <c r="AJ1438" i="1"/>
  <c r="AI1438" i="1"/>
  <c r="AH1438" i="1"/>
  <c r="AG1438" i="1"/>
  <c r="AF1438" i="1"/>
  <c r="AE1438" i="1"/>
  <c r="AD1438" i="1"/>
  <c r="AC1438" i="1"/>
  <c r="AB1438" i="1"/>
  <c r="AA1438" i="1"/>
  <c r="Z1438" i="1"/>
  <c r="Y1438" i="1"/>
  <c r="X1438" i="1"/>
  <c r="W1438" i="1"/>
  <c r="AJ1437" i="1"/>
  <c r="AI1437" i="1"/>
  <c r="AH1437" i="1"/>
  <c r="AG1437" i="1"/>
  <c r="AF1437" i="1"/>
  <c r="AE1437" i="1"/>
  <c r="AD1437" i="1"/>
  <c r="AC1437" i="1"/>
  <c r="AB1437" i="1"/>
  <c r="AA1437" i="1"/>
  <c r="Z1437" i="1"/>
  <c r="Y1437" i="1"/>
  <c r="X1437" i="1"/>
  <c r="W1437" i="1"/>
  <c r="V1428" i="1"/>
  <c r="AJ1401" i="1"/>
  <c r="AI1401" i="1"/>
  <c r="AH1401" i="1"/>
  <c r="AG1401" i="1"/>
  <c r="AF1401" i="1"/>
  <c r="AE1401" i="1"/>
  <c r="AD1401" i="1"/>
  <c r="AC1401" i="1"/>
  <c r="AB1401" i="1"/>
  <c r="AA1401" i="1"/>
  <c r="Z1401" i="1"/>
  <c r="Y1401" i="1"/>
  <c r="X1401" i="1"/>
  <c r="W1401" i="1"/>
  <c r="V1401" i="1"/>
  <c r="AB1399" i="1"/>
  <c r="AB1445" i="1" s="1"/>
  <c r="AA1399" i="1"/>
  <c r="AA1445" i="1" s="1"/>
  <c r="Z1399" i="1"/>
  <c r="Z1445" i="1" s="1"/>
  <c r="Y1399" i="1"/>
  <c r="Y1445" i="1" s="1"/>
  <c r="X1399" i="1"/>
  <c r="X1445" i="1" s="1"/>
  <c r="W1399" i="1"/>
  <c r="W1445" i="1" s="1"/>
  <c r="V1399" i="1"/>
  <c r="V1473" i="1" s="1"/>
  <c r="AJ1398" i="1"/>
  <c r="AJ1472" i="1" s="1"/>
  <c r="AI1398" i="1"/>
  <c r="AI1472" i="1" s="1"/>
  <c r="AH1398" i="1"/>
  <c r="AH1472" i="1" s="1"/>
  <c r="AG1398" i="1"/>
  <c r="AG1472" i="1" s="1"/>
  <c r="AF1398" i="1"/>
  <c r="AF1472" i="1" s="1"/>
  <c r="AE1398" i="1"/>
  <c r="AE1472" i="1" s="1"/>
  <c r="AD1398" i="1"/>
  <c r="AD1472" i="1" s="1"/>
  <c r="AC1398" i="1"/>
  <c r="AC1472" i="1" s="1"/>
  <c r="AB1398" i="1"/>
  <c r="AB1472" i="1" s="1"/>
  <c r="AA1398" i="1"/>
  <c r="AA1472" i="1" s="1"/>
  <c r="Z1398" i="1"/>
  <c r="Z1472" i="1" s="1"/>
  <c r="Y1398" i="1"/>
  <c r="Y1472" i="1" s="1"/>
  <c r="X1398" i="1"/>
  <c r="X1472" i="1" s="1"/>
  <c r="W1398" i="1"/>
  <c r="W1472" i="1" s="1"/>
  <c r="V1398" i="1"/>
  <c r="V1472" i="1" s="1"/>
  <c r="D1398" i="1"/>
  <c r="AJ1397" i="1"/>
  <c r="AI1397" i="1"/>
  <c r="AH1397" i="1"/>
  <c r="AG1397" i="1"/>
  <c r="AG1429" i="1" s="1"/>
  <c r="AF1397" i="1"/>
  <c r="AE1397" i="1"/>
  <c r="AD1397" i="1"/>
  <c r="AD1429" i="1" s="1"/>
  <c r="AC1397" i="1"/>
  <c r="AC1429" i="1" s="1"/>
  <c r="AB1397" i="1"/>
  <c r="AA1397" i="1"/>
  <c r="AA1429" i="1" s="1"/>
  <c r="Z1397" i="1"/>
  <c r="Y1397" i="1"/>
  <c r="X1397" i="1"/>
  <c r="X1429" i="1" s="1"/>
  <c r="W1397" i="1"/>
  <c r="W1429" i="1" s="1"/>
  <c r="V1397" i="1"/>
  <c r="AJ1396" i="1"/>
  <c r="AI1396" i="1"/>
  <c r="AH1396" i="1"/>
  <c r="AG1396" i="1"/>
  <c r="AF1396" i="1"/>
  <c r="AE1396" i="1"/>
  <c r="AD1396" i="1"/>
  <c r="AC1396" i="1"/>
  <c r="AB1396" i="1"/>
  <c r="AA1396" i="1"/>
  <c r="Z1396" i="1"/>
  <c r="Y1396" i="1"/>
  <c r="X1396" i="1"/>
  <c r="W1396" i="1"/>
  <c r="V1396" i="1"/>
  <c r="D1395" i="1"/>
  <c r="D1391" i="1"/>
  <c r="D1390" i="1"/>
  <c r="AJ1387" i="1"/>
  <c r="AI1387" i="1"/>
  <c r="AH1387" i="1"/>
  <c r="AG1387" i="1"/>
  <c r="AF1387" i="1"/>
  <c r="AE1387" i="1"/>
  <c r="AD1387" i="1"/>
  <c r="AC1387" i="1"/>
  <c r="AB1387" i="1"/>
  <c r="AA1387" i="1"/>
  <c r="Z1387" i="1"/>
  <c r="Y1387" i="1"/>
  <c r="X1387" i="1"/>
  <c r="W1387" i="1"/>
  <c r="V1387" i="1"/>
  <c r="AJ1385" i="1"/>
  <c r="AI1385" i="1"/>
  <c r="AH1385" i="1"/>
  <c r="AG1385" i="1"/>
  <c r="AF1385" i="1"/>
  <c r="AE1385" i="1"/>
  <c r="AD1385" i="1"/>
  <c r="AC1385" i="1"/>
  <c r="AB1385" i="1"/>
  <c r="AA1385" i="1"/>
  <c r="Z1385" i="1"/>
  <c r="Y1385" i="1"/>
  <c r="X1385" i="1"/>
  <c r="W1385" i="1"/>
  <c r="V1385" i="1"/>
  <c r="D1385" i="1"/>
  <c r="AJ1374" i="1"/>
  <c r="AI1374" i="1"/>
  <c r="AH1374" i="1"/>
  <c r="AG1374" i="1"/>
  <c r="AF1374" i="1"/>
  <c r="AE1374" i="1"/>
  <c r="AD1374" i="1"/>
  <c r="AC1374" i="1"/>
  <c r="AB1374" i="1"/>
  <c r="AA1374" i="1"/>
  <c r="Z1374" i="1"/>
  <c r="Y1374" i="1"/>
  <c r="X1374" i="1"/>
  <c r="W1374" i="1"/>
  <c r="V1374" i="1"/>
  <c r="W1373" i="1"/>
  <c r="X1373" i="1" s="1"/>
  <c r="Y1373" i="1" s="1"/>
  <c r="Z1373" i="1" s="1"/>
  <c r="AA1373" i="1" s="1"/>
  <c r="AB1373" i="1" s="1"/>
  <c r="AC1373" i="1" s="1"/>
  <c r="AD1373" i="1" s="1"/>
  <c r="AE1373" i="1" s="1"/>
  <c r="AF1373" i="1" s="1"/>
  <c r="AG1373" i="1" s="1"/>
  <c r="AH1373" i="1" s="1"/>
  <c r="AI1373" i="1" s="1"/>
  <c r="AJ1373" i="1" s="1"/>
  <c r="AK1373" i="1" s="1"/>
  <c r="AL1373" i="1" s="1"/>
  <c r="AM1373" i="1" s="1"/>
  <c r="AN1373" i="1" s="1"/>
  <c r="AO1373" i="1" s="1"/>
  <c r="AP1373" i="1" s="1"/>
  <c r="AQ1373" i="1" s="1"/>
  <c r="AR1373" i="1" s="1"/>
  <c r="AS1373" i="1" s="1"/>
  <c r="AT1373" i="1" s="1"/>
  <c r="E1372" i="1"/>
  <c r="AJ1370" i="1"/>
  <c r="AI1370" i="1"/>
  <c r="AH1370" i="1"/>
  <c r="AG1370" i="1"/>
  <c r="AF1370" i="1"/>
  <c r="AE1370" i="1"/>
  <c r="AD1370" i="1"/>
  <c r="AC1370" i="1"/>
  <c r="AB1370" i="1"/>
  <c r="AA1370" i="1"/>
  <c r="Z1370" i="1"/>
  <c r="Y1370" i="1"/>
  <c r="X1370" i="1"/>
  <c r="W1370" i="1"/>
  <c r="V1370" i="1"/>
  <c r="AJ1366" i="1"/>
  <c r="AI1366" i="1"/>
  <c r="AH1366" i="1"/>
  <c r="AG1366" i="1"/>
  <c r="AF1366" i="1"/>
  <c r="AE1366" i="1"/>
  <c r="AD1366" i="1"/>
  <c r="AC1366" i="1"/>
  <c r="AB1366" i="1"/>
  <c r="AA1366" i="1"/>
  <c r="Z1366" i="1"/>
  <c r="Y1366" i="1"/>
  <c r="X1366" i="1"/>
  <c r="W1366" i="1"/>
  <c r="V1366" i="1"/>
  <c r="AJ1365" i="1"/>
  <c r="AI1365" i="1"/>
  <c r="AH1365" i="1"/>
  <c r="AG1365" i="1"/>
  <c r="AF1365" i="1"/>
  <c r="AE1365" i="1"/>
  <c r="AD1365" i="1"/>
  <c r="AC1365" i="1"/>
  <c r="AB1365" i="1"/>
  <c r="AA1365" i="1"/>
  <c r="Z1365" i="1"/>
  <c r="Y1365" i="1"/>
  <c r="X1365" i="1"/>
  <c r="W1365" i="1"/>
  <c r="V1365" i="1"/>
  <c r="D1365" i="1"/>
  <c r="AJ1364" i="1"/>
  <c r="AI1364" i="1"/>
  <c r="AH1364" i="1"/>
  <c r="AG1364" i="1"/>
  <c r="AF1364" i="1"/>
  <c r="AE1364" i="1"/>
  <c r="AD1364" i="1"/>
  <c r="AC1364" i="1"/>
  <c r="AB1364" i="1"/>
  <c r="AA1364" i="1"/>
  <c r="Z1364" i="1"/>
  <c r="Y1364" i="1"/>
  <c r="X1364" i="1"/>
  <c r="W1364" i="1"/>
  <c r="V1364" i="1"/>
  <c r="D1364" i="1"/>
  <c r="AJ1363" i="1"/>
  <c r="AI1363" i="1"/>
  <c r="AH1363" i="1"/>
  <c r="AG1363" i="1"/>
  <c r="AF1363" i="1"/>
  <c r="AE1363" i="1"/>
  <c r="AD1363" i="1"/>
  <c r="AC1363" i="1"/>
  <c r="AB1363" i="1"/>
  <c r="AA1363" i="1"/>
  <c r="Z1363" i="1"/>
  <c r="Y1363" i="1"/>
  <c r="X1363" i="1"/>
  <c r="W1363" i="1"/>
  <c r="V1363" i="1"/>
  <c r="D1363" i="1"/>
  <c r="AJ1362" i="1"/>
  <c r="AI1362" i="1"/>
  <c r="AH1362" i="1"/>
  <c r="AG1362" i="1"/>
  <c r="AF1362" i="1"/>
  <c r="AE1362" i="1"/>
  <c r="AD1362" i="1"/>
  <c r="AC1362" i="1"/>
  <c r="AB1362" i="1"/>
  <c r="AA1362" i="1"/>
  <c r="Z1362" i="1"/>
  <c r="Y1362" i="1"/>
  <c r="X1362" i="1"/>
  <c r="W1362" i="1"/>
  <c r="V1362" i="1"/>
  <c r="D1362" i="1"/>
  <c r="AJ1361" i="1"/>
  <c r="AI1361" i="1"/>
  <c r="AH1361" i="1"/>
  <c r="AG1361" i="1"/>
  <c r="AF1361" i="1"/>
  <c r="AE1361" i="1"/>
  <c r="AD1361" i="1"/>
  <c r="AC1361" i="1"/>
  <c r="AB1361" i="1"/>
  <c r="AA1361" i="1"/>
  <c r="Z1361" i="1"/>
  <c r="Y1361" i="1"/>
  <c r="X1361" i="1"/>
  <c r="W1361" i="1"/>
  <c r="V1361" i="1"/>
  <c r="D1361" i="1"/>
  <c r="AJ1360" i="1"/>
  <c r="AI1360" i="1"/>
  <c r="AH1360" i="1"/>
  <c r="AG1360" i="1"/>
  <c r="AF1360" i="1"/>
  <c r="AE1360" i="1"/>
  <c r="AD1360" i="1"/>
  <c r="AC1360" i="1"/>
  <c r="AB1360" i="1"/>
  <c r="AA1360" i="1"/>
  <c r="Z1360" i="1"/>
  <c r="Y1360" i="1"/>
  <c r="X1360" i="1"/>
  <c r="W1360" i="1"/>
  <c r="V1360" i="1"/>
  <c r="AJ1359" i="1"/>
  <c r="AI1359" i="1"/>
  <c r="AH1359" i="1"/>
  <c r="AG1359" i="1"/>
  <c r="AF1359" i="1"/>
  <c r="AE1359" i="1"/>
  <c r="AD1359" i="1"/>
  <c r="AC1359" i="1"/>
  <c r="AB1359" i="1"/>
  <c r="AA1359" i="1"/>
  <c r="Z1359" i="1"/>
  <c r="Y1359" i="1"/>
  <c r="X1359" i="1"/>
  <c r="W1359" i="1"/>
  <c r="V1359" i="1"/>
  <c r="D1359" i="1"/>
  <c r="AJ1358" i="1"/>
  <c r="AI1358" i="1"/>
  <c r="AH1358" i="1"/>
  <c r="AG1358" i="1"/>
  <c r="AF1358" i="1"/>
  <c r="AE1358" i="1"/>
  <c r="AD1358" i="1"/>
  <c r="AC1358" i="1"/>
  <c r="AB1358" i="1"/>
  <c r="AA1358" i="1"/>
  <c r="Z1358" i="1"/>
  <c r="Y1358" i="1"/>
  <c r="X1358" i="1"/>
  <c r="W1358" i="1"/>
  <c r="V1358" i="1"/>
  <c r="D1358" i="1"/>
  <c r="AJ1357" i="1"/>
  <c r="AI1357" i="1"/>
  <c r="AH1357" i="1"/>
  <c r="AG1357" i="1"/>
  <c r="AF1357" i="1"/>
  <c r="AE1357" i="1"/>
  <c r="AD1357" i="1"/>
  <c r="AC1357" i="1"/>
  <c r="AB1357" i="1"/>
  <c r="AA1357" i="1"/>
  <c r="Z1357" i="1"/>
  <c r="Y1357" i="1"/>
  <c r="X1357" i="1"/>
  <c r="W1357" i="1"/>
  <c r="V1357" i="1"/>
  <c r="D1357" i="1"/>
  <c r="AJ1356" i="1"/>
  <c r="AI1356" i="1"/>
  <c r="AH1356" i="1"/>
  <c r="AG1356" i="1"/>
  <c r="AF1356" i="1"/>
  <c r="AE1356" i="1"/>
  <c r="AD1356" i="1"/>
  <c r="AC1356" i="1"/>
  <c r="AB1356" i="1"/>
  <c r="AA1356" i="1"/>
  <c r="Z1356" i="1"/>
  <c r="Y1356" i="1"/>
  <c r="X1356" i="1"/>
  <c r="W1356" i="1"/>
  <c r="V1356" i="1"/>
  <c r="D1356" i="1"/>
  <c r="AJ1355" i="1"/>
  <c r="AI1355" i="1"/>
  <c r="AH1355" i="1"/>
  <c r="AG1355" i="1"/>
  <c r="AF1355" i="1"/>
  <c r="AE1355" i="1"/>
  <c r="AD1355" i="1"/>
  <c r="AC1355" i="1"/>
  <c r="AB1355" i="1"/>
  <c r="AA1355" i="1"/>
  <c r="Z1355" i="1"/>
  <c r="Y1355" i="1"/>
  <c r="X1355" i="1"/>
  <c r="W1355" i="1"/>
  <c r="V1355" i="1"/>
  <c r="D1355" i="1"/>
  <c r="AJ1354" i="1"/>
  <c r="AI1354" i="1"/>
  <c r="AH1354" i="1"/>
  <c r="AG1354" i="1"/>
  <c r="AF1354" i="1"/>
  <c r="AE1354" i="1"/>
  <c r="AD1354" i="1"/>
  <c r="AC1354" i="1"/>
  <c r="AB1354" i="1"/>
  <c r="AA1354" i="1"/>
  <c r="Z1354" i="1"/>
  <c r="Y1354" i="1"/>
  <c r="X1354" i="1"/>
  <c r="W1354" i="1"/>
  <c r="V1354" i="1"/>
  <c r="D1354" i="1"/>
  <c r="AJ1353" i="1"/>
  <c r="AI1353" i="1"/>
  <c r="AH1353" i="1"/>
  <c r="AG1353" i="1"/>
  <c r="AF1353" i="1"/>
  <c r="AE1353" i="1"/>
  <c r="AD1353" i="1"/>
  <c r="AC1353" i="1"/>
  <c r="AB1353" i="1"/>
  <c r="AA1353" i="1"/>
  <c r="Z1353" i="1"/>
  <c r="Y1353" i="1"/>
  <c r="X1353" i="1"/>
  <c r="W1353" i="1"/>
  <c r="V1353" i="1"/>
  <c r="D1353" i="1"/>
  <c r="U863" i="1"/>
  <c r="T863" i="1"/>
  <c r="S863" i="1"/>
  <c r="R863" i="1"/>
  <c r="Q863" i="1"/>
  <c r="P863" i="1"/>
  <c r="O863" i="1"/>
  <c r="N863" i="1"/>
  <c r="M863" i="1"/>
  <c r="L863" i="1"/>
  <c r="K863" i="1"/>
  <c r="J863" i="1"/>
  <c r="U862" i="1"/>
  <c r="T862" i="1"/>
  <c r="S862" i="1"/>
  <c r="R862" i="1"/>
  <c r="Q862" i="1"/>
  <c r="P862" i="1"/>
  <c r="O862" i="1"/>
  <c r="N862" i="1"/>
  <c r="M862" i="1"/>
  <c r="L862" i="1"/>
  <c r="K862" i="1"/>
  <c r="J862" i="1"/>
  <c r="D972" i="1"/>
  <c r="D1284" i="1" s="1"/>
  <c r="K971" i="1"/>
  <c r="L971" i="1"/>
  <c r="M971" i="1"/>
  <c r="N971" i="1"/>
  <c r="O971" i="1"/>
  <c r="P971" i="1"/>
  <c r="Q971" i="1"/>
  <c r="R971" i="1"/>
  <c r="S971" i="1"/>
  <c r="T971" i="1"/>
  <c r="U971" i="1"/>
  <c r="V971" i="1"/>
  <c r="W971" i="1"/>
  <c r="X971" i="1"/>
  <c r="X1189" i="1" s="1"/>
  <c r="Y971" i="1"/>
  <c r="Z971" i="1"/>
  <c r="Z1283" i="1" s="1"/>
  <c r="J880" i="1"/>
  <c r="J971" i="1" s="1"/>
  <c r="BS211" i="9"/>
  <c r="BW211" i="9"/>
  <c r="CA211" i="9"/>
  <c r="CE211" i="9"/>
  <c r="CI211" i="9"/>
  <c r="AD915" i="1"/>
  <c r="CM211" i="9" s="1"/>
  <c r="AE915" i="1"/>
  <c r="CQ211" i="9" s="1"/>
  <c r="AF915" i="1"/>
  <c r="CU211" i="9" s="1"/>
  <c r="AG915" i="1"/>
  <c r="CY211" i="9" s="1"/>
  <c r="AH915" i="1"/>
  <c r="DC211" i="9" s="1"/>
  <c r="AI915" i="1"/>
  <c r="AJ915" i="1"/>
  <c r="BW212" i="9"/>
  <c r="CA212" i="9"/>
  <c r="CE212" i="9"/>
  <c r="CI212" i="9"/>
  <c r="AD916" i="1"/>
  <c r="AD924" i="1" s="1"/>
  <c r="AE916" i="1"/>
  <c r="AE924" i="1" s="1"/>
  <c r="AF916" i="1"/>
  <c r="AF924" i="1" s="1"/>
  <c r="AG916" i="1"/>
  <c r="AG924" i="1" s="1"/>
  <c r="AH916" i="1"/>
  <c r="AH924" i="1" s="1"/>
  <c r="AI916" i="1"/>
  <c r="AI924" i="1" s="1"/>
  <c r="AJ916" i="1"/>
  <c r="AJ924" i="1" s="1"/>
  <c r="X1005" i="1"/>
  <c r="Y1005" i="1"/>
  <c r="Y1434" i="1" s="1"/>
  <c r="Z1005" i="1"/>
  <c r="AA1434" i="1"/>
  <c r="AB1434" i="1"/>
  <c r="C42" i="11"/>
  <c r="I928" i="1"/>
  <c r="I929" i="1" s="1"/>
  <c r="AE1294" i="1"/>
  <c r="AG1294" i="1"/>
  <c r="AK1294" i="1"/>
  <c r="AO1294" i="1"/>
  <c r="AQ1294" i="1"/>
  <c r="I931" i="1"/>
  <c r="AE1296" i="1"/>
  <c r="AG1296" i="1"/>
  <c r="AM1296" i="1"/>
  <c r="AQ1296" i="1"/>
  <c r="I936" i="1"/>
  <c r="I948" i="1"/>
  <c r="I949" i="1"/>
  <c r="AE1312" i="1"/>
  <c r="AG1312" i="1"/>
  <c r="K1002" i="1"/>
  <c r="L1002" i="1"/>
  <c r="M1002" i="1"/>
  <c r="N1002" i="1"/>
  <c r="O1002" i="1"/>
  <c r="P1002" i="1"/>
  <c r="Q1002" i="1"/>
  <c r="R1002" i="1"/>
  <c r="S1002" i="1"/>
  <c r="T1002" i="1"/>
  <c r="U1002" i="1"/>
  <c r="V1002" i="1"/>
  <c r="AC989" i="1"/>
  <c r="AD989" i="1"/>
  <c r="AE1314" i="1"/>
  <c r="AE1315" i="1"/>
  <c r="AH989" i="1"/>
  <c r="AM1314" i="1"/>
  <c r="AI989" i="1"/>
  <c r="AO1314" i="1"/>
  <c r="AJ989" i="1"/>
  <c r="AQ1314" i="1"/>
  <c r="AM1315" i="1"/>
  <c r="AO1315" i="1"/>
  <c r="AQ1315" i="1"/>
  <c r="AQ1316" i="1"/>
  <c r="AF989" i="1"/>
  <c r="AI1314" i="1"/>
  <c r="AG989" i="1"/>
  <c r="AK1314" i="1"/>
  <c r="AI1315" i="1"/>
  <c r="AK1315" i="1"/>
  <c r="AE989" i="1"/>
  <c r="AG1314" i="1"/>
  <c r="AG1315" i="1"/>
  <c r="X989" i="1"/>
  <c r="Y989" i="1"/>
  <c r="Z989" i="1"/>
  <c r="AA989" i="1"/>
  <c r="AB989" i="1"/>
  <c r="L990" i="1"/>
  <c r="M990" i="1"/>
  <c r="N990" i="1"/>
  <c r="O990" i="1"/>
  <c r="P990" i="1"/>
  <c r="Q990" i="1"/>
  <c r="R990" i="1"/>
  <c r="S990" i="1"/>
  <c r="T990" i="1"/>
  <c r="U990" i="1"/>
  <c r="L991" i="1"/>
  <c r="M991" i="1"/>
  <c r="N991" i="1"/>
  <c r="O991" i="1"/>
  <c r="P991" i="1"/>
  <c r="Q991" i="1"/>
  <c r="R991" i="1"/>
  <c r="S991" i="1"/>
  <c r="T991" i="1"/>
  <c r="U991" i="1"/>
  <c r="K991" i="1"/>
  <c r="K990" i="1"/>
  <c r="L987" i="1"/>
  <c r="M987" i="1"/>
  <c r="N987" i="1"/>
  <c r="O987" i="1"/>
  <c r="P987" i="1"/>
  <c r="Q987" i="1"/>
  <c r="R987" i="1"/>
  <c r="S987" i="1"/>
  <c r="T987" i="1"/>
  <c r="U987" i="1"/>
  <c r="V987" i="1"/>
  <c r="W987" i="1"/>
  <c r="X987" i="1"/>
  <c r="X1204" i="1" s="1"/>
  <c r="Y987" i="1"/>
  <c r="Z987" i="1"/>
  <c r="AE1299" i="1"/>
  <c r="AG1299" i="1"/>
  <c r="AI1299" i="1"/>
  <c r="AK1299" i="1"/>
  <c r="AM1299" i="1"/>
  <c r="AO1299" i="1"/>
  <c r="AQ1299" i="1"/>
  <c r="L988" i="1"/>
  <c r="M988" i="1"/>
  <c r="N988" i="1"/>
  <c r="O988" i="1"/>
  <c r="P988" i="1"/>
  <c r="Q988" i="1"/>
  <c r="R988" i="1"/>
  <c r="S988" i="1"/>
  <c r="T988" i="1"/>
  <c r="U988" i="1"/>
  <c r="V988" i="1"/>
  <c r="W988" i="1"/>
  <c r="X988" i="1"/>
  <c r="Y988" i="1"/>
  <c r="Z988" i="1"/>
  <c r="K988" i="1"/>
  <c r="K987" i="1"/>
  <c r="L986" i="1"/>
  <c r="M986" i="1"/>
  <c r="N986" i="1"/>
  <c r="O986" i="1"/>
  <c r="P986" i="1"/>
  <c r="Q986" i="1"/>
  <c r="R986" i="1"/>
  <c r="S986" i="1"/>
  <c r="T986" i="1"/>
  <c r="U986" i="1"/>
  <c r="V986" i="1"/>
  <c r="W986" i="1"/>
  <c r="X986" i="1"/>
  <c r="X1203" i="1" s="1"/>
  <c r="Y986" i="1"/>
  <c r="Z986" i="1"/>
  <c r="AA986" i="1"/>
  <c r="AB986" i="1"/>
  <c r="AC986" i="1"/>
  <c r="AD986" i="1"/>
  <c r="AE1298" i="1"/>
  <c r="AE986" i="1"/>
  <c r="AG1298" i="1"/>
  <c r="AF986" i="1"/>
  <c r="AI1298" i="1"/>
  <c r="AG986" i="1"/>
  <c r="AK1298" i="1"/>
  <c r="AH986" i="1"/>
  <c r="AM1298" i="1"/>
  <c r="AI986" i="1"/>
  <c r="AO1298" i="1"/>
  <c r="AJ986" i="1"/>
  <c r="AQ1298" i="1"/>
  <c r="C22" i="10"/>
  <c r="D22" i="10"/>
  <c r="E22" i="10"/>
  <c r="F22" i="10"/>
  <c r="G22" i="10"/>
  <c r="C23" i="10"/>
  <c r="D23" i="10"/>
  <c r="E23" i="10"/>
  <c r="F23" i="10"/>
  <c r="G23" i="10"/>
  <c r="C20" i="10"/>
  <c r="D20" i="10"/>
  <c r="E20" i="10"/>
  <c r="B37" i="11"/>
  <c r="C37" i="11"/>
  <c r="W878" i="1"/>
  <c r="X878" i="1"/>
  <c r="Y878" i="1"/>
  <c r="Z878" i="1"/>
  <c r="AA878" i="1"/>
  <c r="AC878" i="1"/>
  <c r="AD878" i="1"/>
  <c r="AE878" i="1"/>
  <c r="AF878" i="1"/>
  <c r="C21" i="10" s="1"/>
  <c r="AG878" i="1"/>
  <c r="D21" i="10" s="1"/>
  <c r="AH878" i="1"/>
  <c r="E21" i="10" s="1"/>
  <c r="AI878" i="1"/>
  <c r="B39" i="11" s="1"/>
  <c r="AJ878" i="1"/>
  <c r="C39" i="11" s="1"/>
  <c r="W879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K879" i="1"/>
  <c r="L879" i="1"/>
  <c r="M879" i="1"/>
  <c r="N879" i="1"/>
  <c r="O879" i="1"/>
  <c r="P879" i="1"/>
  <c r="Q879" i="1"/>
  <c r="R879" i="1"/>
  <c r="S879" i="1"/>
  <c r="T879" i="1"/>
  <c r="U879" i="1"/>
  <c r="V879" i="1"/>
  <c r="L869" i="1"/>
  <c r="M869" i="1"/>
  <c r="N869" i="1"/>
  <c r="O869" i="1"/>
  <c r="P869" i="1"/>
  <c r="Q869" i="1"/>
  <c r="R869" i="1"/>
  <c r="S869" i="1"/>
  <c r="T869" i="1"/>
  <c r="U869" i="1"/>
  <c r="V869" i="1"/>
  <c r="V1403" i="1" s="1"/>
  <c r="W869" i="1"/>
  <c r="W1403" i="1" s="1"/>
  <c r="X869" i="1"/>
  <c r="X1403" i="1" s="1"/>
  <c r="Y869" i="1"/>
  <c r="Y1403" i="1" s="1"/>
  <c r="Z869" i="1"/>
  <c r="Z1403" i="1" s="1"/>
  <c r="AA869" i="1"/>
  <c r="AA1403" i="1" s="1"/>
  <c r="AB1403" i="1"/>
  <c r="AC1403" i="1"/>
  <c r="AD1403" i="1"/>
  <c r="AE1403" i="1"/>
  <c r="AF1403" i="1"/>
  <c r="AH869" i="1"/>
  <c r="AI869" i="1"/>
  <c r="F16" i="10" s="1"/>
  <c r="AJ869" i="1"/>
  <c r="AJ1403" i="1" s="1"/>
  <c r="L870" i="1"/>
  <c r="M870" i="1"/>
  <c r="N870" i="1"/>
  <c r="O870" i="1"/>
  <c r="P870" i="1"/>
  <c r="Q870" i="1"/>
  <c r="R870" i="1"/>
  <c r="S870" i="1"/>
  <c r="T870" i="1"/>
  <c r="U870" i="1"/>
  <c r="V870" i="1"/>
  <c r="W870" i="1"/>
  <c r="X870" i="1"/>
  <c r="Y870" i="1"/>
  <c r="Z870" i="1"/>
  <c r="AA870" i="1"/>
  <c r="L871" i="1"/>
  <c r="L968" i="1" s="1"/>
  <c r="M871" i="1"/>
  <c r="M968" i="1" s="1"/>
  <c r="N871" i="1"/>
  <c r="N968" i="1" s="1"/>
  <c r="O871" i="1"/>
  <c r="O968" i="1" s="1"/>
  <c r="P871" i="1"/>
  <c r="P968" i="1" s="1"/>
  <c r="Q871" i="1"/>
  <c r="Q968" i="1" s="1"/>
  <c r="R871" i="1"/>
  <c r="R968" i="1" s="1"/>
  <c r="S871" i="1"/>
  <c r="S968" i="1" s="1"/>
  <c r="T871" i="1"/>
  <c r="T968" i="1" s="1"/>
  <c r="U871" i="1"/>
  <c r="U968" i="1" s="1"/>
  <c r="V871" i="1"/>
  <c r="V968" i="1" s="1"/>
  <c r="W871" i="1"/>
  <c r="W968" i="1" s="1"/>
  <c r="X871" i="1"/>
  <c r="X968" i="1" s="1"/>
  <c r="X1186" i="1" s="1"/>
  <c r="Y871" i="1"/>
  <c r="Y968" i="1" s="1"/>
  <c r="Z871" i="1"/>
  <c r="Z968" i="1" s="1"/>
  <c r="Z1280" i="1" s="1"/>
  <c r="AA871" i="1"/>
  <c r="AA968" i="1" s="1"/>
  <c r="AA1280" i="1"/>
  <c r="AB968" i="1"/>
  <c r="AC968" i="1"/>
  <c r="AD968" i="1"/>
  <c r="AE1280" i="1"/>
  <c r="AE968" i="1"/>
  <c r="AG1280" i="1"/>
  <c r="AF968" i="1"/>
  <c r="D14" i="10"/>
  <c r="AH968" i="1"/>
  <c r="B9" i="11"/>
  <c r="AJ871" i="1"/>
  <c r="C9" i="11" s="1"/>
  <c r="L872" i="1"/>
  <c r="L969" i="1" s="1"/>
  <c r="M872" i="1"/>
  <c r="M969" i="1" s="1"/>
  <c r="N872" i="1"/>
  <c r="N969" i="1" s="1"/>
  <c r="O872" i="1"/>
  <c r="O969" i="1" s="1"/>
  <c r="P872" i="1"/>
  <c r="P969" i="1" s="1"/>
  <c r="Q872" i="1"/>
  <c r="Q969" i="1" s="1"/>
  <c r="R872" i="1"/>
  <c r="R969" i="1" s="1"/>
  <c r="S872" i="1"/>
  <c r="S969" i="1" s="1"/>
  <c r="T872" i="1"/>
  <c r="T969" i="1" s="1"/>
  <c r="U872" i="1"/>
  <c r="U969" i="1" s="1"/>
  <c r="V872" i="1"/>
  <c r="V969" i="1" s="1"/>
  <c r="W872" i="1"/>
  <c r="W969" i="1" s="1"/>
  <c r="X872" i="1"/>
  <c r="X969" i="1" s="1"/>
  <c r="Y872" i="1"/>
  <c r="Y969" i="1" s="1"/>
  <c r="Z872" i="1"/>
  <c r="Z969" i="1" s="1"/>
  <c r="Z1281" i="1" s="1"/>
  <c r="AA872" i="1"/>
  <c r="AA969" i="1" s="1"/>
  <c r="AB969" i="1"/>
  <c r="AC872" i="1"/>
  <c r="AC969" i="1" s="1"/>
  <c r="AD872" i="1"/>
  <c r="AD969" i="1" s="1"/>
  <c r="AE1281" i="1"/>
  <c r="AE872" i="1"/>
  <c r="AE969" i="1" s="1"/>
  <c r="AG1281" i="1"/>
  <c r="AF872" i="1"/>
  <c r="AF969" i="1" s="1"/>
  <c r="AG872" i="1"/>
  <c r="AG969" i="1" s="1"/>
  <c r="AH872" i="1"/>
  <c r="AH969" i="1" s="1"/>
  <c r="AI872" i="1"/>
  <c r="AI969" i="1" s="1"/>
  <c r="AJ969" i="1"/>
  <c r="K869" i="1"/>
  <c r="L865" i="1"/>
  <c r="M865" i="1"/>
  <c r="N865" i="1"/>
  <c r="O865" i="1"/>
  <c r="P865" i="1"/>
  <c r="Q865" i="1"/>
  <c r="R865" i="1"/>
  <c r="S865" i="1"/>
  <c r="T865" i="1"/>
  <c r="U865" i="1"/>
  <c r="L866" i="1"/>
  <c r="M866" i="1"/>
  <c r="N866" i="1"/>
  <c r="O866" i="1"/>
  <c r="P866" i="1"/>
  <c r="Q866" i="1"/>
  <c r="R866" i="1"/>
  <c r="S866" i="1"/>
  <c r="T866" i="1"/>
  <c r="U866" i="1"/>
  <c r="L867" i="1"/>
  <c r="M867" i="1"/>
  <c r="N867" i="1"/>
  <c r="O867" i="1"/>
  <c r="P867" i="1"/>
  <c r="Q867" i="1"/>
  <c r="R867" i="1"/>
  <c r="S867" i="1"/>
  <c r="T867" i="1"/>
  <c r="U867" i="1"/>
  <c r="K866" i="1"/>
  <c r="K867" i="1"/>
  <c r="K865" i="1"/>
  <c r="AJ1350" i="1"/>
  <c r="AJ1454" i="1" s="1"/>
  <c r="AI1350" i="1"/>
  <c r="AI1454" i="1" s="1"/>
  <c r="AH1350" i="1"/>
  <c r="AH1351" i="1" s="1"/>
  <c r="AG1350" i="1"/>
  <c r="AG1405" i="1" s="1"/>
  <c r="AF1350" i="1"/>
  <c r="AF1388" i="1" s="1"/>
  <c r="AE1350" i="1"/>
  <c r="AE1376" i="1" s="1"/>
  <c r="AD1350" i="1"/>
  <c r="AD1351" i="1" s="1"/>
  <c r="AC1350" i="1"/>
  <c r="AC1351" i="1" s="1"/>
  <c r="AB1350" i="1"/>
  <c r="AB1351" i="1" s="1"/>
  <c r="AA1350" i="1"/>
  <c r="AA1454" i="1" s="1"/>
  <c r="Z1350" i="1"/>
  <c r="Z1405" i="1" s="1"/>
  <c r="Y1350" i="1"/>
  <c r="Y1454" i="1" s="1"/>
  <c r="X1350" i="1"/>
  <c r="X1351" i="1" s="1"/>
  <c r="W1350" i="1"/>
  <c r="W1351" i="1" s="1"/>
  <c r="V1350" i="1"/>
  <c r="V1405" i="1" s="1"/>
  <c r="AJ1316" i="1"/>
  <c r="AJ1315" i="1"/>
  <c r="AJ1314" i="1"/>
  <c r="AJ1308" i="1"/>
  <c r="AJ1306" i="1"/>
  <c r="AJ1305" i="1"/>
  <c r="AJ1304" i="1"/>
  <c r="AJ1303" i="1"/>
  <c r="AJ1302" i="1"/>
  <c r="AJ1299" i="1"/>
  <c r="AJ1298" i="1"/>
  <c r="AJ1297" i="1"/>
  <c r="AJ1296" i="1"/>
  <c r="AJ1295" i="1"/>
  <c r="AJ1294" i="1"/>
  <c r="AJ1291" i="1"/>
  <c r="AJ1290" i="1"/>
  <c r="AJ1289" i="1"/>
  <c r="AJ1288" i="1"/>
  <c r="AJ1287" i="1"/>
  <c r="AJ1286" i="1"/>
  <c r="AJ1285" i="1"/>
  <c r="AJ1284" i="1"/>
  <c r="AJ1281" i="1"/>
  <c r="AJ1280" i="1"/>
  <c r="AJ1279" i="1"/>
  <c r="AJ1278" i="1"/>
  <c r="AJ1277" i="1"/>
  <c r="AJ1276" i="1"/>
  <c r="AH1316" i="1"/>
  <c r="AH1315" i="1"/>
  <c r="AH1314" i="1"/>
  <c r="AH1308" i="1"/>
  <c r="AH1306" i="1"/>
  <c r="AH1305" i="1"/>
  <c r="AH1304" i="1"/>
  <c r="AH1303" i="1"/>
  <c r="AH1302" i="1"/>
  <c r="AF1308" i="1"/>
  <c r="AF1306" i="1"/>
  <c r="AF1305" i="1"/>
  <c r="AF1304" i="1"/>
  <c r="AF1303" i="1"/>
  <c r="AF1302" i="1"/>
  <c r="AD1308" i="1"/>
  <c r="AD1306" i="1"/>
  <c r="AD1305" i="1"/>
  <c r="AD1304" i="1"/>
  <c r="AD1303" i="1"/>
  <c r="AD1302" i="1"/>
  <c r="AC1308" i="1"/>
  <c r="AC1306" i="1"/>
  <c r="AC1305" i="1"/>
  <c r="AC1304" i="1"/>
  <c r="AC1303" i="1"/>
  <c r="AC1302" i="1"/>
  <c r="F870" i="1"/>
  <c r="G870" i="1"/>
  <c r="H870" i="1"/>
  <c r="I870" i="1"/>
  <c r="J870" i="1"/>
  <c r="K870" i="1"/>
  <c r="I871" i="1"/>
  <c r="I968" i="1" s="1"/>
  <c r="J871" i="1"/>
  <c r="J968" i="1" s="1"/>
  <c r="K871" i="1"/>
  <c r="K968" i="1" s="1"/>
  <c r="AH1295" i="1"/>
  <c r="AH1296" i="1"/>
  <c r="AH1297" i="1"/>
  <c r="AH1298" i="1"/>
  <c r="AH1299" i="1"/>
  <c r="AH1294" i="1"/>
  <c r="AH1285" i="1"/>
  <c r="AH1286" i="1"/>
  <c r="AH1287" i="1"/>
  <c r="AH1288" i="1"/>
  <c r="AH1289" i="1"/>
  <c r="AH1290" i="1"/>
  <c r="AH1291" i="1"/>
  <c r="AH1284" i="1"/>
  <c r="AH1279" i="1"/>
  <c r="AH1280" i="1"/>
  <c r="AH1281" i="1"/>
  <c r="AH1278" i="1"/>
  <c r="AH1277" i="1"/>
  <c r="AH1276" i="1"/>
  <c r="AF1316" i="1"/>
  <c r="AF1314" i="1"/>
  <c r="AD1316" i="1"/>
  <c r="AD1315" i="1"/>
  <c r="AD1314" i="1"/>
  <c r="AC1316" i="1"/>
  <c r="AC1314" i="1"/>
  <c r="AA1294" i="1"/>
  <c r="AB1294" i="1"/>
  <c r="AA1295" i="1"/>
  <c r="AB1295" i="1"/>
  <c r="AA1296" i="1"/>
  <c r="AB1296" i="1"/>
  <c r="AA1298" i="1"/>
  <c r="AB1298" i="1"/>
  <c r="AA1299" i="1"/>
  <c r="AB1299" i="1"/>
  <c r="Z1299" i="1"/>
  <c r="Z1298" i="1"/>
  <c r="Z1296" i="1"/>
  <c r="Z1295" i="1"/>
  <c r="Z1294" i="1"/>
  <c r="AA1314" i="1"/>
  <c r="AB1314" i="1"/>
  <c r="AA1315" i="1"/>
  <c r="AB1315" i="1"/>
  <c r="AA1316" i="1"/>
  <c r="AB1316" i="1"/>
  <c r="Z1316" i="1"/>
  <c r="Z1315" i="1"/>
  <c r="Z1314" i="1"/>
  <c r="AA1308" i="1"/>
  <c r="AB1308" i="1"/>
  <c r="Z1308" i="1"/>
  <c r="Z1302" i="1"/>
  <c r="AA1302" i="1"/>
  <c r="Z1303" i="1"/>
  <c r="AA1303" i="1"/>
  <c r="Z1304" i="1"/>
  <c r="AA1304" i="1"/>
  <c r="Z1305" i="1"/>
  <c r="AA1305" i="1"/>
  <c r="Z1306" i="1"/>
  <c r="AA1306" i="1"/>
  <c r="AB1303" i="1"/>
  <c r="AB1304" i="1"/>
  <c r="AB1305" i="1"/>
  <c r="AB1306" i="1"/>
  <c r="AB1302" i="1"/>
  <c r="AB1277" i="1"/>
  <c r="AB1278" i="1"/>
  <c r="AB1279" i="1"/>
  <c r="AB1280" i="1"/>
  <c r="AB1281" i="1"/>
  <c r="G17" i="8"/>
  <c r="H17" i="8"/>
  <c r="I17" i="8"/>
  <c r="J17" i="8"/>
  <c r="K17" i="8"/>
  <c r="L17" i="8"/>
  <c r="M17" i="8"/>
  <c r="N17" i="8"/>
  <c r="O17" i="8"/>
  <c r="O4" i="8"/>
  <c r="O5" i="8"/>
  <c r="O6" i="8"/>
  <c r="O7" i="8"/>
  <c r="O8" i="8"/>
  <c r="J11" i="8"/>
  <c r="K11" i="8"/>
  <c r="L11" i="8"/>
  <c r="M11" i="8"/>
  <c r="N11" i="8"/>
  <c r="O11" i="8"/>
  <c r="F12" i="8"/>
  <c r="G12" i="8"/>
  <c r="H12" i="8"/>
  <c r="I12" i="8"/>
  <c r="J12" i="8"/>
  <c r="K12" i="8"/>
  <c r="L12" i="8"/>
  <c r="M12" i="8"/>
  <c r="N12" i="8"/>
  <c r="O12" i="8"/>
  <c r="J13" i="8"/>
  <c r="K13" i="8"/>
  <c r="L13" i="8"/>
  <c r="M13" i="8"/>
  <c r="N13" i="8"/>
  <c r="O13" i="8"/>
  <c r="F14" i="8"/>
  <c r="G14" i="8"/>
  <c r="H14" i="8"/>
  <c r="I14" i="8"/>
  <c r="J14" i="8"/>
  <c r="K14" i="8"/>
  <c r="L14" i="8"/>
  <c r="M14" i="8"/>
  <c r="N14" i="8"/>
  <c r="O14" i="8"/>
  <c r="J15" i="8"/>
  <c r="K15" i="8"/>
  <c r="L15" i="8"/>
  <c r="M15" i="8"/>
  <c r="N15" i="8"/>
  <c r="O15" i="8"/>
  <c r="J16" i="8"/>
  <c r="K16" i="8"/>
  <c r="L16" i="8"/>
  <c r="M16" i="8"/>
  <c r="N16" i="8"/>
  <c r="O16" i="8"/>
  <c r="F17" i="8"/>
  <c r="AF1295" i="1"/>
  <c r="AF1296" i="1"/>
  <c r="AF1297" i="1"/>
  <c r="AF1298" i="1"/>
  <c r="AF1299" i="1"/>
  <c r="AF1294" i="1"/>
  <c r="AF1285" i="1"/>
  <c r="AF1286" i="1"/>
  <c r="AF1287" i="1"/>
  <c r="AF1288" i="1"/>
  <c r="AF1289" i="1"/>
  <c r="AF1290" i="1"/>
  <c r="AF1291" i="1"/>
  <c r="AF1284" i="1"/>
  <c r="AD1285" i="1"/>
  <c r="AD1286" i="1"/>
  <c r="AD1287" i="1"/>
  <c r="AD1288" i="1"/>
  <c r="AD1289" i="1"/>
  <c r="AD1290" i="1"/>
  <c r="AD1291" i="1"/>
  <c r="AD1284" i="1"/>
  <c r="AF1277" i="1"/>
  <c r="AF1278" i="1"/>
  <c r="AF1279" i="1"/>
  <c r="AF1280" i="1"/>
  <c r="AF1281" i="1"/>
  <c r="AF1276" i="1"/>
  <c r="AB1272" i="1"/>
  <c r="AC1272" i="1" s="1"/>
  <c r="AD1272" i="1" s="1"/>
  <c r="AF1272" i="1" s="1"/>
  <c r="AH1272" i="1" s="1"/>
  <c r="AJ1272" i="1" s="1"/>
  <c r="AL1272" i="1" s="1"/>
  <c r="AN1272" i="1" s="1"/>
  <c r="AP1272" i="1" s="1"/>
  <c r="AR1272" i="1" s="1"/>
  <c r="AT1272" i="1" s="1"/>
  <c r="AV1272" i="1" s="1"/>
  <c r="AX1272" i="1" s="1"/>
  <c r="AZ1272" i="1" s="1"/>
  <c r="BB1272" i="1" s="1"/>
  <c r="BD1272" i="1" s="1"/>
  <c r="BF1272" i="1" s="1"/>
  <c r="BH1272" i="1" s="1"/>
  <c r="BJ1272" i="1" s="1"/>
  <c r="AG1302" i="1"/>
  <c r="AG1303" i="1"/>
  <c r="AG1304" i="1"/>
  <c r="AG1305" i="1"/>
  <c r="AE1002" i="1"/>
  <c r="AG1308" i="1"/>
  <c r="AD1311" i="1"/>
  <c r="AD1312" i="1"/>
  <c r="AD1310" i="1"/>
  <c r="AC1295" i="1"/>
  <c r="AC1296" i="1"/>
  <c r="AC1297" i="1"/>
  <c r="AC1298" i="1"/>
  <c r="AD1295" i="1"/>
  <c r="AD1296" i="1"/>
  <c r="AD1297" i="1"/>
  <c r="AD1298" i="1"/>
  <c r="AD1299" i="1"/>
  <c r="AD1294" i="1"/>
  <c r="AD1277" i="1"/>
  <c r="AD1278" i="1"/>
  <c r="AD1279" i="1"/>
  <c r="AD1280" i="1"/>
  <c r="AD1281" i="1"/>
  <c r="AD1276" i="1"/>
  <c r="K1004" i="1"/>
  <c r="L1004" i="1"/>
  <c r="M1004" i="1"/>
  <c r="N1004" i="1"/>
  <c r="O1004" i="1"/>
  <c r="P1004" i="1"/>
  <c r="Q1004" i="1"/>
  <c r="R1004" i="1"/>
  <c r="S1004" i="1"/>
  <c r="T1004" i="1"/>
  <c r="U1004" i="1"/>
  <c r="V1004" i="1"/>
  <c r="K1005" i="1"/>
  <c r="L1005" i="1"/>
  <c r="M1005" i="1"/>
  <c r="N1005" i="1"/>
  <c r="O1005" i="1"/>
  <c r="P1005" i="1"/>
  <c r="Q1005" i="1"/>
  <c r="R1005" i="1"/>
  <c r="S1005" i="1"/>
  <c r="T1005" i="1"/>
  <c r="U1005" i="1"/>
  <c r="V1005" i="1"/>
  <c r="K1008" i="1"/>
  <c r="L1008" i="1"/>
  <c r="M1008" i="1"/>
  <c r="N1008" i="1"/>
  <c r="O1008" i="1"/>
  <c r="P1008" i="1"/>
  <c r="Q1008" i="1"/>
  <c r="R1008" i="1"/>
  <c r="S1008" i="1"/>
  <c r="T1008" i="1"/>
  <c r="U1008" i="1"/>
  <c r="V1008" i="1"/>
  <c r="W1004" i="1"/>
  <c r="W1005" i="1"/>
  <c r="W1008" i="1"/>
  <c r="X1008" i="1"/>
  <c r="Y1008" i="1"/>
  <c r="D1008" i="1"/>
  <c r="B70" i="6"/>
  <c r="B52" i="6"/>
  <c r="B53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9" i="6"/>
  <c r="B71" i="6"/>
  <c r="B72" i="6"/>
  <c r="B73" i="6"/>
  <c r="B75" i="6"/>
  <c r="B76" i="6"/>
  <c r="B77" i="6"/>
  <c r="B78" i="6"/>
  <c r="B79" i="6"/>
  <c r="B80" i="6"/>
  <c r="B81" i="6"/>
  <c r="B82" i="6"/>
  <c r="B83" i="6"/>
  <c r="B51" i="6"/>
  <c r="AF1002" i="1"/>
  <c r="AI1308" i="1"/>
  <c r="AG1002" i="1"/>
  <c r="AK1308" i="1"/>
  <c r="AH1002" i="1"/>
  <c r="AM1308" i="1"/>
  <c r="AI1002" i="1"/>
  <c r="AO1308" i="1"/>
  <c r="AJ1002" i="1"/>
  <c r="AQ1308" i="1"/>
  <c r="AI1302" i="1"/>
  <c r="AK1302" i="1"/>
  <c r="AM1302" i="1"/>
  <c r="AO1302" i="1"/>
  <c r="AQ1302" i="1"/>
  <c r="AI1303" i="1"/>
  <c r="AK1303" i="1"/>
  <c r="AM1303" i="1"/>
  <c r="AO1303" i="1"/>
  <c r="AQ1303" i="1"/>
  <c r="AI1304" i="1"/>
  <c r="AK1304" i="1"/>
  <c r="AM1304" i="1"/>
  <c r="AO1304" i="1"/>
  <c r="AQ1304" i="1"/>
  <c r="AI1305" i="1"/>
  <c r="AK1305" i="1"/>
  <c r="AM1305" i="1"/>
  <c r="AO1305" i="1"/>
  <c r="AQ1305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W967" i="1"/>
  <c r="I982" i="1"/>
  <c r="J982" i="1"/>
  <c r="I984" i="1"/>
  <c r="J984" i="1"/>
  <c r="J985" i="1"/>
  <c r="I986" i="1"/>
  <c r="J986" i="1"/>
  <c r="K986" i="1"/>
  <c r="I987" i="1"/>
  <c r="J987" i="1"/>
  <c r="I989" i="1"/>
  <c r="I991" i="1" s="1"/>
  <c r="J989" i="1"/>
  <c r="J990" i="1" s="1"/>
  <c r="K989" i="1"/>
  <c r="L989" i="1"/>
  <c r="M989" i="1"/>
  <c r="N989" i="1"/>
  <c r="O989" i="1"/>
  <c r="P989" i="1"/>
  <c r="Q989" i="1"/>
  <c r="R989" i="1"/>
  <c r="S989" i="1"/>
  <c r="T989" i="1"/>
  <c r="U989" i="1"/>
  <c r="V989" i="1"/>
  <c r="W989" i="1"/>
  <c r="W1002" i="1"/>
  <c r="X1199" i="1"/>
  <c r="X1229" i="1"/>
  <c r="X1230" i="1"/>
  <c r="X1236" i="1"/>
  <c r="X1237" i="1"/>
  <c r="X1238" i="1"/>
  <c r="X1239" i="1"/>
  <c r="X1240" i="1"/>
  <c r="X1241" i="1"/>
  <c r="X1242" i="1"/>
  <c r="X1243" i="1"/>
  <c r="X1246" i="1"/>
  <c r="X1247" i="1"/>
  <c r="X1248" i="1"/>
  <c r="X1250" i="1"/>
  <c r="X1251" i="1"/>
  <c r="X1252" i="1"/>
  <c r="X1253" i="1"/>
  <c r="X1254" i="1"/>
  <c r="K854" i="1"/>
  <c r="K964" i="1" s="1"/>
  <c r="L854" i="1"/>
  <c r="L964" i="1" s="1"/>
  <c r="M854" i="1"/>
  <c r="M964" i="1" s="1"/>
  <c r="N854" i="1"/>
  <c r="N964" i="1" s="1"/>
  <c r="O854" i="1"/>
  <c r="O964" i="1" s="1"/>
  <c r="P854" i="1"/>
  <c r="P964" i="1" s="1"/>
  <c r="Q854" i="1"/>
  <c r="Q964" i="1" s="1"/>
  <c r="R854" i="1"/>
  <c r="R964" i="1" s="1"/>
  <c r="S854" i="1"/>
  <c r="S964" i="1" s="1"/>
  <c r="T854" i="1"/>
  <c r="T964" i="1" s="1"/>
  <c r="U854" i="1"/>
  <c r="U964" i="1" s="1"/>
  <c r="V854" i="1"/>
  <c r="V964" i="1" s="1"/>
  <c r="K855" i="1"/>
  <c r="L855" i="1"/>
  <c r="M855" i="1"/>
  <c r="N855" i="1"/>
  <c r="O855" i="1"/>
  <c r="P855" i="1"/>
  <c r="Q855" i="1"/>
  <c r="R855" i="1"/>
  <c r="S855" i="1"/>
  <c r="T855" i="1"/>
  <c r="U855" i="1"/>
  <c r="V855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K857" i="1"/>
  <c r="L857" i="1"/>
  <c r="M857" i="1"/>
  <c r="N857" i="1"/>
  <c r="O857" i="1"/>
  <c r="P857" i="1"/>
  <c r="Q857" i="1"/>
  <c r="R857" i="1"/>
  <c r="S857" i="1"/>
  <c r="T857" i="1"/>
  <c r="U857" i="1"/>
  <c r="V857" i="1"/>
  <c r="V859" i="1"/>
  <c r="V966" i="1" s="1"/>
  <c r="V860" i="1"/>
  <c r="I869" i="1"/>
  <c r="J869" i="1"/>
  <c r="J872" i="1"/>
  <c r="J969" i="1" s="1"/>
  <c r="K872" i="1"/>
  <c r="K969" i="1" s="1"/>
  <c r="AG854" i="1"/>
  <c r="AH854" i="1"/>
  <c r="AI854" i="1"/>
  <c r="AJ854" i="1"/>
  <c r="AJ964" i="1" s="1"/>
  <c r="AG855" i="1"/>
  <c r="AH855" i="1"/>
  <c r="AI855" i="1"/>
  <c r="B60" i="11" s="1"/>
  <c r="AJ855" i="1"/>
  <c r="C60" i="11" s="1"/>
  <c r="AG856" i="1"/>
  <c r="AH856" i="1"/>
  <c r="AI856" i="1"/>
  <c r="AJ856" i="1"/>
  <c r="AG857" i="1"/>
  <c r="AH857" i="1"/>
  <c r="AI857" i="1"/>
  <c r="AJ857" i="1"/>
  <c r="AG858" i="1"/>
  <c r="AG965" i="1" s="1"/>
  <c r="AH858" i="1"/>
  <c r="AH965" i="1" s="1"/>
  <c r="AI858" i="1"/>
  <c r="AJ858" i="1"/>
  <c r="AJ965" i="1" s="1"/>
  <c r="AG859" i="1"/>
  <c r="AG966" i="1" s="1"/>
  <c r="AH859" i="1"/>
  <c r="AI859" i="1"/>
  <c r="AJ859" i="1"/>
  <c r="AG860" i="1"/>
  <c r="D13" i="10" s="1"/>
  <c r="AH860" i="1"/>
  <c r="E13" i="10" s="1"/>
  <c r="AI860" i="1"/>
  <c r="B54" i="11" s="1"/>
  <c r="AJ860" i="1"/>
  <c r="G13" i="10" s="1"/>
  <c r="AG967" i="1"/>
  <c r="G40" i="6" s="1"/>
  <c r="G77" i="6" s="1"/>
  <c r="AH967" i="1"/>
  <c r="H40" i="6" s="1"/>
  <c r="H77" i="6" s="1"/>
  <c r="AI967" i="1"/>
  <c r="I40" i="6" s="1"/>
  <c r="I77" i="6" s="1"/>
  <c r="AJ967" i="1"/>
  <c r="AE58" i="1"/>
  <c r="AF58" i="1"/>
  <c r="AG58" i="1"/>
  <c r="AH58" i="1"/>
  <c r="AI58" i="1"/>
  <c r="AJ58" i="1"/>
  <c r="AC1312" i="1"/>
  <c r="AC1311" i="1"/>
  <c r="AC1310" i="1"/>
  <c r="AC1294" i="1"/>
  <c r="AC1291" i="1"/>
  <c r="AC1290" i="1"/>
  <c r="AC1289" i="1"/>
  <c r="AC1288" i="1"/>
  <c r="AC1287" i="1"/>
  <c r="AC1286" i="1"/>
  <c r="AC1285" i="1"/>
  <c r="AC1284" i="1"/>
  <c r="AC1281" i="1"/>
  <c r="AC1280" i="1"/>
  <c r="AC1279" i="1"/>
  <c r="AC1278" i="1"/>
  <c r="AC1277" i="1"/>
  <c r="AC1276" i="1"/>
  <c r="AE854" i="1"/>
  <c r="AE964" i="1" s="1"/>
  <c r="AF854" i="1"/>
  <c r="AF964" i="1" s="1"/>
  <c r="AE855" i="1"/>
  <c r="AF855" i="1"/>
  <c r="AE856" i="1"/>
  <c r="AF856" i="1"/>
  <c r="AE857" i="1"/>
  <c r="AF857" i="1"/>
  <c r="AE858" i="1"/>
  <c r="AE965" i="1" s="1"/>
  <c r="AF858" i="1"/>
  <c r="AE859" i="1"/>
  <c r="AE966" i="1" s="1"/>
  <c r="AF859" i="1"/>
  <c r="AE860" i="1"/>
  <c r="AF860" i="1"/>
  <c r="C13" i="10" s="1"/>
  <c r="AE967" i="1"/>
  <c r="E40" i="6" s="1"/>
  <c r="E77" i="6" s="1"/>
  <c r="AF967" i="1"/>
  <c r="F40" i="6" s="1"/>
  <c r="F77" i="6" s="1"/>
  <c r="Z1291" i="1"/>
  <c r="AB1312" i="1"/>
  <c r="AA1312" i="1"/>
  <c r="AE1302" i="1"/>
  <c r="AE1303" i="1"/>
  <c r="AE1304" i="1"/>
  <c r="AE1305" i="1"/>
  <c r="AD1002" i="1"/>
  <c r="AE1308" i="1"/>
  <c r="E710" i="1"/>
  <c r="E6" i="1"/>
  <c r="AD58" i="1"/>
  <c r="AC58" i="1"/>
  <c r="AB58" i="1"/>
  <c r="AA58" i="1"/>
  <c r="Z58" i="1"/>
  <c r="E58" i="1"/>
  <c r="E185" i="1"/>
  <c r="AB1310" i="1"/>
  <c r="AB1311" i="1"/>
  <c r="AA1310" i="1"/>
  <c r="AA1311" i="1"/>
  <c r="AB1291" i="1"/>
  <c r="AA1290" i="1"/>
  <c r="AA1291" i="1"/>
  <c r="AA1284" i="1"/>
  <c r="AA1281" i="1"/>
  <c r="AA1276" i="1"/>
  <c r="AA1285" i="1"/>
  <c r="AA1286" i="1"/>
  <c r="AA1287" i="1"/>
  <c r="AA1288" i="1"/>
  <c r="AA1289" i="1"/>
  <c r="AA1279" i="1"/>
  <c r="AB1285" i="1"/>
  <c r="AB1286" i="1"/>
  <c r="AB1287" i="1"/>
  <c r="AB1288" i="1"/>
  <c r="AB1289" i="1"/>
  <c r="AB1290" i="1"/>
  <c r="AB1284" i="1"/>
  <c r="AC1244" i="1"/>
  <c r="AB1244" i="1"/>
  <c r="AA1244" i="1"/>
  <c r="Z1244" i="1"/>
  <c r="Y1244" i="1"/>
  <c r="Y1197" i="1"/>
  <c r="W1254" i="1"/>
  <c r="V1254" i="1"/>
  <c r="W1253" i="1"/>
  <c r="V1253" i="1"/>
  <c r="D1251" i="1"/>
  <c r="AD1226" i="1"/>
  <c r="Y1282" i="1"/>
  <c r="W1316" i="1"/>
  <c r="V1316" i="1"/>
  <c r="W1315" i="1"/>
  <c r="V1315" i="1"/>
  <c r="AA855" i="1"/>
  <c r="AB855" i="1"/>
  <c r="AC855" i="1"/>
  <c r="AD855" i="1"/>
  <c r="AA856" i="1"/>
  <c r="AB856" i="1"/>
  <c r="AC856" i="1"/>
  <c r="AD856" i="1"/>
  <c r="AA857" i="1"/>
  <c r="AB857" i="1"/>
  <c r="AC857" i="1"/>
  <c r="AD857" i="1"/>
  <c r="AC1002" i="1"/>
  <c r="D968" i="1"/>
  <c r="AA1220" i="1"/>
  <c r="AB1002" i="1"/>
  <c r="AA1002" i="1"/>
  <c r="Z1002" i="1"/>
  <c r="Y1002" i="1"/>
  <c r="X1002" i="1"/>
  <c r="AD967" i="1"/>
  <c r="D40" i="6" s="1"/>
  <c r="D77" i="6" s="1"/>
  <c r="AD854" i="1"/>
  <c r="AD964" i="1" s="1"/>
  <c r="AD858" i="1"/>
  <c r="AD965" i="1" s="1"/>
  <c r="AE1277" i="1"/>
  <c r="AD859" i="1"/>
  <c r="AD966" i="1" s="1"/>
  <c r="AD860" i="1"/>
  <c r="X967" i="1"/>
  <c r="X1185" i="1" s="1"/>
  <c r="D1204" i="1"/>
  <c r="Z967" i="1"/>
  <c r="Z1279" i="1" s="1"/>
  <c r="AA967" i="1"/>
  <c r="AB967" i="1"/>
  <c r="AC967" i="1"/>
  <c r="C40" i="6" s="1"/>
  <c r="C77" i="6" s="1"/>
  <c r="Y967" i="1"/>
  <c r="AC860" i="1"/>
  <c r="AB860" i="1"/>
  <c r="AA860" i="1"/>
  <c r="Z860" i="1"/>
  <c r="Y860" i="1"/>
  <c r="X860" i="1"/>
  <c r="W860" i="1"/>
  <c r="AC859" i="1"/>
  <c r="AC966" i="1" s="1"/>
  <c r="AB859" i="1"/>
  <c r="AB966" i="1" s="1"/>
  <c r="AA859" i="1"/>
  <c r="AA966" i="1" s="1"/>
  <c r="AA1278" i="1"/>
  <c r="Z859" i="1"/>
  <c r="Z966" i="1" s="1"/>
  <c r="Z1278" i="1" s="1"/>
  <c r="Y859" i="1"/>
  <c r="Y966" i="1" s="1"/>
  <c r="X859" i="1"/>
  <c r="X966" i="1" s="1"/>
  <c r="X1184" i="1" s="1"/>
  <c r="W859" i="1"/>
  <c r="W966" i="1" s="1"/>
  <c r="D966" i="1"/>
  <c r="AC858" i="1"/>
  <c r="AC965" i="1" s="1"/>
  <c r="AB858" i="1"/>
  <c r="AB965" i="1" s="1"/>
  <c r="AA858" i="1"/>
  <c r="AA965" i="1" s="1"/>
  <c r="AA1277" i="1"/>
  <c r="Z858" i="1"/>
  <c r="Z965" i="1" s="1"/>
  <c r="Z1277" i="1" s="1"/>
  <c r="Y858" i="1"/>
  <c r="Y965" i="1" s="1"/>
  <c r="X858" i="1"/>
  <c r="X965" i="1" s="1"/>
  <c r="X1183" i="1" s="1"/>
  <c r="W858" i="1"/>
  <c r="W965" i="1" s="1"/>
  <c r="D965" i="1"/>
  <c r="Z857" i="1"/>
  <c r="Y857" i="1"/>
  <c r="X857" i="1"/>
  <c r="W857" i="1"/>
  <c r="Z856" i="1"/>
  <c r="Y856" i="1"/>
  <c r="X856" i="1"/>
  <c r="W856" i="1"/>
  <c r="Z855" i="1"/>
  <c r="Y855" i="1"/>
  <c r="X855" i="1"/>
  <c r="W855" i="1"/>
  <c r="AC854" i="1"/>
  <c r="AC964" i="1" s="1"/>
  <c r="AB854" i="1"/>
  <c r="AB964" i="1" s="1"/>
  <c r="AB1276" i="1"/>
  <c r="AA854" i="1"/>
  <c r="AA964" i="1" s="1"/>
  <c r="Z854" i="1"/>
  <c r="Z964" i="1" s="1"/>
  <c r="Z1276" i="1" s="1"/>
  <c r="Y854" i="1"/>
  <c r="Y964" i="1" s="1"/>
  <c r="X854" i="1"/>
  <c r="X964" i="1" s="1"/>
  <c r="X1182" i="1" s="1"/>
  <c r="W854" i="1"/>
  <c r="W964" i="1" s="1"/>
  <c r="Z981" i="1"/>
  <c r="AA981" i="1" s="1"/>
  <c r="AB981" i="1" s="1"/>
  <c r="AC981" i="1" s="1"/>
  <c r="AD981" i="1" s="1"/>
  <c r="AE981" i="1" s="1"/>
  <c r="AF981" i="1" s="1"/>
  <c r="AG981" i="1" s="1"/>
  <c r="AH981" i="1" s="1"/>
  <c r="AI981" i="1" s="1"/>
  <c r="AJ981" i="1" s="1"/>
  <c r="AK981" i="1" s="1"/>
  <c r="AL981" i="1" s="1"/>
  <c r="AM981" i="1" s="1"/>
  <c r="AN981" i="1" s="1"/>
  <c r="AO981" i="1" s="1"/>
  <c r="AP981" i="1" s="1"/>
  <c r="AQ981" i="1" s="1"/>
  <c r="AR981" i="1" s="1"/>
  <c r="AS981" i="1" s="1"/>
  <c r="AT981" i="1" s="1"/>
  <c r="D964" i="1"/>
  <c r="Z961" i="1"/>
  <c r="AA961" i="1" s="1"/>
  <c r="AB961" i="1" s="1"/>
  <c r="AC961" i="1" s="1"/>
  <c r="AD961" i="1" s="1"/>
  <c r="AE961" i="1" s="1"/>
  <c r="AF961" i="1" s="1"/>
  <c r="AG961" i="1" s="1"/>
  <c r="AH961" i="1" s="1"/>
  <c r="AI961" i="1" s="1"/>
  <c r="AJ961" i="1" s="1"/>
  <c r="AK961" i="1" s="1"/>
  <c r="AL961" i="1" s="1"/>
  <c r="AM961" i="1" s="1"/>
  <c r="AN961" i="1" s="1"/>
  <c r="AO961" i="1" s="1"/>
  <c r="AP961" i="1" s="1"/>
  <c r="AQ961" i="1" s="1"/>
  <c r="AR961" i="1" s="1"/>
  <c r="AS961" i="1" s="1"/>
  <c r="AT961" i="1" s="1"/>
  <c r="AC1283" i="1"/>
  <c r="AB1283" i="1"/>
  <c r="AA1283" i="1"/>
  <c r="AO1296" i="1"/>
  <c r="AK1296" i="1"/>
  <c r="AM1297" i="1"/>
  <c r="AI1296" i="1"/>
  <c r="AI1276" i="1"/>
  <c r="AQ1306" i="1"/>
  <c r="AO1279" i="1"/>
  <c r="AI1280" i="1"/>
  <c r="AI1281" i="1"/>
  <c r="AM1280" i="1"/>
  <c r="AK1280" i="1"/>
  <c r="AO1280" i="1"/>
  <c r="AQ1280" i="1"/>
  <c r="AI1306" i="1"/>
  <c r="AG1306" i="1"/>
  <c r="AE1306" i="1"/>
  <c r="AO1306" i="1"/>
  <c r="AM1306" i="1"/>
  <c r="AK1306" i="1"/>
  <c r="AK1316" i="1"/>
  <c r="AI1316" i="1"/>
  <c r="AO1316" i="1"/>
  <c r="AG1316" i="1"/>
  <c r="AM1316" i="1"/>
  <c r="AE1316" i="1"/>
  <c r="AM1278" i="1"/>
  <c r="AK1281" i="1"/>
  <c r="AO1278" i="1"/>
  <c r="AM1281" i="1"/>
  <c r="AK1278" i="1"/>
  <c r="AE1278" i="1"/>
  <c r="AI1278" i="1"/>
  <c r="AQ1277" i="1"/>
  <c r="AQ1276" i="1"/>
  <c r="AM1279" i="1"/>
  <c r="AG1278" i="1"/>
  <c r="AO1277" i="1"/>
  <c r="AO1276" i="1"/>
  <c r="AE1276" i="1"/>
  <c r="AI1277" i="1"/>
  <c r="AM1277" i="1"/>
  <c r="AM1276" i="1"/>
  <c r="AE1279" i="1"/>
  <c r="AG1277" i="1"/>
  <c r="AG1276" i="1"/>
  <c r="AK1277" i="1"/>
  <c r="AK1276" i="1"/>
  <c r="AQ1281" i="1"/>
  <c r="AI1279" i="1"/>
  <c r="AQ1279" i="1"/>
  <c r="AQ1278" i="1"/>
  <c r="AO1281" i="1"/>
  <c r="AG1279" i="1"/>
  <c r="X1231" i="1"/>
  <c r="X1232" i="1"/>
  <c r="X1233" i="1"/>
  <c r="AK1279" i="1"/>
  <c r="AG1295" i="1"/>
  <c r="AK1312" i="1"/>
  <c r="AI1312" i="1"/>
  <c r="AO1295" i="1"/>
  <c r="AQ1295" i="1"/>
  <c r="AE1295" i="1"/>
  <c r="AM1312" i="1"/>
  <c r="AO1297" i="1"/>
  <c r="AO1312" i="1"/>
  <c r="AK1297" i="1"/>
  <c r="AI1295" i="1"/>
  <c r="AQ1312" i="1"/>
  <c r="AI1294" i="1"/>
  <c r="AG1297" i="1"/>
  <c r="AK1295" i="1"/>
  <c r="AI1297" i="1"/>
  <c r="AQ1297" i="1"/>
  <c r="AE1297" i="1"/>
  <c r="AM1295" i="1"/>
  <c r="AM1294" i="1"/>
  <c r="AI1311" i="1"/>
  <c r="AO1311" i="1"/>
  <c r="AE1311" i="1"/>
  <c r="AM1311" i="1"/>
  <c r="AK1311" i="1"/>
  <c r="AG1311" i="1"/>
  <c r="AQ1311" i="1"/>
  <c r="AO1310" i="1"/>
  <c r="AQ1310" i="1"/>
  <c r="AM1310" i="1"/>
  <c r="AK1310" i="1"/>
  <c r="AE1310" i="1"/>
  <c r="AI1310" i="1"/>
  <c r="AG1310" i="1"/>
  <c r="V1420" i="1"/>
  <c r="W1420" i="1"/>
  <c r="AG1420" i="1"/>
  <c r="AE1420" i="1"/>
  <c r="AB1420" i="1"/>
  <c r="AH1420" i="1"/>
  <c r="AA1420" i="1"/>
  <c r="X1420" i="1"/>
  <c r="AI1420" i="1"/>
  <c r="Z1420" i="1"/>
  <c r="AC1420" i="1"/>
  <c r="AF1420" i="1"/>
  <c r="Y1420" i="1"/>
  <c r="AD1420" i="1"/>
  <c r="AJ1420" i="1"/>
  <c r="AI1285" i="1"/>
  <c r="AY1287" i="1"/>
  <c r="AK1285" i="1"/>
  <c r="AI1286" i="1"/>
  <c r="AU1286" i="1"/>
  <c r="AG1291" i="1"/>
  <c r="BA1290" i="1"/>
  <c r="AY1288" i="1"/>
  <c r="AY1289" i="1"/>
  <c r="AM1289" i="1"/>
  <c r="AY1290" i="1"/>
  <c r="AE1287" i="1"/>
  <c r="AM1291" i="1"/>
  <c r="AM1290" i="1"/>
  <c r="AI1290" i="1"/>
  <c r="AW1287" i="1"/>
  <c r="AQ1285" i="1"/>
  <c r="AW1288" i="1"/>
  <c r="AG1285" i="1"/>
  <c r="AW1290" i="1"/>
  <c r="AU1285" i="1"/>
  <c r="AU1291" i="1"/>
  <c r="AG1289" i="1"/>
  <c r="AG1288" i="1"/>
  <c r="AU1289" i="1"/>
  <c r="AS1290" i="1"/>
  <c r="AW1291" i="1"/>
  <c r="AE1285" i="1"/>
  <c r="AQ1288" i="1"/>
  <c r="AY1286" i="1"/>
  <c r="AU1290" i="1"/>
  <c r="AE1286" i="1"/>
  <c r="AE1291" i="1"/>
  <c r="AI1289" i="1"/>
  <c r="AO1288" i="1"/>
  <c r="AO1289" i="1"/>
  <c r="AK1291" i="1"/>
  <c r="AI1291" i="1"/>
  <c r="AS1291" i="1"/>
  <c r="AS1286" i="1"/>
  <c r="AW1284" i="1"/>
  <c r="AQ1291" i="1"/>
  <c r="AQ1290" i="1"/>
  <c r="AE1284" i="1"/>
  <c r="AE1289" i="1"/>
  <c r="AG1286" i="1"/>
  <c r="AI1284" i="1"/>
  <c r="AK1289" i="1"/>
  <c r="AK1288" i="1"/>
  <c r="AO1286" i="1"/>
  <c r="AG1287" i="1"/>
  <c r="AK1284" i="1"/>
  <c r="AK1290" i="1"/>
  <c r="BA1291" i="1"/>
  <c r="AO1290" i="1"/>
  <c r="AK1287" i="1"/>
  <c r="AM1286" i="1"/>
  <c r="AU1287" i="1"/>
  <c r="AQ1284" i="1"/>
  <c r="AQ1286" i="1"/>
  <c r="AY1284" i="1"/>
  <c r="AW1285" i="1"/>
  <c r="AU1284" i="1"/>
  <c r="AM1285" i="1"/>
  <c r="AQ1287" i="1"/>
  <c r="AO1285" i="1"/>
  <c r="AI1287" i="1"/>
  <c r="AM1287" i="1"/>
  <c r="AO1287" i="1"/>
  <c r="AW1286" i="1"/>
  <c r="AS1287" i="1"/>
  <c r="AS1285" i="1"/>
  <c r="AY1285" i="1"/>
  <c r="AW1289" i="1"/>
  <c r="AQ1289" i="1"/>
  <c r="AM1288" i="1"/>
  <c r="AI1288" i="1"/>
  <c r="AU1288" i="1"/>
  <c r="AM1284" i="1"/>
  <c r="AO1291" i="1"/>
  <c r="AO1284" i="1"/>
  <c r="AS1284" i="1"/>
  <c r="AY1291" i="1"/>
  <c r="AE1288" i="1"/>
  <c r="AK1286" i="1"/>
  <c r="AS1288" i="1"/>
  <c r="AE1290" i="1"/>
  <c r="AG1284" i="1"/>
  <c r="AG1290" i="1"/>
  <c r="AS1289" i="1"/>
  <c r="J38" i="6" l="1"/>
  <c r="AN923" i="1"/>
  <c r="AN1009" i="1"/>
  <c r="AL923" i="1"/>
  <c r="AL1009" i="1"/>
  <c r="AM923" i="1"/>
  <c r="AM1009" i="1"/>
  <c r="AO913" i="1"/>
  <c r="AO1005" i="1"/>
  <c r="AO1434" i="1" s="1"/>
  <c r="AJ923" i="1"/>
  <c r="AJ1009" i="1"/>
  <c r="AI923" i="1"/>
  <c r="AI1009" i="1"/>
  <c r="AH923" i="1"/>
  <c r="AH1009" i="1"/>
  <c r="AP913" i="1"/>
  <c r="AP1005" i="1"/>
  <c r="AP1434" i="1" s="1"/>
  <c r="AK923" i="1"/>
  <c r="AK1009" i="1"/>
  <c r="AQ913" i="1"/>
  <c r="AQ1005" i="1"/>
  <c r="AQ1434" i="1" s="1"/>
  <c r="AE923" i="1"/>
  <c r="AE1009" i="1"/>
  <c r="AS913" i="1"/>
  <c r="AS1005" i="1"/>
  <c r="AS1434" i="1" s="1"/>
  <c r="AR913" i="1"/>
  <c r="AR1005" i="1"/>
  <c r="AR1434" i="1" s="1"/>
  <c r="AT913" i="1"/>
  <c r="AT1005" i="1"/>
  <c r="AT1434" i="1" s="1"/>
  <c r="AG923" i="1"/>
  <c r="AG1009" i="1"/>
  <c r="AF923" i="1"/>
  <c r="AF1009" i="1"/>
  <c r="AD923" i="1"/>
  <c r="AD1009" i="1"/>
  <c r="AG932" i="1"/>
  <c r="AR930" i="1"/>
  <c r="AR983" i="1" s="1"/>
  <c r="AA935" i="1"/>
  <c r="W935" i="1"/>
  <c r="W985" i="1" s="1"/>
  <c r="AB935" i="1"/>
  <c r="AS930" i="1"/>
  <c r="AS983" i="1" s="1"/>
  <c r="P984" i="1"/>
  <c r="P934" i="1"/>
  <c r="AJ982" i="1"/>
  <c r="AJ929" i="1"/>
  <c r="O984" i="1"/>
  <c r="O934" i="1"/>
  <c r="B24" i="11"/>
  <c r="AI929" i="1"/>
  <c r="AI930" i="1" s="1"/>
  <c r="AI983" i="1" s="1"/>
  <c r="N984" i="1"/>
  <c r="N934" i="1"/>
  <c r="N935" i="1" s="1"/>
  <c r="N985" i="1" s="1"/>
  <c r="J935" i="1"/>
  <c r="R984" i="1"/>
  <c r="R934" i="1"/>
  <c r="Q984" i="1"/>
  <c r="Q934" i="1"/>
  <c r="Q935" i="1" s="1"/>
  <c r="Q985" i="1" s="1"/>
  <c r="F26" i="11"/>
  <c r="AM934" i="1"/>
  <c r="AG982" i="1"/>
  <c r="AG929" i="1"/>
  <c r="AG930" i="1" s="1"/>
  <c r="AG983" i="1" s="1"/>
  <c r="L984" i="1"/>
  <c r="L934" i="1"/>
  <c r="L935" i="1" s="1"/>
  <c r="L985" i="1" s="1"/>
  <c r="K935" i="1"/>
  <c r="K985" i="1" s="1"/>
  <c r="AE982" i="1"/>
  <c r="AE929" i="1"/>
  <c r="AD982" i="1"/>
  <c r="AD929" i="1"/>
  <c r="AD930" i="1" s="1"/>
  <c r="AD983" i="1" s="1"/>
  <c r="D26" i="11"/>
  <c r="AK934" i="1"/>
  <c r="AM982" i="1"/>
  <c r="AM929" i="1"/>
  <c r="AN930" i="1" s="1"/>
  <c r="AN983" i="1" s="1"/>
  <c r="R982" i="1"/>
  <c r="R929" i="1"/>
  <c r="AT930" i="1"/>
  <c r="AT983" i="1" s="1"/>
  <c r="AO930" i="1"/>
  <c r="AO983" i="1" s="1"/>
  <c r="S984" i="1"/>
  <c r="S934" i="1"/>
  <c r="AL984" i="1"/>
  <c r="AL934" i="1"/>
  <c r="AF984" i="1"/>
  <c r="AF934" i="1"/>
  <c r="E24" i="11"/>
  <c r="AL929" i="1"/>
  <c r="M982" i="1"/>
  <c r="M929" i="1"/>
  <c r="X984" i="1"/>
  <c r="X1201" i="1" s="1"/>
  <c r="X934" i="1"/>
  <c r="X935" i="1" s="1"/>
  <c r="X985" i="1" s="1"/>
  <c r="L982" i="1"/>
  <c r="L929" i="1"/>
  <c r="K982" i="1"/>
  <c r="K929" i="1"/>
  <c r="T984" i="1"/>
  <c r="T934" i="1"/>
  <c r="AB982" i="1"/>
  <c r="AB929" i="1"/>
  <c r="AB930" i="1" s="1"/>
  <c r="AB983" i="1" s="1"/>
  <c r="D24" i="11"/>
  <c r="AK929" i="1"/>
  <c r="Y982" i="1"/>
  <c r="Y929" i="1"/>
  <c r="C26" i="11"/>
  <c r="AJ934" i="1"/>
  <c r="X982" i="1"/>
  <c r="X1200" i="1" s="1"/>
  <c r="X929" i="1"/>
  <c r="B26" i="11"/>
  <c r="AI934" i="1"/>
  <c r="AH984" i="1"/>
  <c r="AH934" i="1"/>
  <c r="AH935" i="1" s="1"/>
  <c r="U982" i="1"/>
  <c r="U929" i="1"/>
  <c r="AE984" i="1"/>
  <c r="AE934" i="1"/>
  <c r="AE935" i="1" s="1"/>
  <c r="AE985" i="1" s="1"/>
  <c r="S982" i="1"/>
  <c r="S929" i="1"/>
  <c r="AO935" i="1"/>
  <c r="AO985" i="1" s="1"/>
  <c r="AC984" i="1"/>
  <c r="AC934" i="1"/>
  <c r="AC935" i="1" s="1"/>
  <c r="AC985" i="1" s="1"/>
  <c r="Q982" i="1"/>
  <c r="Q929" i="1"/>
  <c r="P982" i="1"/>
  <c r="P929" i="1"/>
  <c r="V935" i="1"/>
  <c r="V985" i="1" s="1"/>
  <c r="AT935" i="1"/>
  <c r="AT985" i="1" s="1"/>
  <c r="AF6" i="1"/>
  <c r="AE912" i="1"/>
  <c r="DC212" i="9"/>
  <c r="CY212" i="9"/>
  <c r="CU212" i="9"/>
  <c r="CQ212" i="9"/>
  <c r="CM212" i="9"/>
  <c r="AB911" i="1"/>
  <c r="AB1376" i="1"/>
  <c r="AC1388" i="1"/>
  <c r="C48" i="10"/>
  <c r="AJ937" i="1"/>
  <c r="G47" i="10" s="1"/>
  <c r="V1376" i="1"/>
  <c r="AH1454" i="1"/>
  <c r="D1285" i="1"/>
  <c r="AJ1435" i="1"/>
  <c r="AF1454" i="1"/>
  <c r="L932" i="1"/>
  <c r="AI937" i="1"/>
  <c r="F47" i="10" s="1"/>
  <c r="Y1388" i="1"/>
  <c r="W1405" i="1"/>
  <c r="Y1351" i="1"/>
  <c r="AA1351" i="1"/>
  <c r="X1454" i="1"/>
  <c r="AT1369" i="1"/>
  <c r="AC1405" i="1"/>
  <c r="X1376" i="1"/>
  <c r="X1405" i="1"/>
  <c r="V1388" i="1"/>
  <c r="Y1376" i="1"/>
  <c r="Y1405" i="1"/>
  <c r="Y1435" i="1"/>
  <c r="AE1454" i="1"/>
  <c r="Y1421" i="1"/>
  <c r="AI1405" i="1"/>
  <c r="F24" i="11"/>
  <c r="W1433" i="1"/>
  <c r="AC1435" i="1"/>
  <c r="AA1388" i="1"/>
  <c r="AJ1351" i="1"/>
  <c r="AE1351" i="1"/>
  <c r="AB1454" i="1"/>
  <c r="AB1388" i="1"/>
  <c r="AC1376" i="1"/>
  <c r="V1433" i="1"/>
  <c r="AA1435" i="1"/>
  <c r="AB1405" i="1"/>
  <c r="AC1454" i="1"/>
  <c r="AR1369" i="1"/>
  <c r="AA1376" i="1"/>
  <c r="AB1435" i="1"/>
  <c r="AI1376" i="1"/>
  <c r="AI1388" i="1"/>
  <c r="AP1494" i="1"/>
  <c r="AP1496" i="1" s="1"/>
  <c r="V1454" i="1"/>
  <c r="Z1454" i="1"/>
  <c r="AF932" i="1"/>
  <c r="C46" i="10" s="1"/>
  <c r="AI1351" i="1"/>
  <c r="AJ1388" i="1"/>
  <c r="AJ1405" i="1"/>
  <c r="AO1369" i="1"/>
  <c r="AQ1369" i="1"/>
  <c r="AH1388" i="1"/>
  <c r="AS1369" i="1"/>
  <c r="AJ1376" i="1"/>
  <c r="AP1369" i="1"/>
  <c r="Z1388" i="1"/>
  <c r="Z1376" i="1"/>
  <c r="AS1494" i="1"/>
  <c r="AS1496" i="1" s="1"/>
  <c r="Z1435" i="1"/>
  <c r="AR1494" i="1"/>
  <c r="AR1496" i="1" s="1"/>
  <c r="Z1351" i="1"/>
  <c r="AG1435" i="1"/>
  <c r="AQ1494" i="1"/>
  <c r="AQ1496" i="1" s="1"/>
  <c r="E17" i="10"/>
  <c r="J991" i="1"/>
  <c r="V864" i="1"/>
  <c r="CE215" i="9"/>
  <c r="D17" i="10"/>
  <c r="AE1527" i="1"/>
  <c r="Z1311" i="1"/>
  <c r="Z1434" i="1"/>
  <c r="CE213" i="9"/>
  <c r="AQ1526" i="1"/>
  <c r="AR1526" i="1"/>
  <c r="D56" i="11"/>
  <c r="AB932" i="1"/>
  <c r="N930" i="1"/>
  <c r="N983" i="1" s="1"/>
  <c r="AH937" i="1"/>
  <c r="E47" i="10" s="1"/>
  <c r="D53" i="6"/>
  <c r="G5" i="11"/>
  <c r="O57" i="6"/>
  <c r="O64" i="6"/>
  <c r="K10" i="10"/>
  <c r="AR1383" i="1"/>
  <c r="AR1456" i="1"/>
  <c r="V1382" i="1"/>
  <c r="V1391" i="1" s="1"/>
  <c r="U903" i="1"/>
  <c r="U899" i="1"/>
  <c r="U900" i="1"/>
  <c r="AP1464" i="1"/>
  <c r="AP1393" i="1"/>
  <c r="AP1412" i="1" s="1"/>
  <c r="AP1466" i="1"/>
  <c r="AP1379" i="1"/>
  <c r="AP1462" i="1"/>
  <c r="AP1463" i="1"/>
  <c r="AP1381" i="1"/>
  <c r="AP1390" i="1" s="1"/>
  <c r="AP1392" i="1" s="1"/>
  <c r="AP1402" i="1" s="1"/>
  <c r="AP1465" i="1"/>
  <c r="AP1394" i="1"/>
  <c r="AQ1465" i="1"/>
  <c r="AQ1394" i="1"/>
  <c r="Z1382" i="1"/>
  <c r="Z1391" i="1" s="1"/>
  <c r="AS903" i="1"/>
  <c r="AS1461" i="1"/>
  <c r="AS1478" i="1" s="1"/>
  <c r="AS1380" i="1"/>
  <c r="AS1378" i="1"/>
  <c r="AS1409" i="1" s="1"/>
  <c r="AS899" i="1"/>
  <c r="AS1517" i="1"/>
  <c r="Y1382" i="1"/>
  <c r="Y1391" i="1" s="1"/>
  <c r="AP1526" i="1"/>
  <c r="AR1464" i="1"/>
  <c r="AR1393" i="1"/>
  <c r="AR1412" i="1" s="1"/>
  <c r="AR1466" i="1"/>
  <c r="N71" i="6"/>
  <c r="AQ1379" i="1"/>
  <c r="AQ1462" i="1"/>
  <c r="AS1463" i="1"/>
  <c r="AS1381" i="1"/>
  <c r="AS1390" i="1" s="1"/>
  <c r="AS1392" i="1" s="1"/>
  <c r="AS1402" i="1" s="1"/>
  <c r="AP1378" i="1"/>
  <c r="AP1409" i="1" s="1"/>
  <c r="AP1517" i="1"/>
  <c r="AQ1461" i="1"/>
  <c r="AQ1478" i="1" s="1"/>
  <c r="AQ1380" i="1"/>
  <c r="H24" i="10"/>
  <c r="N57" i="6"/>
  <c r="AQ1378" i="1"/>
  <c r="AQ1409" i="1" s="1"/>
  <c r="AQ1517" i="1"/>
  <c r="AS1379" i="1"/>
  <c r="AS1462" i="1"/>
  <c r="AS902" i="1"/>
  <c r="AC1382" i="1"/>
  <c r="AC1391" i="1" s="1"/>
  <c r="AB1382" i="1"/>
  <c r="AB1391" i="1" s="1"/>
  <c r="AA1382" i="1"/>
  <c r="AA1391" i="1" s="1"/>
  <c r="X1382" i="1"/>
  <c r="X1391" i="1" s="1"/>
  <c r="AR1459" i="1"/>
  <c r="AT1459" i="1"/>
  <c r="AT905" i="1"/>
  <c r="AR1461" i="1"/>
  <c r="AR1478" i="1" s="1"/>
  <c r="AR1380" i="1"/>
  <c r="AT1465" i="1"/>
  <c r="AT1394" i="1"/>
  <c r="AQ1383" i="1"/>
  <c r="AQ1456" i="1"/>
  <c r="AT1464" i="1"/>
  <c r="AT1393" i="1"/>
  <c r="AT1412" i="1" s="1"/>
  <c r="AT1466" i="1"/>
  <c r="AS1465" i="1"/>
  <c r="AS1394" i="1"/>
  <c r="AP1383" i="1"/>
  <c r="AP1456" i="1"/>
  <c r="AE1382" i="1"/>
  <c r="AE1391" i="1" s="1"/>
  <c r="K900" i="1"/>
  <c r="K903" i="1"/>
  <c r="K899" i="1"/>
  <c r="AS900" i="1"/>
  <c r="AS1383" i="1"/>
  <c r="AS1456" i="1"/>
  <c r="AD1382" i="1"/>
  <c r="AD1391" i="1" s="1"/>
  <c r="N64" i="6"/>
  <c r="AQ1463" i="1"/>
  <c r="AQ1381" i="1"/>
  <c r="AQ1390" i="1" s="1"/>
  <c r="AQ1392" i="1" s="1"/>
  <c r="AQ1402" i="1" s="1"/>
  <c r="W1382" i="1"/>
  <c r="W1391" i="1" s="1"/>
  <c r="AR1378" i="1"/>
  <c r="AR1409" i="1" s="1"/>
  <c r="AR1517" i="1"/>
  <c r="F24" i="10"/>
  <c r="O900" i="1"/>
  <c r="O899" i="1"/>
  <c r="O903" i="1"/>
  <c r="K24" i="10"/>
  <c r="AT903" i="1"/>
  <c r="AT1380" i="1"/>
  <c r="AT1461" i="1"/>
  <c r="AT1478" i="1" s="1"/>
  <c r="AR1463" i="1"/>
  <c r="AR1381" i="1"/>
  <c r="AR1390" i="1" s="1"/>
  <c r="AR1392" i="1" s="1"/>
  <c r="AR1402" i="1" s="1"/>
  <c r="AH1382" i="1"/>
  <c r="AH1391" i="1" s="1"/>
  <c r="N900" i="1"/>
  <c r="N899" i="1"/>
  <c r="N903" i="1"/>
  <c r="AO1466" i="1"/>
  <c r="AT1463" i="1"/>
  <c r="AT1381" i="1"/>
  <c r="AT1390" i="1" s="1"/>
  <c r="AT1392" i="1" s="1"/>
  <c r="AT1402" i="1" s="1"/>
  <c r="AR1465" i="1"/>
  <c r="AR1394" i="1"/>
  <c r="AQ1464" i="1"/>
  <c r="AQ1393" i="1"/>
  <c r="AQ1412" i="1" s="1"/>
  <c r="AQ1466" i="1"/>
  <c r="T903" i="1"/>
  <c r="T899" i="1"/>
  <c r="T900" i="1"/>
  <c r="S903" i="1"/>
  <c r="S900" i="1"/>
  <c r="S899" i="1"/>
  <c r="R899" i="1"/>
  <c r="R900" i="1"/>
  <c r="R903" i="1"/>
  <c r="Q903" i="1"/>
  <c r="Q899" i="1"/>
  <c r="Q900" i="1"/>
  <c r="AT900" i="1"/>
  <c r="AT1383" i="1"/>
  <c r="AT1456" i="1"/>
  <c r="P903" i="1"/>
  <c r="P899" i="1"/>
  <c r="P900" i="1"/>
  <c r="H85" i="11"/>
  <c r="AG1382" i="1"/>
  <c r="AG1391" i="1" s="1"/>
  <c r="M900" i="1"/>
  <c r="M903" i="1"/>
  <c r="M899" i="1"/>
  <c r="AR1379" i="1"/>
  <c r="AR1462" i="1"/>
  <c r="AP1461" i="1"/>
  <c r="AP1478" i="1" s="1"/>
  <c r="AP1380" i="1"/>
  <c r="AS1464" i="1"/>
  <c r="AS1393" i="1"/>
  <c r="AS1412" i="1" s="1"/>
  <c r="AS1466" i="1"/>
  <c r="AT902" i="1"/>
  <c r="AT1379" i="1"/>
  <c r="AT1462" i="1"/>
  <c r="J899" i="1"/>
  <c r="J900" i="1"/>
  <c r="J903" i="1"/>
  <c r="AF1382" i="1"/>
  <c r="AF1391" i="1" s="1"/>
  <c r="L900" i="1"/>
  <c r="L903" i="1"/>
  <c r="L899" i="1"/>
  <c r="AT1517" i="1"/>
  <c r="AT1378" i="1"/>
  <c r="AT1409" i="1" s="1"/>
  <c r="AT899" i="1"/>
  <c r="AM1524" i="1"/>
  <c r="AS1526" i="1"/>
  <c r="L15" i="10"/>
  <c r="AT1526" i="1"/>
  <c r="AD1405" i="1"/>
  <c r="AO1494" i="1"/>
  <c r="AO1496" i="1" s="1"/>
  <c r="V1351" i="1"/>
  <c r="AF1435" i="1"/>
  <c r="AG1454" i="1"/>
  <c r="AF1376" i="1"/>
  <c r="AG1351" i="1"/>
  <c r="AE1435" i="1"/>
  <c r="AC1421" i="1"/>
  <c r="AG1376" i="1"/>
  <c r="W1454" i="1"/>
  <c r="W1435" i="1"/>
  <c r="AD1435" i="1"/>
  <c r="AD937" i="1"/>
  <c r="AA1405" i="1"/>
  <c r="BS215" i="9"/>
  <c r="AL1350" i="1"/>
  <c r="AB1494" i="1"/>
  <c r="AB1496" i="1" s="1"/>
  <c r="AK1435" i="1"/>
  <c r="AK1376" i="1"/>
  <c r="AK1454" i="1"/>
  <c r="AD1388" i="1"/>
  <c r="X1388" i="1"/>
  <c r="V1435" i="1"/>
  <c r="AI1435" i="1"/>
  <c r="AH1435" i="1"/>
  <c r="AD1369" i="1"/>
  <c r="AK1405" i="1"/>
  <c r="AF1351" i="1"/>
  <c r="AF1405" i="1"/>
  <c r="W1376" i="1"/>
  <c r="AD1376" i="1"/>
  <c r="AH1405" i="1"/>
  <c r="AK1388" i="1"/>
  <c r="AE1405" i="1"/>
  <c r="AE1388" i="1"/>
  <c r="CI215" i="9"/>
  <c r="AH1376" i="1"/>
  <c r="X1435" i="1"/>
  <c r="AG1388" i="1"/>
  <c r="W1388" i="1"/>
  <c r="AD1454" i="1"/>
  <c r="CI213" i="9"/>
  <c r="N932" i="1"/>
  <c r="T930" i="1"/>
  <c r="T983" i="1" s="1"/>
  <c r="W937" i="1"/>
  <c r="AA864" i="1"/>
  <c r="AB864" i="1"/>
  <c r="AN966" i="1"/>
  <c r="K17" i="10"/>
  <c r="AN937" i="1"/>
  <c r="K47" i="10" s="1"/>
  <c r="AM966" i="1"/>
  <c r="G26" i="11"/>
  <c r="G24" i="11"/>
  <c r="AO937" i="1"/>
  <c r="L47" i="10" s="1"/>
  <c r="AG1421" i="1"/>
  <c r="AH1421" i="1"/>
  <c r="AJ1421" i="1"/>
  <c r="AO1421" i="1"/>
  <c r="AN1421" i="1"/>
  <c r="AN1428" i="1"/>
  <c r="G37" i="11"/>
  <c r="H37" i="11" s="1"/>
  <c r="V1314" i="1"/>
  <c r="AN1445" i="1"/>
  <c r="AD1527" i="1"/>
  <c r="C62" i="6"/>
  <c r="F66" i="6"/>
  <c r="AE1369" i="1"/>
  <c r="E66" i="6"/>
  <c r="F53" i="6"/>
  <c r="E58" i="6"/>
  <c r="C56" i="11"/>
  <c r="AJ968" i="1"/>
  <c r="AL1403" i="1"/>
  <c r="AI968" i="1"/>
  <c r="AG968" i="1"/>
  <c r="E29" i="11"/>
  <c r="I990" i="1"/>
  <c r="I15" i="10"/>
  <c r="H14" i="10"/>
  <c r="D9" i="11"/>
  <c r="H23" i="10"/>
  <c r="J20" i="10"/>
  <c r="AC937" i="1"/>
  <c r="F51" i="10"/>
  <c r="AC932" i="1"/>
  <c r="O930" i="1"/>
  <c r="O983" i="1" s="1"/>
  <c r="AF1475" i="1"/>
  <c r="AA1473" i="1"/>
  <c r="AA932" i="1"/>
  <c r="AJ984" i="1"/>
  <c r="AL982" i="1"/>
  <c r="BS213" i="9"/>
  <c r="M896" i="1"/>
  <c r="L896" i="1"/>
  <c r="K896" i="1"/>
  <c r="S896" i="1"/>
  <c r="B57" i="11"/>
  <c r="J12" i="10"/>
  <c r="BS210" i="9"/>
  <c r="B10" i="11"/>
  <c r="G53" i="11"/>
  <c r="F5" i="11"/>
  <c r="F51" i="11"/>
  <c r="AJ1494" i="1"/>
  <c r="AJ1496" i="1" s="1"/>
  <c r="AI1403" i="1"/>
  <c r="AO1403" i="1"/>
  <c r="B56" i="11"/>
  <c r="C29" i="11"/>
  <c r="F14" i="10"/>
  <c r="AO968" i="1"/>
  <c r="D29" i="11"/>
  <c r="I17" i="10"/>
  <c r="AN1524" i="1"/>
  <c r="F39" i="11"/>
  <c r="AK937" i="1"/>
  <c r="H47" i="10" s="1"/>
  <c r="AL1445" i="1"/>
  <c r="AK1473" i="1"/>
  <c r="AE1475" i="1"/>
  <c r="AN984" i="1"/>
  <c r="AG937" i="1"/>
  <c r="D47" i="10" s="1"/>
  <c r="U984" i="1"/>
  <c r="AJ864" i="1"/>
  <c r="C55" i="11" s="1"/>
  <c r="AM984" i="1"/>
  <c r="U864" i="1"/>
  <c r="W1473" i="1"/>
  <c r="AC1434" i="1"/>
  <c r="BW213" i="9"/>
  <c r="BW215" i="9"/>
  <c r="B42" i="11"/>
  <c r="F42" i="11"/>
  <c r="E5" i="11"/>
  <c r="C10" i="11"/>
  <c r="I10" i="10"/>
  <c r="C57" i="11"/>
  <c r="G65" i="6"/>
  <c r="G62" i="6"/>
  <c r="G61" i="6"/>
  <c r="H64" i="6"/>
  <c r="G55" i="10"/>
  <c r="CE210" i="9"/>
  <c r="H57" i="6"/>
  <c r="B7" i="11"/>
  <c r="G52" i="11"/>
  <c r="Z1007" i="1"/>
  <c r="Z1009" i="1" s="1"/>
  <c r="D44" i="11"/>
  <c r="AH914" i="1"/>
  <c r="AH1005" i="1" s="1"/>
  <c r="AH1434" i="1" s="1"/>
  <c r="AM914" i="1"/>
  <c r="AM1005" i="1" s="1"/>
  <c r="AM1434" i="1" s="1"/>
  <c r="AI914" i="1"/>
  <c r="AI1005" i="1" s="1"/>
  <c r="AI1434" i="1" s="1"/>
  <c r="J14" i="10"/>
  <c r="AG1524" i="1"/>
  <c r="F9" i="11"/>
  <c r="J17" i="10"/>
  <c r="AH1524" i="1"/>
  <c r="F56" i="11"/>
  <c r="F15" i="10"/>
  <c r="D16" i="10"/>
  <c r="AI1524" i="1"/>
  <c r="K14" i="10"/>
  <c r="E9" i="11"/>
  <c r="F17" i="10"/>
  <c r="H17" i="10"/>
  <c r="G16" i="10"/>
  <c r="G17" i="10"/>
  <c r="AF1524" i="1"/>
  <c r="AJ1524" i="1"/>
  <c r="K15" i="10"/>
  <c r="AO1524" i="1"/>
  <c r="F50" i="10"/>
  <c r="J15" i="10"/>
  <c r="AK1524" i="1"/>
  <c r="G9" i="11"/>
  <c r="E14" i="10"/>
  <c r="D15" i="10"/>
  <c r="I14" i="10"/>
  <c r="G56" i="11"/>
  <c r="H15" i="10"/>
  <c r="E15" i="10"/>
  <c r="G14" i="10"/>
  <c r="E56" i="11"/>
  <c r="G15" i="10"/>
  <c r="H16" i="10"/>
  <c r="F21" i="10"/>
  <c r="H21" i="10"/>
  <c r="B38" i="11"/>
  <c r="J23" i="10"/>
  <c r="I23" i="10"/>
  <c r="G21" i="10"/>
  <c r="H20" i="10"/>
  <c r="K23" i="10"/>
  <c r="E39" i="11"/>
  <c r="Z932" i="1"/>
  <c r="Y1473" i="1"/>
  <c r="AC1445" i="1"/>
  <c r="Y864" i="1"/>
  <c r="AC1475" i="1"/>
  <c r="AJ1445" i="1"/>
  <c r="AD1475" i="1"/>
  <c r="AF937" i="1"/>
  <c r="C47" i="10" s="1"/>
  <c r="O932" i="1"/>
  <c r="CA213" i="9"/>
  <c r="G42" i="11"/>
  <c r="CM215" i="9"/>
  <c r="CM213" i="9"/>
  <c r="DC213" i="9"/>
  <c r="CY213" i="9"/>
  <c r="N896" i="1"/>
  <c r="R896" i="1"/>
  <c r="Q896" i="1"/>
  <c r="P896" i="1"/>
  <c r="O896" i="1"/>
  <c r="AN965" i="1"/>
  <c r="J62" i="6"/>
  <c r="D60" i="6"/>
  <c r="C65" i="6"/>
  <c r="M60" i="6"/>
  <c r="I62" i="6"/>
  <c r="M71" i="6"/>
  <c r="G64" i="6"/>
  <c r="E53" i="6"/>
  <c r="F58" i="6"/>
  <c r="C64" i="6"/>
  <c r="G60" i="6"/>
  <c r="F57" i="6"/>
  <c r="H51" i="11"/>
  <c r="E57" i="6"/>
  <c r="AE914" i="1"/>
  <c r="AE1005" i="1" s="1"/>
  <c r="AE1434" i="1" s="1"/>
  <c r="F65" i="6"/>
  <c r="E65" i="6"/>
  <c r="D24" i="10"/>
  <c r="Z1421" i="1"/>
  <c r="AG1428" i="1"/>
  <c r="BW209" i="9"/>
  <c r="C24" i="10"/>
  <c r="D56" i="10"/>
  <c r="AJ914" i="1"/>
  <c r="AJ1005" i="1" s="1"/>
  <c r="AJ1434" i="1" s="1"/>
  <c r="AO965" i="1"/>
  <c r="C44" i="11"/>
  <c r="J16" i="10"/>
  <c r="C16" i="10"/>
  <c r="AM1403" i="1"/>
  <c r="C17" i="10"/>
  <c r="E16" i="10"/>
  <c r="AG1403" i="1"/>
  <c r="AH1403" i="1"/>
  <c r="K16" i="10"/>
  <c r="AN1403" i="1"/>
  <c r="C14" i="10"/>
  <c r="F29" i="11"/>
  <c r="C15" i="10"/>
  <c r="AD1524" i="1"/>
  <c r="K50" i="10"/>
  <c r="AE1524" i="1"/>
  <c r="AL1524" i="1"/>
  <c r="G20" i="10"/>
  <c r="C38" i="11"/>
  <c r="H38" i="11" s="1"/>
  <c r="K21" i="10"/>
  <c r="AC1428" i="1"/>
  <c r="I20" i="10"/>
  <c r="F20" i="10"/>
  <c r="AL937" i="1"/>
  <c r="I47" i="10" s="1"/>
  <c r="AH1473" i="1"/>
  <c r="AE1429" i="1"/>
  <c r="E26" i="11"/>
  <c r="AN932" i="1"/>
  <c r="K46" i="10" s="1"/>
  <c r="Z864" i="1"/>
  <c r="T932" i="1"/>
  <c r="Z930" i="1"/>
  <c r="Z983" i="1" s="1"/>
  <c r="AB1473" i="1"/>
  <c r="S932" i="1"/>
  <c r="AM864" i="1"/>
  <c r="F55" i="11" s="1"/>
  <c r="AH864" i="1"/>
  <c r="S930" i="1"/>
  <c r="S983" i="1" s="1"/>
  <c r="O864" i="1"/>
  <c r="AL864" i="1"/>
  <c r="E55" i="11" s="1"/>
  <c r="AG864" i="1"/>
  <c r="X1473" i="1"/>
  <c r="Q932" i="1"/>
  <c r="AK864" i="1"/>
  <c r="D55" i="11" s="1"/>
  <c r="AC864" i="1"/>
  <c r="AK1475" i="1"/>
  <c r="P932" i="1"/>
  <c r="V930" i="1"/>
  <c r="V983" i="1" s="1"/>
  <c r="DC215" i="9"/>
  <c r="CQ215" i="9"/>
  <c r="CQ213" i="9"/>
  <c r="CA215" i="9"/>
  <c r="CU215" i="9"/>
  <c r="CU213" i="9"/>
  <c r="E42" i="11"/>
  <c r="CY215" i="9"/>
  <c r="T896" i="1"/>
  <c r="U896" i="1"/>
  <c r="K65" i="6"/>
  <c r="AA1369" i="1"/>
  <c r="AB1369" i="1"/>
  <c r="AD914" i="1"/>
  <c r="AD1005" i="1" s="1"/>
  <c r="AD1434" i="1" s="1"/>
  <c r="AC1369" i="1"/>
  <c r="G24" i="10"/>
  <c r="F64" i="6"/>
  <c r="AO1467" i="1"/>
  <c r="E64" i="6"/>
  <c r="AG914" i="1"/>
  <c r="AG1005" i="1" s="1"/>
  <c r="AG1434" i="1" s="1"/>
  <c r="F13" i="10"/>
  <c r="AF1369" i="1"/>
  <c r="H13" i="10"/>
  <c r="AN1369" i="1"/>
  <c r="AK1369" i="1"/>
  <c r="AD1421" i="1"/>
  <c r="Y1369" i="1"/>
  <c r="C66" i="6"/>
  <c r="X1421" i="1"/>
  <c r="C7" i="11"/>
  <c r="X1428" i="1"/>
  <c r="AJ1428" i="1"/>
  <c r="D7" i="11"/>
  <c r="J24" i="10"/>
  <c r="AM1369" i="1"/>
  <c r="X1369" i="1"/>
  <c r="Z1369" i="1"/>
  <c r="C54" i="11"/>
  <c r="C10" i="10"/>
  <c r="Y1428" i="1"/>
  <c r="AO1478" i="1"/>
  <c r="I11" i="10"/>
  <c r="E6" i="11"/>
  <c r="K11" i="10"/>
  <c r="E52" i="11"/>
  <c r="AO1428" i="1"/>
  <c r="AL1428" i="1"/>
  <c r="AG1494" i="1"/>
  <c r="AG1496" i="1" s="1"/>
  <c r="AI1494" i="1"/>
  <c r="AI1496" i="1" s="1"/>
  <c r="Z1494" i="1"/>
  <c r="Z1496" i="1" s="1"/>
  <c r="AN1494" i="1"/>
  <c r="AN1496" i="1" s="1"/>
  <c r="K60" i="6"/>
  <c r="D58" i="6"/>
  <c r="C55" i="10"/>
  <c r="J71" i="6"/>
  <c r="J11" i="10"/>
  <c r="M57" i="6"/>
  <c r="G7" i="11"/>
  <c r="H61" i="6"/>
  <c r="D57" i="6"/>
  <c r="C69" i="6"/>
  <c r="G54" i="11"/>
  <c r="AM1421" i="1"/>
  <c r="AO1392" i="1"/>
  <c r="AO1402" i="1" s="1"/>
  <c r="K57" i="6"/>
  <c r="K64" i="6"/>
  <c r="I65" i="6"/>
  <c r="C53" i="6"/>
  <c r="J57" i="6"/>
  <c r="J64" i="6"/>
  <c r="H66" i="6"/>
  <c r="AL1421" i="1"/>
  <c r="I64" i="6"/>
  <c r="O66" i="6"/>
  <c r="D12" i="10"/>
  <c r="V1369" i="1"/>
  <c r="E10" i="11"/>
  <c r="H58" i="6"/>
  <c r="W1369" i="1"/>
  <c r="E57" i="11"/>
  <c r="O58" i="6"/>
  <c r="O69" i="6"/>
  <c r="L60" i="6"/>
  <c r="C61" i="6"/>
  <c r="G51" i="11"/>
  <c r="J60" i="6"/>
  <c r="C56" i="10"/>
  <c r="G58" i="6"/>
  <c r="D66" i="6"/>
  <c r="C58" i="6"/>
  <c r="F6" i="11"/>
  <c r="AL1369" i="1"/>
  <c r="L57" i="6"/>
  <c r="L64" i="6"/>
  <c r="H65" i="6"/>
  <c r="G57" i="6"/>
  <c r="F52" i="11"/>
  <c r="O61" i="6"/>
  <c r="I72" i="6"/>
  <c r="N61" i="6"/>
  <c r="D65" i="6"/>
  <c r="I57" i="6"/>
  <c r="N66" i="6"/>
  <c r="AI1421" i="1"/>
  <c r="AA1428" i="1"/>
  <c r="E24" i="10"/>
  <c r="AM964" i="1"/>
  <c r="N58" i="6"/>
  <c r="G56" i="10"/>
  <c r="D10" i="11"/>
  <c r="E55" i="10"/>
  <c r="AK1421" i="1"/>
  <c r="D57" i="11"/>
  <c r="E51" i="11"/>
  <c r="AN914" i="1"/>
  <c r="AA1421" i="1"/>
  <c r="J65" i="6"/>
  <c r="E56" i="10"/>
  <c r="AK914" i="1"/>
  <c r="K62" i="6"/>
  <c r="H55" i="10"/>
  <c r="AO966" i="1"/>
  <c r="AB1421" i="1"/>
  <c r="J40" i="6"/>
  <c r="J77" i="6" s="1"/>
  <c r="H56" i="10"/>
  <c r="AM1494" i="1"/>
  <c r="AM1496" i="1" s="1"/>
  <c r="AA1494" i="1"/>
  <c r="AA1496" i="1" s="1"/>
  <c r="AC1494" i="1"/>
  <c r="AC1496" i="1" s="1"/>
  <c r="AD1494" i="1"/>
  <c r="AD1496" i="1" s="1"/>
  <c r="AE1494" i="1"/>
  <c r="AE1496" i="1" s="1"/>
  <c r="AF1494" i="1"/>
  <c r="AF1496" i="1" s="1"/>
  <c r="AH1494" i="1"/>
  <c r="AH1496" i="1" s="1"/>
  <c r="AK1494" i="1"/>
  <c r="AK1496" i="1" s="1"/>
  <c r="AL1494" i="1"/>
  <c r="AL1496" i="1" s="1"/>
  <c r="AE1428" i="1"/>
  <c r="AE1421" i="1"/>
  <c r="AJ1369" i="1"/>
  <c r="D5" i="11"/>
  <c r="AJ966" i="1"/>
  <c r="C53" i="11"/>
  <c r="G12" i="10"/>
  <c r="AF1421" i="1"/>
  <c r="D51" i="11"/>
  <c r="AI966" i="1"/>
  <c r="B53" i="11"/>
  <c r="F12" i="10"/>
  <c r="B51" i="11"/>
  <c r="F10" i="10"/>
  <c r="AI964" i="1"/>
  <c r="B5" i="11"/>
  <c r="AH966" i="1"/>
  <c r="E12" i="10"/>
  <c r="AH964" i="1"/>
  <c r="E10" i="10"/>
  <c r="AO1526" i="1"/>
  <c r="AG964" i="1"/>
  <c r="D10" i="10"/>
  <c r="AH1428" i="1"/>
  <c r="U1481" i="1"/>
  <c r="U1482" i="1" s="1"/>
  <c r="T1482" i="1"/>
  <c r="AF965" i="1"/>
  <c r="C11" i="10"/>
  <c r="AK966" i="1"/>
  <c r="D53" i="11"/>
  <c r="H12" i="10"/>
  <c r="AH1369" i="1"/>
  <c r="E8" i="11"/>
  <c r="E43" i="11" s="1"/>
  <c r="I55" i="10"/>
  <c r="I56" i="10"/>
  <c r="AI1369" i="1"/>
  <c r="B52" i="11"/>
  <c r="F11" i="10"/>
  <c r="AI965" i="1"/>
  <c r="B6" i="11"/>
  <c r="G10" i="10"/>
  <c r="G11" i="10"/>
  <c r="C5" i="11"/>
  <c r="C6" i="11"/>
  <c r="X1004" i="1"/>
  <c r="X1433" i="1" s="1"/>
  <c r="X1007" i="1"/>
  <c r="H11" i="10"/>
  <c r="D52" i="11"/>
  <c r="AK965" i="1"/>
  <c r="D6" i="11"/>
  <c r="AG1369" i="1"/>
  <c r="I24" i="10"/>
  <c r="G57" i="11"/>
  <c r="G10" i="11"/>
  <c r="AN969" i="1"/>
  <c r="H10" i="10"/>
  <c r="AF966" i="1"/>
  <c r="C12" i="10"/>
  <c r="C51" i="11"/>
  <c r="C52" i="11"/>
  <c r="J56" i="10"/>
  <c r="F8" i="11"/>
  <c r="F44" i="11" s="1"/>
  <c r="J55" i="10"/>
  <c r="E54" i="11"/>
  <c r="E7" i="11"/>
  <c r="I13" i="10"/>
  <c r="F57" i="11"/>
  <c r="F10" i="11"/>
  <c r="AM969" i="1"/>
  <c r="W1421" i="1"/>
  <c r="AO969" i="1"/>
  <c r="AL914" i="1"/>
  <c r="K56" i="10"/>
  <c r="K55" i="10"/>
  <c r="G8" i="11"/>
  <c r="G44" i="11" s="1"/>
  <c r="M72" i="6"/>
  <c r="E11" i="10"/>
  <c r="M61" i="6"/>
  <c r="L72" i="6"/>
  <c r="K61" i="6"/>
  <c r="M66" i="6"/>
  <c r="K72" i="6"/>
  <c r="D55" i="10"/>
  <c r="AL966" i="1"/>
  <c r="AO1412" i="1"/>
  <c r="AO1414" i="1" s="1"/>
  <c r="L66" i="6"/>
  <c r="F62" i="6"/>
  <c r="J72" i="6"/>
  <c r="AF914" i="1"/>
  <c r="M58" i="6"/>
  <c r="I61" i="6"/>
  <c r="M69" i="6"/>
  <c r="K66" i="6"/>
  <c r="E62" i="6"/>
  <c r="O65" i="6"/>
  <c r="F55" i="10"/>
  <c r="J13" i="10"/>
  <c r="L58" i="6"/>
  <c r="H62" i="6"/>
  <c r="L69" i="6"/>
  <c r="F72" i="6"/>
  <c r="D62" i="6"/>
  <c r="N65" i="6"/>
  <c r="I12" i="10"/>
  <c r="L61" i="6"/>
  <c r="F56" i="10"/>
  <c r="F7" i="11"/>
  <c r="O62" i="6"/>
  <c r="K53" i="6"/>
  <c r="I66" i="6"/>
  <c r="E72" i="6"/>
  <c r="F61" i="6"/>
  <c r="M65" i="6"/>
  <c r="I104" i="11"/>
  <c r="D11" i="10"/>
  <c r="B8" i="11"/>
  <c r="B43" i="11" s="1"/>
  <c r="N62" i="6"/>
  <c r="D72" i="6"/>
  <c r="E61" i="6"/>
  <c r="C72" i="6"/>
  <c r="L65" i="6"/>
  <c r="I58" i="6"/>
  <c r="M62" i="6"/>
  <c r="I53" i="6"/>
  <c r="G71" i="6"/>
  <c r="D61" i="6"/>
  <c r="C71" i="6"/>
  <c r="H60" i="6"/>
  <c r="H71" i="6"/>
  <c r="G69" i="6"/>
  <c r="F60" i="6"/>
  <c r="O60" i="6"/>
  <c r="O71" i="6"/>
  <c r="G66" i="6"/>
  <c r="E60" i="6"/>
  <c r="W1314" i="1"/>
  <c r="K864" i="1"/>
  <c r="AG1475" i="1"/>
  <c r="L864" i="1"/>
  <c r="Z1473" i="1"/>
  <c r="M864" i="1"/>
  <c r="AK984" i="1"/>
  <c r="AJ1475" i="1"/>
  <c r="J932" i="1"/>
  <c r="Q930" i="1"/>
  <c r="Q983" i="1" s="1"/>
  <c r="Y932" i="1"/>
  <c r="X937" i="1"/>
  <c r="AM1445" i="1"/>
  <c r="AF982" i="1"/>
  <c r="O982" i="1"/>
  <c r="L930" i="1"/>
  <c r="L983" i="1" s="1"/>
  <c r="AI1445" i="1"/>
  <c r="AI982" i="1"/>
  <c r="X864" i="1"/>
  <c r="AB1475" i="1"/>
  <c r="T864" i="1"/>
  <c r="W864" i="1"/>
  <c r="I48" i="10"/>
  <c r="M930" i="1"/>
  <c r="M983" i="1" s="1"/>
  <c r="AH982" i="1"/>
  <c r="R932" i="1"/>
  <c r="AN864" i="1"/>
  <c r="G55" i="11" s="1"/>
  <c r="N982" i="1"/>
  <c r="AC982" i="1"/>
  <c r="AA985" i="1"/>
  <c r="AA1297" i="1" s="1"/>
  <c r="M932" i="1"/>
  <c r="AD864" i="1"/>
  <c r="AF864" i="1"/>
  <c r="W984" i="1"/>
  <c r="AE864" i="1"/>
  <c r="K930" i="1"/>
  <c r="K983" i="1" s="1"/>
  <c r="AE932" i="1"/>
  <c r="K932" i="1"/>
  <c r="AI864" i="1"/>
  <c r="B55" i="11" s="1"/>
  <c r="AM937" i="1"/>
  <c r="J47" i="10" s="1"/>
  <c r="AA1475" i="1"/>
  <c r="AO1475" i="1"/>
  <c r="AD932" i="1"/>
  <c r="AH1429" i="1"/>
  <c r="AE937" i="1"/>
  <c r="N864" i="1"/>
  <c r="V937" i="1"/>
  <c r="AJ932" i="1"/>
  <c r="G46" i="10" s="1"/>
  <c r="AB1429" i="1"/>
  <c r="AI1429" i="1"/>
  <c r="AI984" i="1"/>
  <c r="P864" i="1"/>
  <c r="W1475" i="1"/>
  <c r="P930" i="1"/>
  <c r="P983" i="1" s="1"/>
  <c r="J930" i="1"/>
  <c r="Q864" i="1"/>
  <c r="AJ1429" i="1"/>
  <c r="AH932" i="1"/>
  <c r="E46" i="10" s="1"/>
  <c r="Y937" i="1"/>
  <c r="J864" i="1"/>
  <c r="R864" i="1"/>
  <c r="X932" i="1"/>
  <c r="S864" i="1"/>
  <c r="Y1429" i="1"/>
  <c r="Z937" i="1"/>
  <c r="AN1429" i="1"/>
  <c r="V1429" i="1"/>
  <c r="K984" i="1"/>
  <c r="AK932" i="1"/>
  <c r="H46" i="10" s="1"/>
  <c r="V1475" i="1"/>
  <c r="AB985" i="1"/>
  <c r="AB1297" i="1" s="1"/>
  <c r="AB984" i="1"/>
  <c r="AF1473" i="1"/>
  <c r="AD1445" i="1"/>
  <c r="D46" i="10"/>
  <c r="H51" i="10"/>
  <c r="D30" i="11"/>
  <c r="Z982" i="1"/>
  <c r="Y984" i="1"/>
  <c r="Y930" i="1"/>
  <c r="Y983" i="1" s="1"/>
  <c r="AN982" i="1"/>
  <c r="U930" i="1"/>
  <c r="U983" i="1" s="1"/>
  <c r="X930" i="1"/>
  <c r="X983" i="1" s="1"/>
  <c r="AO1445" i="1"/>
  <c r="AA982" i="1"/>
  <c r="AA930" i="1"/>
  <c r="AA983" i="1" s="1"/>
  <c r="M984" i="1"/>
  <c r="AD984" i="1"/>
  <c r="J51" i="10"/>
  <c r="F30" i="11"/>
  <c r="AA984" i="1"/>
  <c r="V932" i="1"/>
  <c r="U932" i="1"/>
  <c r="X1475" i="1"/>
  <c r="AF1429" i="1"/>
  <c r="AM932" i="1"/>
  <c r="J46" i="10" s="1"/>
  <c r="AL932" i="1"/>
  <c r="I46" i="10" s="1"/>
  <c r="AH985" i="1"/>
  <c r="AG984" i="1"/>
  <c r="G28" i="11"/>
  <c r="K48" i="10"/>
  <c r="W982" i="1"/>
  <c r="W930" i="1"/>
  <c r="W983" i="1" s="1"/>
  <c r="K51" i="10"/>
  <c r="G30" i="11"/>
  <c r="V982" i="1"/>
  <c r="AH1475" i="1"/>
  <c r="AA937" i="1"/>
  <c r="F28" i="11"/>
  <c r="J48" i="10"/>
  <c r="AI932" i="1"/>
  <c r="F46" i="10" s="1"/>
  <c r="T982" i="1"/>
  <c r="AI1475" i="1"/>
  <c r="AB937" i="1"/>
  <c r="AM1475" i="1"/>
  <c r="F48" i="10"/>
  <c r="D28" i="11"/>
  <c r="H48" i="10"/>
  <c r="AK982" i="1"/>
  <c r="C28" i="11"/>
  <c r="G48" i="10"/>
  <c r="AE1473" i="1"/>
  <c r="Z985" i="1"/>
  <c r="Z1297" i="1" s="1"/>
  <c r="Z984" i="1"/>
  <c r="I51" i="10"/>
  <c r="E30" i="11"/>
  <c r="AG1445" i="1"/>
  <c r="B28" i="11"/>
  <c r="V984" i="1"/>
  <c r="W932" i="1"/>
  <c r="C24" i="11"/>
  <c r="AN1475" i="1"/>
  <c r="Z1429" i="1"/>
  <c r="Z1475" i="1"/>
  <c r="Y1475" i="1"/>
  <c r="R930" i="1"/>
  <c r="R983" i="1" s="1"/>
  <c r="AL1475" i="1"/>
  <c r="C30" i="11"/>
  <c r="G33" i="6"/>
  <c r="G70" i="6" s="1"/>
  <c r="D43" i="11"/>
  <c r="L33" i="6"/>
  <c r="L70" i="6" s="1"/>
  <c r="H27" i="11"/>
  <c r="D69" i="6"/>
  <c r="I97" i="11"/>
  <c r="I61" i="11"/>
  <c r="P28" i="6"/>
  <c r="I106" i="11"/>
  <c r="I69" i="6"/>
  <c r="I91" i="11"/>
  <c r="L71" i="6"/>
  <c r="C33" i="6"/>
  <c r="C36" i="6" s="1"/>
  <c r="C73" i="6" s="1"/>
  <c r="I115" i="11"/>
  <c r="C26" i="6"/>
  <c r="C63" i="6" s="1"/>
  <c r="O33" i="6"/>
  <c r="O70" i="6" s="1"/>
  <c r="H22" i="6"/>
  <c r="H59" i="6" s="1"/>
  <c r="O22" i="6"/>
  <c r="O59" i="6" s="1"/>
  <c r="N22" i="6"/>
  <c r="N59" i="6" s="1"/>
  <c r="M22" i="6"/>
  <c r="M59" i="6" s="1"/>
  <c r="K33" i="6"/>
  <c r="K70" i="6" s="1"/>
  <c r="I33" i="6"/>
  <c r="I70" i="6" s="1"/>
  <c r="K69" i="6"/>
  <c r="P35" i="6"/>
  <c r="I98" i="11"/>
  <c r="N60" i="6"/>
  <c r="L22" i="6"/>
  <c r="L59" i="6" s="1"/>
  <c r="H26" i="6"/>
  <c r="H63" i="6" s="1"/>
  <c r="P27" i="6"/>
  <c r="I112" i="11"/>
  <c r="P20" i="6"/>
  <c r="G72" i="6"/>
  <c r="G16" i="6"/>
  <c r="G53" i="6" s="1"/>
  <c r="G26" i="6"/>
  <c r="G63" i="6" s="1"/>
  <c r="J33" i="6"/>
  <c r="J70" i="6" s="1"/>
  <c r="N26" i="6"/>
  <c r="N63" i="6" s="1"/>
  <c r="I22" i="6"/>
  <c r="I59" i="6" s="1"/>
  <c r="C22" i="6"/>
  <c r="C59" i="6" s="1"/>
  <c r="D26" i="6"/>
  <c r="D63" i="6" s="1"/>
  <c r="L16" i="6"/>
  <c r="L53" i="6" s="1"/>
  <c r="N33" i="6"/>
  <c r="N70" i="6" s="1"/>
  <c r="F69" i="6"/>
  <c r="C43" i="11"/>
  <c r="J26" i="6"/>
  <c r="J63" i="6" s="1"/>
  <c r="I99" i="11"/>
  <c r="F26" i="6"/>
  <c r="F63" i="6" s="1"/>
  <c r="P32" i="6"/>
  <c r="I103" i="11"/>
  <c r="P34" i="6"/>
  <c r="I93" i="11"/>
  <c r="I96" i="11"/>
  <c r="I64" i="11"/>
  <c r="I60" i="6"/>
  <c r="J16" i="6"/>
  <c r="J53" i="6" s="1"/>
  <c r="I105" i="11"/>
  <c r="I102" i="11"/>
  <c r="I113" i="11"/>
  <c r="P23" i="6"/>
  <c r="I67" i="11"/>
  <c r="J69" i="6"/>
  <c r="O26" i="6"/>
  <c r="O63" i="6" s="1"/>
  <c r="I70" i="11"/>
  <c r="I114" i="11"/>
  <c r="E26" i="6"/>
  <c r="E63" i="6" s="1"/>
  <c r="G22" i="6"/>
  <c r="G59" i="6" s="1"/>
  <c r="J22" i="6"/>
  <c r="J59" i="6" s="1"/>
  <c r="I100" i="11"/>
  <c r="I101" i="11"/>
  <c r="K71" i="6"/>
  <c r="K22" i="6"/>
  <c r="K59" i="6" s="1"/>
  <c r="I60" i="11"/>
  <c r="H25" i="11"/>
  <c r="I94" i="11"/>
  <c r="J58" i="6"/>
  <c r="P21" i="6"/>
  <c r="P25" i="6"/>
  <c r="K58" i="6"/>
  <c r="D64" i="6"/>
  <c r="P29" i="6"/>
  <c r="J66" i="6"/>
  <c r="I65" i="11"/>
  <c r="I66" i="11"/>
  <c r="L62" i="6"/>
  <c r="F71" i="6"/>
  <c r="F33" i="6"/>
  <c r="I68" i="11"/>
  <c r="I95" i="11"/>
  <c r="M33" i="6"/>
  <c r="M26" i="6"/>
  <c r="M63" i="6" s="1"/>
  <c r="M64" i="6"/>
  <c r="E33" i="6"/>
  <c r="E70" i="6" s="1"/>
  <c r="E71" i="6"/>
  <c r="I71" i="6"/>
  <c r="O72" i="6"/>
  <c r="L26" i="6"/>
  <c r="L63" i="6" s="1"/>
  <c r="D33" i="6"/>
  <c r="D70" i="6" s="1"/>
  <c r="D71" i="6"/>
  <c r="K26" i="6"/>
  <c r="H33" i="6"/>
  <c r="H72" i="6"/>
  <c r="F22" i="6"/>
  <c r="F59" i="6" s="1"/>
  <c r="O16" i="6"/>
  <c r="N16" i="6"/>
  <c r="N53" i="6" s="1"/>
  <c r="N69" i="6"/>
  <c r="I69" i="11"/>
  <c r="M16" i="6"/>
  <c r="M53" i="6" s="1"/>
  <c r="I62" i="11"/>
  <c r="I107" i="11"/>
  <c r="I63" i="11"/>
  <c r="C57" i="6"/>
  <c r="N72" i="6"/>
  <c r="E22" i="6"/>
  <c r="D22" i="6"/>
  <c r="P24" i="6"/>
  <c r="J61" i="6"/>
  <c r="C60" i="6"/>
  <c r="I26" i="6"/>
  <c r="I63" i="6" s="1"/>
  <c r="H69" i="6"/>
  <c r="H16" i="6"/>
  <c r="H53" i="6" s="1"/>
  <c r="E69" i="6"/>
  <c r="AK930" i="1" l="1"/>
  <c r="AK983" i="1" s="1"/>
  <c r="J75" i="6"/>
  <c r="K38" i="6"/>
  <c r="AO1004" i="1"/>
  <c r="AO922" i="1"/>
  <c r="AO1008" i="1" s="1"/>
  <c r="AL913" i="1"/>
  <c r="AL1005" i="1"/>
  <c r="AL1434" i="1" s="1"/>
  <c r="AF1005" i="1"/>
  <c r="AF1434" i="1" s="1"/>
  <c r="AP1004" i="1"/>
  <c r="AP1433" i="1" s="1"/>
  <c r="AP922" i="1"/>
  <c r="AP1008" i="1" s="1"/>
  <c r="AT1004" i="1"/>
  <c r="AT922" i="1"/>
  <c r="AT1008" i="1" s="1"/>
  <c r="AR1004" i="1"/>
  <c r="AR922" i="1"/>
  <c r="AR1008" i="1" s="1"/>
  <c r="AN913" i="1"/>
  <c r="AN1005" i="1"/>
  <c r="AN1434" i="1" s="1"/>
  <c r="AQ1004" i="1"/>
  <c r="AQ922" i="1"/>
  <c r="AQ1008" i="1" s="1"/>
  <c r="AS1004" i="1"/>
  <c r="AS922" i="1"/>
  <c r="AS1008" i="1" s="1"/>
  <c r="AK913" i="1"/>
  <c r="AK1005" i="1"/>
  <c r="AK1434" i="1" s="1"/>
  <c r="T935" i="1"/>
  <c r="T985" i="1" s="1"/>
  <c r="AD935" i="1"/>
  <c r="AD985" i="1" s="1"/>
  <c r="AM935" i="1"/>
  <c r="AM985" i="1" s="1"/>
  <c r="AK935" i="1"/>
  <c r="AK985" i="1" s="1"/>
  <c r="AH930" i="1"/>
  <c r="AH983" i="1" s="1"/>
  <c r="Y935" i="1"/>
  <c r="Y985" i="1" s="1"/>
  <c r="AF930" i="1"/>
  <c r="AF983" i="1" s="1"/>
  <c r="AE930" i="1"/>
  <c r="AE983" i="1" s="1"/>
  <c r="M935" i="1"/>
  <c r="M985" i="1" s="1"/>
  <c r="AL930" i="1"/>
  <c r="AL983" i="1" s="1"/>
  <c r="O935" i="1"/>
  <c r="O985" i="1" s="1"/>
  <c r="R935" i="1"/>
  <c r="R985" i="1" s="1"/>
  <c r="AN935" i="1"/>
  <c r="AN985" i="1" s="1"/>
  <c r="AJ935" i="1"/>
  <c r="AJ985" i="1" s="1"/>
  <c r="AJ930" i="1"/>
  <c r="AJ983" i="1" s="1"/>
  <c r="AF935" i="1"/>
  <c r="AF985" i="1" s="1"/>
  <c r="AM930" i="1"/>
  <c r="AM983" i="1" s="1"/>
  <c r="AG935" i="1"/>
  <c r="AG985" i="1" s="1"/>
  <c r="U935" i="1"/>
  <c r="U985" i="1" s="1"/>
  <c r="P935" i="1"/>
  <c r="P985" i="1" s="1"/>
  <c r="AL935" i="1"/>
  <c r="AL985" i="1" s="1"/>
  <c r="S935" i="1"/>
  <c r="S985" i="1" s="1"/>
  <c r="AI935" i="1"/>
  <c r="AI985" i="1" s="1"/>
  <c r="AC930" i="1"/>
  <c r="AC983" i="1" s="1"/>
  <c r="AD922" i="1"/>
  <c r="AG6" i="1"/>
  <c r="AF912" i="1"/>
  <c r="DC210" i="9"/>
  <c r="AH913" i="1"/>
  <c r="CQ210" i="9"/>
  <c r="CY210" i="9"/>
  <c r="AG913" i="1"/>
  <c r="AI1526" i="1"/>
  <c r="AI913" i="1"/>
  <c r="AJ1526" i="1"/>
  <c r="AJ913" i="1"/>
  <c r="AM1526" i="1"/>
  <c r="AM913" i="1"/>
  <c r="CM210" i="9"/>
  <c r="M898" i="1"/>
  <c r="L898" i="1"/>
  <c r="S898" i="1"/>
  <c r="H26" i="11"/>
  <c r="P898" i="1"/>
  <c r="J898" i="1"/>
  <c r="O898" i="1"/>
  <c r="N898" i="1"/>
  <c r="AS898" i="1"/>
  <c r="AT898" i="1"/>
  <c r="AS1467" i="1"/>
  <c r="T898" i="1"/>
  <c r="K898" i="1"/>
  <c r="Q898" i="1"/>
  <c r="U898" i="1"/>
  <c r="R898" i="1"/>
  <c r="AB1459" i="1"/>
  <c r="E79" i="11"/>
  <c r="AL1459" i="1"/>
  <c r="AD1459" i="1"/>
  <c r="AE1459" i="1"/>
  <c r="W905" i="1"/>
  <c r="W1459" i="1"/>
  <c r="AA1459" i="1"/>
  <c r="AA905" i="1"/>
  <c r="AF1462" i="1"/>
  <c r="AF902" i="1"/>
  <c r="AF1379" i="1"/>
  <c r="F44" i="6"/>
  <c r="F81" i="6" s="1"/>
  <c r="G44" i="6"/>
  <c r="G81" i="6" s="1"/>
  <c r="AG902" i="1"/>
  <c r="AG1462" i="1"/>
  <c r="AG1379" i="1"/>
  <c r="W1464" i="1"/>
  <c r="W1466" i="1"/>
  <c r="W1393" i="1"/>
  <c r="W1412" i="1" s="1"/>
  <c r="W1414" i="1" s="1"/>
  <c r="U902" i="1"/>
  <c r="AF899" i="1"/>
  <c r="AF1517" i="1"/>
  <c r="AF1378" i="1"/>
  <c r="AF1409" i="1" s="1"/>
  <c r="AG1463" i="1"/>
  <c r="AG1381" i="1"/>
  <c r="AG1390" i="1" s="1"/>
  <c r="AG1392" i="1" s="1"/>
  <c r="AG1402" i="1" s="1"/>
  <c r="G82" i="11"/>
  <c r="AN1381" i="1"/>
  <c r="AN1390" i="1" s="1"/>
  <c r="X900" i="1"/>
  <c r="X1456" i="1"/>
  <c r="X1383" i="1"/>
  <c r="AT1368" i="1"/>
  <c r="AT1460" i="1"/>
  <c r="AT901" i="1"/>
  <c r="AG900" i="1"/>
  <c r="AG1383" i="1"/>
  <c r="AG1456" i="1"/>
  <c r="G86" i="11"/>
  <c r="AN1465" i="1"/>
  <c r="AN1394" i="1"/>
  <c r="X1394" i="1"/>
  <c r="X1465" i="1"/>
  <c r="AJ1459" i="1"/>
  <c r="C79" i="11"/>
  <c r="F82" i="11"/>
  <c r="AM1381" i="1"/>
  <c r="AM1390" i="1" s="1"/>
  <c r="AQ1459" i="1"/>
  <c r="X1463" i="1"/>
  <c r="X1381" i="1"/>
  <c r="X1390" i="1" s="1"/>
  <c r="X1392" i="1" s="1"/>
  <c r="X1402" i="1" s="1"/>
  <c r="AR1368" i="1"/>
  <c r="AR1460" i="1"/>
  <c r="AN1461" i="1"/>
  <c r="AN1478" i="1" s="1"/>
  <c r="AN1380" i="1"/>
  <c r="G77" i="11"/>
  <c r="AN903" i="1"/>
  <c r="T905" i="1"/>
  <c r="AN1382" i="1"/>
  <c r="AN1391" i="1" s="1"/>
  <c r="G83" i="11"/>
  <c r="AJ1380" i="1"/>
  <c r="C77" i="11"/>
  <c r="AJ903" i="1"/>
  <c r="AJ1461" i="1"/>
  <c r="AJ1478" i="1" s="1"/>
  <c r="AM900" i="1"/>
  <c r="AM1456" i="1"/>
  <c r="F74" i="11"/>
  <c r="AM1383" i="1"/>
  <c r="AK899" i="1"/>
  <c r="AK1517" i="1"/>
  <c r="D73" i="11"/>
  <c r="AK1378" i="1"/>
  <c r="AK1409" i="1" s="1"/>
  <c r="AJ899" i="1"/>
  <c r="C73" i="11"/>
  <c r="AJ1517" i="1"/>
  <c r="AJ1378" i="1"/>
  <c r="AJ1409" i="1" s="1"/>
  <c r="AA1464" i="1"/>
  <c r="AA1466" i="1"/>
  <c r="AA1393" i="1"/>
  <c r="AA1412" i="1" s="1"/>
  <c r="AA1414" i="1" s="1"/>
  <c r="AF1456" i="1"/>
  <c r="AF900" i="1"/>
  <c r="AF1383" i="1"/>
  <c r="C86" i="11"/>
  <c r="AJ1394" i="1"/>
  <c r="AJ1465" i="1"/>
  <c r="F83" i="11"/>
  <c r="AM1382" i="1"/>
  <c r="AM1391" i="1" s="1"/>
  <c r="AE1465" i="1"/>
  <c r="AE1394" i="1"/>
  <c r="AA1379" i="1"/>
  <c r="AA1462" i="1"/>
  <c r="AA902" i="1"/>
  <c r="AC902" i="1"/>
  <c r="C44" i="6"/>
  <c r="C81" i="6" s="1"/>
  <c r="AC1379" i="1"/>
  <c r="AC1462" i="1"/>
  <c r="D85" i="11"/>
  <c r="AK1393" i="1"/>
  <c r="AK1412" i="1" s="1"/>
  <c r="AK1414" i="1" s="1"/>
  <c r="AK1466" i="1"/>
  <c r="AR1431" i="1"/>
  <c r="AR1414" i="1"/>
  <c r="Z900" i="1"/>
  <c r="Z1383" i="1"/>
  <c r="Z1456" i="1"/>
  <c r="AP1431" i="1"/>
  <c r="AP1414" i="1"/>
  <c r="V1383" i="1"/>
  <c r="V900" i="1"/>
  <c r="V1456" i="1"/>
  <c r="C74" i="11"/>
  <c r="AJ1383" i="1"/>
  <c r="AJ900" i="1"/>
  <c r="AJ1456" i="1"/>
  <c r="F76" i="11"/>
  <c r="AM1462" i="1"/>
  <c r="M44" i="6"/>
  <c r="M81" i="6" s="1"/>
  <c r="AM1379" i="1"/>
  <c r="AM902" i="1"/>
  <c r="AD1464" i="1"/>
  <c r="AD1466" i="1"/>
  <c r="AD1393" i="1"/>
  <c r="AD1412" i="1" s="1"/>
  <c r="AD1431" i="1" s="1"/>
  <c r="AE903" i="1"/>
  <c r="AE1380" i="1"/>
  <c r="AE1461" i="1"/>
  <c r="AE1478" i="1" s="1"/>
  <c r="AA1463" i="1"/>
  <c r="AA1381" i="1"/>
  <c r="AA1390" i="1" s="1"/>
  <c r="AA1392" i="1" s="1"/>
  <c r="AA1402" i="1" s="1"/>
  <c r="AC1464" i="1"/>
  <c r="AC1466" i="1"/>
  <c r="AC1393" i="1"/>
  <c r="AC1412" i="1" s="1"/>
  <c r="AC1414" i="1" s="1"/>
  <c r="AK1456" i="1"/>
  <c r="D74" i="11"/>
  <c r="AK1383" i="1"/>
  <c r="AK900" i="1"/>
  <c r="Z1378" i="1"/>
  <c r="Z1409" i="1" s="1"/>
  <c r="Z899" i="1"/>
  <c r="V1462" i="1"/>
  <c r="V1379" i="1"/>
  <c r="V902" i="1"/>
  <c r="C76" i="11"/>
  <c r="J44" i="6"/>
  <c r="J81" i="6" s="1"/>
  <c r="AJ1379" i="1"/>
  <c r="AJ902" i="1"/>
  <c r="AJ1462" i="1"/>
  <c r="O905" i="1"/>
  <c r="H88" i="11"/>
  <c r="AA1383" i="1"/>
  <c r="AA1456" i="1"/>
  <c r="AA900" i="1"/>
  <c r="AC1459" i="1"/>
  <c r="D76" i="11"/>
  <c r="K44" i="6"/>
  <c r="K81" i="6" s="1"/>
  <c r="AK1379" i="1"/>
  <c r="AK1462" i="1"/>
  <c r="AK902" i="1"/>
  <c r="Z1379" i="1"/>
  <c r="Z1462" i="1"/>
  <c r="Z902" i="1"/>
  <c r="V1464" i="1"/>
  <c r="V1466" i="1"/>
  <c r="V1393" i="1"/>
  <c r="V1412" i="1" s="1"/>
  <c r="C82" i="11"/>
  <c r="AJ1381" i="1"/>
  <c r="AJ1390" i="1" s="1"/>
  <c r="D83" i="11"/>
  <c r="AK1382" i="1"/>
  <c r="AK1391" i="1" s="1"/>
  <c r="AL1381" i="1"/>
  <c r="AL1390" i="1" s="1"/>
  <c r="E82" i="11"/>
  <c r="V1465" i="1"/>
  <c r="V1394" i="1"/>
  <c r="AT1433" i="1"/>
  <c r="M902" i="1"/>
  <c r="P902" i="1"/>
  <c r="O902" i="1"/>
  <c r="W1461" i="1"/>
  <c r="W1478" i="1" s="1"/>
  <c r="W1380" i="1"/>
  <c r="W903" i="1"/>
  <c r="AD1456" i="1"/>
  <c r="AD900" i="1"/>
  <c r="AD1383" i="1"/>
  <c r="AE1379" i="1"/>
  <c r="AE902" i="1"/>
  <c r="AE1462" i="1"/>
  <c r="E44" i="6"/>
  <c r="E81" i="6" s="1"/>
  <c r="AA1461" i="1"/>
  <c r="AA1478" i="1" s="1"/>
  <c r="AA903" i="1"/>
  <c r="AA1380" i="1"/>
  <c r="AC899" i="1"/>
  <c r="AC1378" i="1"/>
  <c r="AC1409" i="1" s="1"/>
  <c r="D82" i="11"/>
  <c r="AK1381" i="1"/>
  <c r="AK1390" i="1" s="1"/>
  <c r="Y1456" i="1"/>
  <c r="Y900" i="1"/>
  <c r="Y1383" i="1"/>
  <c r="Z1463" i="1"/>
  <c r="Z1381" i="1"/>
  <c r="Z1390" i="1" s="1"/>
  <c r="Z1392" i="1" s="1"/>
  <c r="Z1402" i="1" s="1"/>
  <c r="AL1380" i="1"/>
  <c r="AL903" i="1"/>
  <c r="AL1461" i="1"/>
  <c r="AL1478" i="1" s="1"/>
  <c r="E77" i="11"/>
  <c r="V1463" i="1"/>
  <c r="V1381" i="1"/>
  <c r="V1390" i="1" s="1"/>
  <c r="V1392" i="1" s="1"/>
  <c r="V1402" i="1" s="1"/>
  <c r="AM1461" i="1"/>
  <c r="AM1478" i="1" s="1"/>
  <c r="AM1380" i="1"/>
  <c r="AM903" i="1"/>
  <c r="F77" i="11"/>
  <c r="AD1463" i="1"/>
  <c r="AD1381" i="1"/>
  <c r="AD1390" i="1" s="1"/>
  <c r="AD1392" i="1" s="1"/>
  <c r="AD1402" i="1" s="1"/>
  <c r="AK903" i="1"/>
  <c r="AK1461" i="1"/>
  <c r="AK1478" i="1" s="1"/>
  <c r="AK1380" i="1"/>
  <c r="D77" i="11"/>
  <c r="J905" i="1"/>
  <c r="AD1517" i="1"/>
  <c r="AD1378" i="1"/>
  <c r="AD1409" i="1" s="1"/>
  <c r="AD899" i="1"/>
  <c r="AL1517" i="1"/>
  <c r="E73" i="11"/>
  <c r="AL899" i="1"/>
  <c r="AL1378" i="1"/>
  <c r="AL1409" i="1" s="1"/>
  <c r="R902" i="1"/>
  <c r="W1379" i="1"/>
  <c r="W902" i="1"/>
  <c r="W1462" i="1"/>
  <c r="AP1459" i="1"/>
  <c r="Y899" i="1"/>
  <c r="Y1378" i="1"/>
  <c r="Y1409" i="1" s="1"/>
  <c r="L905" i="1"/>
  <c r="AL1393" i="1"/>
  <c r="AL1412" i="1" s="1"/>
  <c r="AL1431" i="1" s="1"/>
  <c r="E85" i="11"/>
  <c r="AL1466" i="1"/>
  <c r="AS1431" i="1"/>
  <c r="AS1414" i="1"/>
  <c r="W1463" i="1"/>
  <c r="W1381" i="1"/>
  <c r="W1390" i="1" s="1"/>
  <c r="W1392" i="1" s="1"/>
  <c r="W1402" i="1" s="1"/>
  <c r="AL1456" i="1"/>
  <c r="AL1383" i="1"/>
  <c r="E74" i="11"/>
  <c r="AL900" i="1"/>
  <c r="AG1517" i="1"/>
  <c r="AG899" i="1"/>
  <c r="AG1378" i="1"/>
  <c r="AG1409" i="1" s="1"/>
  <c r="AN900" i="1"/>
  <c r="AN1456" i="1"/>
  <c r="G74" i="11"/>
  <c r="AN1383" i="1"/>
  <c r="AI900" i="1"/>
  <c r="AI1456" i="1"/>
  <c r="AI1383" i="1"/>
  <c r="B74" i="11"/>
  <c r="AB1464" i="1"/>
  <c r="AB1466" i="1"/>
  <c r="AB1393" i="1"/>
  <c r="AB1412" i="1" s="1"/>
  <c r="AB1431" i="1" s="1"/>
  <c r="Y1463" i="1"/>
  <c r="Y1381" i="1"/>
  <c r="Y1390" i="1" s="1"/>
  <c r="Y1392" i="1" s="1"/>
  <c r="Y1402" i="1" s="1"/>
  <c r="E83" i="11"/>
  <c r="AL1382" i="1"/>
  <c r="AL1391" i="1" s="1"/>
  <c r="AR1467" i="1"/>
  <c r="AH1517" i="1"/>
  <c r="AH899" i="1"/>
  <c r="AH1378" i="1"/>
  <c r="AH1409" i="1" s="1"/>
  <c r="AI1459" i="1"/>
  <c r="B79" i="11"/>
  <c r="Y1464" i="1"/>
  <c r="Y1466" i="1"/>
  <c r="Y1393" i="1"/>
  <c r="Y1412" i="1" s="1"/>
  <c r="Y1414" i="1" s="1"/>
  <c r="F79" i="11"/>
  <c r="AM1459" i="1"/>
  <c r="AH900" i="1"/>
  <c r="AH1383" i="1"/>
  <c r="AH1456" i="1"/>
  <c r="B83" i="11"/>
  <c r="AI1382" i="1"/>
  <c r="AI1391" i="1" s="1"/>
  <c r="AS1459" i="1"/>
  <c r="AS905" i="1"/>
  <c r="AM1466" i="1"/>
  <c r="AM1393" i="1"/>
  <c r="AM1412" i="1" s="1"/>
  <c r="AM1414" i="1" s="1"/>
  <c r="F85" i="11"/>
  <c r="B86" i="11"/>
  <c r="AI1465" i="1"/>
  <c r="AI1394" i="1"/>
  <c r="AT1431" i="1"/>
  <c r="AT1414" i="1"/>
  <c r="AB1378" i="1"/>
  <c r="AB1409" i="1" s="1"/>
  <c r="AN1462" i="1"/>
  <c r="G76" i="11"/>
  <c r="N44" i="6"/>
  <c r="N81" i="6" s="1"/>
  <c r="AN1379" i="1"/>
  <c r="AN902" i="1"/>
  <c r="U905" i="1"/>
  <c r="AJ1382" i="1"/>
  <c r="AJ1391" i="1" s="1"/>
  <c r="C83" i="11"/>
  <c r="X1459" i="1"/>
  <c r="X905" i="1"/>
  <c r="AJ1393" i="1"/>
  <c r="AJ1412" i="1" s="1"/>
  <c r="AJ1431" i="1" s="1"/>
  <c r="C85" i="11"/>
  <c r="AJ1466" i="1"/>
  <c r="F86" i="11"/>
  <c r="AM1465" i="1"/>
  <c r="AM1394" i="1"/>
  <c r="AD1465" i="1"/>
  <c r="AD1394" i="1"/>
  <c r="AK1459" i="1"/>
  <c r="D79" i="11"/>
  <c r="X1464" i="1"/>
  <c r="X1466" i="1"/>
  <c r="X1393" i="1"/>
  <c r="X1412" i="1" s="1"/>
  <c r="X1431" i="1" s="1"/>
  <c r="AF1464" i="1"/>
  <c r="AF1466" i="1"/>
  <c r="AF1393" i="1"/>
  <c r="AF1412" i="1" s="1"/>
  <c r="AF1431" i="1" s="1"/>
  <c r="H44" i="6"/>
  <c r="H81" i="6" s="1"/>
  <c r="AH1462" i="1"/>
  <c r="AH902" i="1"/>
  <c r="AH1379" i="1"/>
  <c r="AE899" i="1"/>
  <c r="AE1378" i="1"/>
  <c r="AE1409" i="1" s="1"/>
  <c r="AE1517" i="1"/>
  <c r="AC1463" i="1"/>
  <c r="AC1381" i="1"/>
  <c r="AC1390" i="1" s="1"/>
  <c r="AC1392" i="1" s="1"/>
  <c r="AC1402" i="1" s="1"/>
  <c r="AH1463" i="1"/>
  <c r="AH1381" i="1"/>
  <c r="AH1390" i="1" s="1"/>
  <c r="AH1392" i="1" s="1"/>
  <c r="AH1402" i="1" s="1"/>
  <c r="H81" i="11"/>
  <c r="AO1463" i="1"/>
  <c r="AO1368" i="1"/>
  <c r="H75" i="11"/>
  <c r="AO1460" i="1"/>
  <c r="AE1463" i="1"/>
  <c r="AE1381" i="1"/>
  <c r="AE1390" i="1" s="1"/>
  <c r="AE1392" i="1" s="1"/>
  <c r="AE1402" i="1" s="1"/>
  <c r="AC1465" i="1"/>
  <c r="AC1394" i="1"/>
  <c r="Y902" i="1"/>
  <c r="Y1379" i="1"/>
  <c r="Y1462" i="1"/>
  <c r="Z903" i="1"/>
  <c r="Z1461" i="1"/>
  <c r="Z1478" i="1" s="1"/>
  <c r="Z1380" i="1"/>
  <c r="CA210" i="9"/>
  <c r="AT1467" i="1"/>
  <c r="E86" i="11"/>
  <c r="AL1465" i="1"/>
  <c r="AL1394" i="1"/>
  <c r="AG1459" i="1"/>
  <c r="V1378" i="1"/>
  <c r="V1409" i="1" s="1"/>
  <c r="V899" i="1"/>
  <c r="J902" i="1"/>
  <c r="AI1517" i="1"/>
  <c r="AI899" i="1"/>
  <c r="B73" i="11"/>
  <c r="AI1378" i="1"/>
  <c r="AI1409" i="1" s="1"/>
  <c r="AP1467" i="1"/>
  <c r="AB1463" i="1"/>
  <c r="AB1381" i="1"/>
  <c r="AB1390" i="1" s="1"/>
  <c r="AB1392" i="1" s="1"/>
  <c r="AB1402" i="1" s="1"/>
  <c r="V1461" i="1"/>
  <c r="V903" i="1"/>
  <c r="V1380" i="1"/>
  <c r="L902" i="1"/>
  <c r="AG1464" i="1"/>
  <c r="AG1393" i="1"/>
  <c r="AG1412" i="1" s="1"/>
  <c r="AG1466" i="1"/>
  <c r="AN1393" i="1"/>
  <c r="AN1412" i="1" s="1"/>
  <c r="AN1414" i="1" s="1"/>
  <c r="AN1466" i="1"/>
  <c r="G85" i="11"/>
  <c r="AI1393" i="1"/>
  <c r="AI1412" i="1" s="1"/>
  <c r="AI1431" i="1" s="1"/>
  <c r="B85" i="11"/>
  <c r="AI1466" i="1"/>
  <c r="AB902" i="1"/>
  <c r="AB1462" i="1"/>
  <c r="AB1379" i="1"/>
  <c r="AS1460" i="1"/>
  <c r="AS1368" i="1"/>
  <c r="AS901" i="1"/>
  <c r="Y1461" i="1"/>
  <c r="Y1478" i="1" s="1"/>
  <c r="Y1380" i="1"/>
  <c r="Y903" i="1"/>
  <c r="E76" i="11"/>
  <c r="AL1462" i="1"/>
  <c r="AL1379" i="1"/>
  <c r="AL902" i="1"/>
  <c r="L44" i="6"/>
  <c r="L81" i="6" s="1"/>
  <c r="AN899" i="1"/>
  <c r="G73" i="11"/>
  <c r="AN1517" i="1"/>
  <c r="AN1378" i="1"/>
  <c r="AN1409" i="1" s="1"/>
  <c r="X1461" i="1"/>
  <c r="X1478" i="1" s="1"/>
  <c r="X1380" i="1"/>
  <c r="X903" i="1"/>
  <c r="AB1380" i="1"/>
  <c r="AB903" i="1"/>
  <c r="AB1461" i="1"/>
  <c r="AB1478" i="1" s="1"/>
  <c r="AF1465" i="1"/>
  <c r="AF1394" i="1"/>
  <c r="AH1464" i="1"/>
  <c r="AH1393" i="1"/>
  <c r="AH1412" i="1" s="1"/>
  <c r="AH1414" i="1" s="1"/>
  <c r="AH1466" i="1"/>
  <c r="K905" i="1"/>
  <c r="AF1380" i="1"/>
  <c r="AF903" i="1"/>
  <c r="AF1461" i="1"/>
  <c r="AF1478" i="1" s="1"/>
  <c r="Q902" i="1"/>
  <c r="S902" i="1"/>
  <c r="AH903" i="1"/>
  <c r="AH1380" i="1"/>
  <c r="AH1461" i="1"/>
  <c r="AH1478" i="1" s="1"/>
  <c r="I44" i="6"/>
  <c r="I81" i="6" s="1"/>
  <c r="AI902" i="1"/>
  <c r="AI1379" i="1"/>
  <c r="AI1462" i="1"/>
  <c r="B76" i="11"/>
  <c r="AB1394" i="1"/>
  <c r="AB1465" i="1"/>
  <c r="AM899" i="1"/>
  <c r="F73" i="11"/>
  <c r="AM1378" i="1"/>
  <c r="AM1409" i="1" s="1"/>
  <c r="AM1517" i="1"/>
  <c r="AI1381" i="1"/>
  <c r="AI1390" i="1" s="1"/>
  <c r="B82" i="11"/>
  <c r="AQ1467" i="1"/>
  <c r="D86" i="11"/>
  <c r="AK1394" i="1"/>
  <c r="AK1465" i="1"/>
  <c r="K902" i="1"/>
  <c r="X1378" i="1"/>
  <c r="X1409" i="1" s="1"/>
  <c r="X899" i="1"/>
  <c r="AC1380" i="1"/>
  <c r="AC903" i="1"/>
  <c r="AC1461" i="1"/>
  <c r="AC1478" i="1" s="1"/>
  <c r="AQ1368" i="1"/>
  <c r="AQ1460" i="1"/>
  <c r="O53" i="6"/>
  <c r="AF1463" i="1"/>
  <c r="AF1381" i="1"/>
  <c r="AF1390" i="1" s="1"/>
  <c r="AF1392" i="1" s="1"/>
  <c r="AF1402" i="1" s="1"/>
  <c r="P905" i="1"/>
  <c r="T902" i="1"/>
  <c r="AH1394" i="1"/>
  <c r="AH1465" i="1"/>
  <c r="AD903" i="1"/>
  <c r="AD1380" i="1"/>
  <c r="AD1461" i="1"/>
  <c r="AD1478" i="1" s="1"/>
  <c r="AC1456" i="1"/>
  <c r="AC900" i="1"/>
  <c r="AC1383" i="1"/>
  <c r="AP1368" i="1"/>
  <c r="AP1460" i="1"/>
  <c r="AD1379" i="1"/>
  <c r="AD902" i="1"/>
  <c r="AD1462" i="1"/>
  <c r="D44" i="6"/>
  <c r="D81" i="6" s="1"/>
  <c r="N905" i="1"/>
  <c r="W900" i="1"/>
  <c r="W1383" i="1"/>
  <c r="W1456" i="1"/>
  <c r="AA1465" i="1"/>
  <c r="AA1394" i="1"/>
  <c r="V905" i="1"/>
  <c r="V1459" i="1"/>
  <c r="AG903" i="1"/>
  <c r="AG1380" i="1"/>
  <c r="AG1461" i="1"/>
  <c r="AG1478" i="1" s="1"/>
  <c r="AQ1431" i="1"/>
  <c r="AQ1414" i="1"/>
  <c r="AE1464" i="1"/>
  <c r="AE1393" i="1"/>
  <c r="AE1412" i="1" s="1"/>
  <c r="AE1414" i="1" s="1"/>
  <c r="AE1466" i="1"/>
  <c r="AA1378" i="1"/>
  <c r="AA1409" i="1" s="1"/>
  <c r="AA899" i="1"/>
  <c r="N902" i="1"/>
  <c r="W1394" i="1"/>
  <c r="W1465" i="1"/>
  <c r="AE1456" i="1"/>
  <c r="AE900" i="1"/>
  <c r="AE1383" i="1"/>
  <c r="Y1465" i="1"/>
  <c r="Y1394" i="1"/>
  <c r="Z1465" i="1"/>
  <c r="Z1394" i="1"/>
  <c r="Z1464" i="1"/>
  <c r="Z1466" i="1"/>
  <c r="Z1393" i="1"/>
  <c r="Z1412" i="1" s="1"/>
  <c r="Z1414" i="1" s="1"/>
  <c r="AG1465" i="1"/>
  <c r="AG1394" i="1"/>
  <c r="AI1380" i="1"/>
  <c r="AI903" i="1"/>
  <c r="B77" i="11"/>
  <c r="AI1461" i="1"/>
  <c r="AI1478" i="1" s="1"/>
  <c r="W899" i="1"/>
  <c r="W1378" i="1"/>
  <c r="W1409" i="1" s="1"/>
  <c r="X902" i="1"/>
  <c r="X1462" i="1"/>
  <c r="X1379" i="1"/>
  <c r="AB1456" i="1"/>
  <c r="AB1383" i="1"/>
  <c r="AL1376" i="1"/>
  <c r="AL1405" i="1"/>
  <c r="AL1388" i="1"/>
  <c r="AL1351" i="1"/>
  <c r="AL1454" i="1"/>
  <c r="AM1350" i="1"/>
  <c r="AL1435" i="1"/>
  <c r="L36" i="6"/>
  <c r="L73" i="6" s="1"/>
  <c r="H24" i="11"/>
  <c r="H39" i="11"/>
  <c r="Y1004" i="1"/>
  <c r="Y1433" i="1" s="1"/>
  <c r="H9" i="11"/>
  <c r="I56" i="11"/>
  <c r="H29" i="11"/>
  <c r="H42" i="11"/>
  <c r="AH1526" i="1"/>
  <c r="N19" i="6"/>
  <c r="N18" i="6" s="1"/>
  <c r="CE209" i="9"/>
  <c r="BW210" i="9"/>
  <c r="Z1008" i="1"/>
  <c r="Z1004" i="1"/>
  <c r="Z1433" i="1" s="1"/>
  <c r="O19" i="6"/>
  <c r="O56" i="6" s="1"/>
  <c r="H5" i="11"/>
  <c r="AE1526" i="1"/>
  <c r="I55" i="11"/>
  <c r="H28" i="11"/>
  <c r="L19" i="6"/>
  <c r="L56" i="6" s="1"/>
  <c r="H7" i="11"/>
  <c r="I54" i="11"/>
  <c r="H10" i="11"/>
  <c r="AD1526" i="1"/>
  <c r="F43" i="11"/>
  <c r="I52" i="11"/>
  <c r="I53" i="11"/>
  <c r="AG1526" i="1"/>
  <c r="CI210" i="9"/>
  <c r="G36" i="6"/>
  <c r="G73" i="6" s="1"/>
  <c r="CA214" i="9"/>
  <c r="CA209" i="9"/>
  <c r="AO1431" i="1"/>
  <c r="AK1526" i="1"/>
  <c r="E44" i="11"/>
  <c r="H44" i="11" s="1"/>
  <c r="AA1433" i="1"/>
  <c r="AN1526" i="1"/>
  <c r="H6" i="11"/>
  <c r="I57" i="11"/>
  <c r="I51" i="11"/>
  <c r="G43" i="11"/>
  <c r="B44" i="11"/>
  <c r="J36" i="6"/>
  <c r="J73" i="6" s="1"/>
  <c r="AL1526" i="1"/>
  <c r="V1481" i="1"/>
  <c r="V1482" i="1" s="1"/>
  <c r="H8" i="11"/>
  <c r="CU210" i="9"/>
  <c r="AF1526" i="1"/>
  <c r="H30" i="11"/>
  <c r="I36" i="6"/>
  <c r="I73" i="6" s="1"/>
  <c r="C70" i="6"/>
  <c r="K36" i="6"/>
  <c r="K73" i="6" s="1"/>
  <c r="J19" i="6"/>
  <c r="J18" i="6" s="1"/>
  <c r="O36" i="6"/>
  <c r="O73" i="6" s="1"/>
  <c r="H19" i="6"/>
  <c r="H18" i="6" s="1"/>
  <c r="H15" i="6" s="1"/>
  <c r="M19" i="6"/>
  <c r="M56" i="6" s="1"/>
  <c r="I19" i="6"/>
  <c r="I56" i="6" s="1"/>
  <c r="N36" i="6"/>
  <c r="N73" i="6" s="1"/>
  <c r="C19" i="6"/>
  <c r="C18" i="6" s="1"/>
  <c r="P22" i="6"/>
  <c r="P16" i="6"/>
  <c r="E36" i="6"/>
  <c r="E73" i="6" s="1"/>
  <c r="G19" i="6"/>
  <c r="G56" i="6" s="1"/>
  <c r="K19" i="6"/>
  <c r="K56" i="6" s="1"/>
  <c r="F19" i="6"/>
  <c r="H70" i="6"/>
  <c r="H36" i="6"/>
  <c r="H73" i="6" s="1"/>
  <c r="K63" i="6"/>
  <c r="P26" i="6"/>
  <c r="E59" i="6"/>
  <c r="E19" i="6"/>
  <c r="M70" i="6"/>
  <c r="M36" i="6"/>
  <c r="F70" i="6"/>
  <c r="F36" i="6"/>
  <c r="F73" i="6" s="1"/>
  <c r="D59" i="6"/>
  <c r="D19" i="6"/>
  <c r="P33" i="6"/>
  <c r="D36" i="6"/>
  <c r="D73" i="6" s="1"/>
  <c r="K75" i="6" l="1"/>
  <c r="L38" i="6"/>
  <c r="AP1007" i="1"/>
  <c r="AJ1004" i="1"/>
  <c r="AJ922" i="1"/>
  <c r="AJ1008" i="1" s="1"/>
  <c r="AI922" i="1"/>
  <c r="AI1008" i="1" s="1"/>
  <c r="AI1004" i="1"/>
  <c r="AI1007" i="1" s="1"/>
  <c r="AS1007" i="1"/>
  <c r="AN922" i="1"/>
  <c r="AN1008" i="1" s="1"/>
  <c r="AN1004" i="1"/>
  <c r="AS1433" i="1"/>
  <c r="AM1004" i="1"/>
  <c r="AM922" i="1"/>
  <c r="AM1008" i="1" s="1"/>
  <c r="AE922" i="1"/>
  <c r="AE1008" i="1" s="1"/>
  <c r="AE1004" i="1"/>
  <c r="AE1007" i="1" s="1"/>
  <c r="AF922" i="1"/>
  <c r="AF1008" i="1" s="1"/>
  <c r="AF1004" i="1"/>
  <c r="AG922" i="1"/>
  <c r="AG1008" i="1" s="1"/>
  <c r="AG1004" i="1"/>
  <c r="AG1007" i="1" s="1"/>
  <c r="AK922" i="1"/>
  <c r="AK1008" i="1" s="1"/>
  <c r="AK1004" i="1"/>
  <c r="AK1007" i="1" s="1"/>
  <c r="AQ1007" i="1"/>
  <c r="AQ1433" i="1"/>
  <c r="AL1004" i="1"/>
  <c r="AL922" i="1"/>
  <c r="AL1008" i="1" s="1"/>
  <c r="AH922" i="1"/>
  <c r="AH1008" i="1" s="1"/>
  <c r="AH1004" i="1"/>
  <c r="AH1007" i="1" s="1"/>
  <c r="G41" i="11"/>
  <c r="AR1007" i="1"/>
  <c r="AR1433" i="1"/>
  <c r="AT1007" i="1"/>
  <c r="AO1007" i="1"/>
  <c r="AO1433" i="1"/>
  <c r="AH6" i="1"/>
  <c r="AG912" i="1"/>
  <c r="AJ1433" i="1"/>
  <c r="AC1467" i="1"/>
  <c r="AJ1414" i="1"/>
  <c r="AM1431" i="1"/>
  <c r="X898" i="1"/>
  <c r="I85" i="11"/>
  <c r="AD1467" i="1"/>
  <c r="AH1467" i="1"/>
  <c r="AK1431" i="1"/>
  <c r="I77" i="11"/>
  <c r="I73" i="11"/>
  <c r="Z1467" i="1"/>
  <c r="AI898" i="1"/>
  <c r="AN898" i="1"/>
  <c r="Y1467" i="1"/>
  <c r="AB1414" i="1"/>
  <c r="AG1467" i="1"/>
  <c r="AA1431" i="1"/>
  <c r="W898" i="1"/>
  <c r="AA898" i="1"/>
  <c r="AG1431" i="1"/>
  <c r="I76" i="11"/>
  <c r="I74" i="11"/>
  <c r="AN1431" i="1"/>
  <c r="AJ898" i="1"/>
  <c r="AL1392" i="1"/>
  <c r="AL1402" i="1" s="1"/>
  <c r="AF898" i="1"/>
  <c r="AF1467" i="1"/>
  <c r="V1414" i="1"/>
  <c r="AE1431" i="1"/>
  <c r="AA1467" i="1"/>
  <c r="AL898" i="1"/>
  <c r="AD898" i="1"/>
  <c r="I86" i="11"/>
  <c r="X1414" i="1"/>
  <c r="I82" i="11"/>
  <c r="AB1467" i="1"/>
  <c r="AE1467" i="1"/>
  <c r="AM898" i="1"/>
  <c r="AE898" i="1"/>
  <c r="AH898" i="1"/>
  <c r="AG898" i="1"/>
  <c r="AK898" i="1"/>
  <c r="X1467" i="1"/>
  <c r="I83" i="11"/>
  <c r="AG1414" i="1"/>
  <c r="AH1431" i="1"/>
  <c r="AD1368" i="1"/>
  <c r="AD901" i="1"/>
  <c r="AD907" i="1" s="1"/>
  <c r="AD911" i="1" s="1"/>
  <c r="AD1460" i="1"/>
  <c r="AI1463" i="1"/>
  <c r="B81" i="11"/>
  <c r="B88" i="11"/>
  <c r="AE1368" i="1"/>
  <c r="AE901" i="1"/>
  <c r="AE1460" i="1"/>
  <c r="AI1464" i="1"/>
  <c r="AI1467" i="1" s="1"/>
  <c r="B84" i="11"/>
  <c r="X901" i="1"/>
  <c r="X1460" i="1"/>
  <c r="X1368" i="1"/>
  <c r="D88" i="11"/>
  <c r="AI1414" i="1"/>
  <c r="AF1459" i="1"/>
  <c r="D75" i="11"/>
  <c r="AK901" i="1"/>
  <c r="AK1368" i="1"/>
  <c r="AK1460" i="1"/>
  <c r="AJ1460" i="1"/>
  <c r="AJ1368" i="1"/>
  <c r="C75" i="11"/>
  <c r="AJ901" i="1"/>
  <c r="Y901" i="1"/>
  <c r="Y1460" i="1"/>
  <c r="Y1368" i="1"/>
  <c r="U901" i="1"/>
  <c r="S905" i="1"/>
  <c r="J901" i="1"/>
  <c r="AJ1392" i="1"/>
  <c r="AJ1402" i="1" s="1"/>
  <c r="Z1431" i="1"/>
  <c r="Q905" i="1"/>
  <c r="V898" i="1"/>
  <c r="AN1368" i="1"/>
  <c r="G75" i="11"/>
  <c r="AN901" i="1"/>
  <c r="AN1460" i="1"/>
  <c r="Y898" i="1"/>
  <c r="V1460" i="1"/>
  <c r="V901" i="1"/>
  <c r="V1368" i="1"/>
  <c r="AF1414" i="1"/>
  <c r="AK1392" i="1"/>
  <c r="AK1402" i="1" s="1"/>
  <c r="O901" i="1"/>
  <c r="AJ1463" i="1"/>
  <c r="C81" i="11"/>
  <c r="Z898" i="1"/>
  <c r="Y1431" i="1"/>
  <c r="W1467" i="1"/>
  <c r="G79" i="11"/>
  <c r="I79" i="11" s="1"/>
  <c r="AN1459" i="1"/>
  <c r="K901" i="1"/>
  <c r="AH1368" i="1"/>
  <c r="AH1460" i="1"/>
  <c r="AH901" i="1"/>
  <c r="D81" i="11"/>
  <c r="AK1463" i="1"/>
  <c r="P901" i="1"/>
  <c r="F75" i="11"/>
  <c r="AM1368" i="1"/>
  <c r="AM901" i="1"/>
  <c r="AM1460" i="1"/>
  <c r="AT904" i="1"/>
  <c r="AT907" i="1" s="1"/>
  <c r="AT911" i="1" s="1"/>
  <c r="AF1368" i="1"/>
  <c r="AF1460" i="1"/>
  <c r="AF901" i="1"/>
  <c r="M905" i="1"/>
  <c r="Q901" i="1"/>
  <c r="AM1464" i="1"/>
  <c r="AM1467" i="1" s="1"/>
  <c r="F84" i="11"/>
  <c r="AL1463" i="1"/>
  <c r="E81" i="11"/>
  <c r="AL1414" i="1"/>
  <c r="AL1464" i="1"/>
  <c r="AL1467" i="1" s="1"/>
  <c r="E84" i="11"/>
  <c r="AA901" i="1"/>
  <c r="AA1460" i="1"/>
  <c r="AA1368" i="1"/>
  <c r="E75" i="11"/>
  <c r="AL1368" i="1"/>
  <c r="AL901" i="1"/>
  <c r="AL1460" i="1"/>
  <c r="N901" i="1"/>
  <c r="AM1392" i="1"/>
  <c r="AM1402" i="1" s="1"/>
  <c r="L901" i="1"/>
  <c r="AJ1464" i="1"/>
  <c r="AJ1467" i="1" s="1"/>
  <c r="C84" i="11"/>
  <c r="M901" i="1"/>
  <c r="V1431" i="1"/>
  <c r="AD1414" i="1"/>
  <c r="T901" i="1"/>
  <c r="AS904" i="1"/>
  <c r="AS907" i="1" s="1"/>
  <c r="AS911" i="1" s="1"/>
  <c r="AG1368" i="1"/>
  <c r="AG901" i="1"/>
  <c r="AG1460" i="1"/>
  <c r="H78" i="11"/>
  <c r="AN1392" i="1"/>
  <c r="AN1402" i="1" s="1"/>
  <c r="R901" i="1"/>
  <c r="R905" i="1"/>
  <c r="G84" i="11"/>
  <c r="AN1464" i="1"/>
  <c r="AN1467" i="1" s="1"/>
  <c r="Z905" i="1"/>
  <c r="Z1459" i="1"/>
  <c r="F88" i="11"/>
  <c r="AI1460" i="1"/>
  <c r="AI1368" i="1"/>
  <c r="B75" i="11"/>
  <c r="AI901" i="1"/>
  <c r="AC898" i="1"/>
  <c r="D84" i="11"/>
  <c r="AK1464" i="1"/>
  <c r="AK1467" i="1" s="1"/>
  <c r="AM1463" i="1"/>
  <c r="F81" i="11"/>
  <c r="W1431" i="1"/>
  <c r="W901" i="1"/>
  <c r="W1368" i="1"/>
  <c r="W1460" i="1"/>
  <c r="E88" i="11"/>
  <c r="Y905" i="1"/>
  <c r="Y1459" i="1"/>
  <c r="AC1431" i="1"/>
  <c r="AI1392" i="1"/>
  <c r="AI1402" i="1" s="1"/>
  <c r="S901" i="1"/>
  <c r="AB1368" i="1"/>
  <c r="AB1460" i="1"/>
  <c r="AH1459" i="1"/>
  <c r="Z901" i="1"/>
  <c r="Z1460" i="1"/>
  <c r="Z1368" i="1"/>
  <c r="V1467" i="1"/>
  <c r="AC901" i="1"/>
  <c r="AC1460" i="1"/>
  <c r="AC1368" i="1"/>
  <c r="C88" i="11"/>
  <c r="AN1463" i="1"/>
  <c r="G81" i="11"/>
  <c r="AM1376" i="1"/>
  <c r="AN1350" i="1"/>
  <c r="AM1405" i="1"/>
  <c r="AM1388" i="1"/>
  <c r="AM1454" i="1"/>
  <c r="AM1435" i="1"/>
  <c r="AM1351" i="1"/>
  <c r="BS209" i="9"/>
  <c r="F41" i="11"/>
  <c r="CQ209" i="9"/>
  <c r="DC209" i="9"/>
  <c r="N56" i="6"/>
  <c r="BW214" i="9"/>
  <c r="AB1433" i="1"/>
  <c r="CE214" i="9"/>
  <c r="Z1310" i="1"/>
  <c r="B41" i="11"/>
  <c r="AI1433" i="1"/>
  <c r="C41" i="11"/>
  <c r="O18" i="6"/>
  <c r="O15" i="6" s="1"/>
  <c r="O14" i="6" s="1"/>
  <c r="L18" i="6"/>
  <c r="L55" i="6" s="1"/>
  <c r="H56" i="6"/>
  <c r="H55" i="6"/>
  <c r="H43" i="11"/>
  <c r="W1481" i="1"/>
  <c r="W1482" i="1" s="1"/>
  <c r="J56" i="6"/>
  <c r="AG1433" i="1"/>
  <c r="CY209" i="9"/>
  <c r="CI209" i="9"/>
  <c r="AC1433" i="1"/>
  <c r="CM209" i="9"/>
  <c r="AD1004" i="1"/>
  <c r="AK1433" i="1"/>
  <c r="D41" i="11"/>
  <c r="DC214" i="9"/>
  <c r="CU209" i="9"/>
  <c r="E41" i="11"/>
  <c r="I18" i="6"/>
  <c r="I55" i="6" s="1"/>
  <c r="C56" i="6"/>
  <c r="P19" i="6"/>
  <c r="G18" i="6"/>
  <c r="G55" i="6" s="1"/>
  <c r="M18" i="6"/>
  <c r="M15" i="6" s="1"/>
  <c r="K18" i="6"/>
  <c r="K15" i="6" s="1"/>
  <c r="J15" i="6"/>
  <c r="J55" i="6"/>
  <c r="E56" i="6"/>
  <c r="E18" i="6"/>
  <c r="D56" i="6"/>
  <c r="D18" i="6"/>
  <c r="C15" i="6"/>
  <c r="C55" i="6"/>
  <c r="M73" i="6"/>
  <c r="P36" i="6"/>
  <c r="H14" i="6"/>
  <c r="H52" i="6"/>
  <c r="N55" i="6"/>
  <c r="N15" i="6"/>
  <c r="F18" i="6"/>
  <c r="F56" i="6"/>
  <c r="L75" i="6" l="1"/>
  <c r="M38" i="6"/>
  <c r="AD1433" i="1"/>
  <c r="AL1007" i="1"/>
  <c r="AH1433" i="1"/>
  <c r="CQ214" i="9"/>
  <c r="AF1007" i="1"/>
  <c r="AN1007" i="1"/>
  <c r="AN1433" i="1"/>
  <c r="AF1433" i="1"/>
  <c r="AE1433" i="1"/>
  <c r="AM1007" i="1"/>
  <c r="AM1433" i="1"/>
  <c r="AL1433" i="1"/>
  <c r="AJ1007" i="1"/>
  <c r="AI6" i="1"/>
  <c r="AH912" i="1"/>
  <c r="M55" i="6"/>
  <c r="L15" i="6"/>
  <c r="L52" i="6" s="1"/>
  <c r="I81" i="11"/>
  <c r="I84" i="11"/>
  <c r="I75" i="11"/>
  <c r="AF907" i="1"/>
  <c r="AF911" i="1" s="1"/>
  <c r="N904" i="1"/>
  <c r="N907" i="1" s="1"/>
  <c r="K904" i="1"/>
  <c r="K907" i="1" s="1"/>
  <c r="W904" i="1"/>
  <c r="W907" i="1" s="1"/>
  <c r="W911" i="1" s="1"/>
  <c r="AG907" i="1"/>
  <c r="AG911" i="1" s="1"/>
  <c r="AI907" i="1"/>
  <c r="AI911" i="1" s="1"/>
  <c r="B78" i="11"/>
  <c r="S904" i="1"/>
  <c r="S907" i="1" s="1"/>
  <c r="AS1386" i="1"/>
  <c r="V904" i="1"/>
  <c r="V907" i="1" s="1"/>
  <c r="V911" i="1" s="1"/>
  <c r="O904" i="1"/>
  <c r="O907" i="1" s="1"/>
  <c r="AE907" i="1"/>
  <c r="AE911" i="1" s="1"/>
  <c r="AH907" i="1"/>
  <c r="AH911" i="1" s="1"/>
  <c r="T904" i="1"/>
  <c r="T907" i="1" s="1"/>
  <c r="AC907" i="1"/>
  <c r="AC911" i="1" s="1"/>
  <c r="P904" i="1"/>
  <c r="P907" i="1" s="1"/>
  <c r="Y904" i="1"/>
  <c r="Y907" i="1" s="1"/>
  <c r="Y911" i="1" s="1"/>
  <c r="Z904" i="1"/>
  <c r="Z907" i="1" s="1"/>
  <c r="Z911" i="1" s="1"/>
  <c r="AQ1386" i="1"/>
  <c r="AO1386" i="1"/>
  <c r="H80" i="11"/>
  <c r="AP1386" i="1"/>
  <c r="AT1386" i="1"/>
  <c r="AL907" i="1"/>
  <c r="AL911" i="1" s="1"/>
  <c r="E78" i="11"/>
  <c r="X904" i="1"/>
  <c r="X907" i="1" s="1"/>
  <c r="X911" i="1" s="1"/>
  <c r="Q904" i="1"/>
  <c r="Q907" i="1" s="1"/>
  <c r="G78" i="11"/>
  <c r="AN907" i="1"/>
  <c r="AN911" i="1" s="1"/>
  <c r="AK907" i="1"/>
  <c r="AK911" i="1" s="1"/>
  <c r="D78" i="11"/>
  <c r="AA904" i="1"/>
  <c r="AA907" i="1" s="1"/>
  <c r="L904" i="1"/>
  <c r="L907" i="1" s="1"/>
  <c r="AR1386" i="1"/>
  <c r="G88" i="11"/>
  <c r="I88" i="11" s="1"/>
  <c r="J904" i="1"/>
  <c r="J907" i="1" s="1"/>
  <c r="AJ907" i="1"/>
  <c r="AJ911" i="1" s="1"/>
  <c r="C78" i="11"/>
  <c r="R904" i="1"/>
  <c r="R907" i="1" s="1"/>
  <c r="F78" i="11"/>
  <c r="AM907" i="1"/>
  <c r="AM911" i="1" s="1"/>
  <c r="U904" i="1"/>
  <c r="U907" i="1" s="1"/>
  <c r="M904" i="1"/>
  <c r="M907" i="1" s="1"/>
  <c r="AN1351" i="1"/>
  <c r="AN1376" i="1"/>
  <c r="AO1350" i="1"/>
  <c r="AP1350" i="1" s="1"/>
  <c r="AN1454" i="1"/>
  <c r="AN1388" i="1"/>
  <c r="AN1435" i="1"/>
  <c r="AN1405" i="1"/>
  <c r="G15" i="6"/>
  <c r="G52" i="6" s="1"/>
  <c r="O55" i="6"/>
  <c r="X1481" i="1"/>
  <c r="Y1481" i="1" s="1"/>
  <c r="I15" i="6"/>
  <c r="I52" i="6" s="1"/>
  <c r="AD1008" i="1"/>
  <c r="AD1007" i="1" s="1"/>
  <c r="CM214" i="9"/>
  <c r="CI214" i="9"/>
  <c r="CY214" i="9"/>
  <c r="H41" i="11"/>
  <c r="CU214" i="9"/>
  <c r="P18" i="6"/>
  <c r="K55" i="6"/>
  <c r="K52" i="6"/>
  <c r="K14" i="6"/>
  <c r="F15" i="6"/>
  <c r="F55" i="6"/>
  <c r="C14" i="6"/>
  <c r="C51" i="6" s="1"/>
  <c r="C52" i="6"/>
  <c r="E15" i="6"/>
  <c r="E55" i="6"/>
  <c r="J52" i="6"/>
  <c r="J14" i="6"/>
  <c r="D15" i="6"/>
  <c r="D55" i="6"/>
  <c r="N52" i="6"/>
  <c r="N14" i="6"/>
  <c r="O52" i="6"/>
  <c r="H51" i="6"/>
  <c r="H4" i="6"/>
  <c r="M52" i="6"/>
  <c r="M14" i="6"/>
  <c r="M75" i="6" l="1"/>
  <c r="N38" i="6"/>
  <c r="AJ6" i="1"/>
  <c r="AI912" i="1"/>
  <c r="P15" i="6"/>
  <c r="L14" i="6"/>
  <c r="P14" i="6" s="1"/>
  <c r="AP1454" i="1"/>
  <c r="AP1376" i="1"/>
  <c r="AQ1350" i="1"/>
  <c r="AP1388" i="1"/>
  <c r="AP1435" i="1"/>
  <c r="AP1351" i="1"/>
  <c r="AP1405" i="1"/>
  <c r="G14" i="6"/>
  <c r="G4" i="6" s="1"/>
  <c r="I78" i="11"/>
  <c r="S906" i="1"/>
  <c r="AE1386" i="1"/>
  <c r="L906" i="1"/>
  <c r="AJ1386" i="1"/>
  <c r="C80" i="11"/>
  <c r="AD1386" i="1"/>
  <c r="AB1386" i="1"/>
  <c r="P906" i="1"/>
  <c r="K906" i="1"/>
  <c r="J906" i="1"/>
  <c r="AT910" i="1"/>
  <c r="AC1386" i="1"/>
  <c r="N906" i="1"/>
  <c r="X906" i="1"/>
  <c r="X1386" i="1" s="1"/>
  <c r="AM1386" i="1"/>
  <c r="F80" i="11"/>
  <c r="AI1386" i="1"/>
  <c r="B80" i="11"/>
  <c r="Z906" i="1"/>
  <c r="Z1386" i="1" s="1"/>
  <c r="W906" i="1"/>
  <c r="W1386" i="1" s="1"/>
  <c r="U906" i="1"/>
  <c r="AF1386" i="1"/>
  <c r="Y906" i="1"/>
  <c r="Y1386" i="1" s="1"/>
  <c r="AK1386" i="1"/>
  <c r="D80" i="11"/>
  <c r="T906" i="1"/>
  <c r="AN1386" i="1"/>
  <c r="G80" i="11"/>
  <c r="O906" i="1"/>
  <c r="AL1386" i="1"/>
  <c r="E80" i="11"/>
  <c r="R906" i="1"/>
  <c r="AG1386" i="1"/>
  <c r="AA906" i="1"/>
  <c r="AA1386" i="1" s="1"/>
  <c r="M906" i="1"/>
  <c r="V906" i="1"/>
  <c r="V1386" i="1" s="1"/>
  <c r="AS910" i="1"/>
  <c r="H89" i="11"/>
  <c r="Q906" i="1"/>
  <c r="AH1386" i="1"/>
  <c r="X1482" i="1"/>
  <c r="AO1454" i="1"/>
  <c r="AO1376" i="1"/>
  <c r="AO1388" i="1"/>
  <c r="AO1351" i="1"/>
  <c r="AO1405" i="1"/>
  <c r="AO1435" i="1"/>
  <c r="I14" i="6"/>
  <c r="I51" i="6" s="1"/>
  <c r="Z1481" i="1"/>
  <c r="Y1482" i="1"/>
  <c r="N51" i="6"/>
  <c r="N7" i="6"/>
  <c r="D52" i="6"/>
  <c r="D14" i="6"/>
  <c r="J51" i="6"/>
  <c r="J7" i="6"/>
  <c r="M51" i="6"/>
  <c r="M7" i="6"/>
  <c r="E52" i="6"/>
  <c r="E14" i="6"/>
  <c r="O51" i="6"/>
  <c r="O7" i="6"/>
  <c r="F14" i="6"/>
  <c r="F52" i="6"/>
  <c r="K51" i="6"/>
  <c r="K7" i="6"/>
  <c r="N75" i="6" l="1"/>
  <c r="O38" i="6"/>
  <c r="O75" i="6" s="1"/>
  <c r="AK6" i="1"/>
  <c r="AJ912" i="1"/>
  <c r="G51" i="6"/>
  <c r="L51" i="6"/>
  <c r="L7" i="6"/>
  <c r="AQ1454" i="1"/>
  <c r="AQ1435" i="1"/>
  <c r="AR1350" i="1"/>
  <c r="AQ1351" i="1"/>
  <c r="AQ1388" i="1"/>
  <c r="AQ1376" i="1"/>
  <c r="AQ1405" i="1"/>
  <c r="I80" i="11"/>
  <c r="O910" i="1"/>
  <c r="G89" i="11"/>
  <c r="F89" i="11"/>
  <c r="D89" i="11"/>
  <c r="C89" i="11"/>
  <c r="AA910" i="1"/>
  <c r="Y910" i="1"/>
  <c r="W910" i="1"/>
  <c r="Z910" i="1"/>
  <c r="B89" i="11"/>
  <c r="J910" i="1"/>
  <c r="H87" i="11"/>
  <c r="K910" i="1"/>
  <c r="P910" i="1"/>
  <c r="AS908" i="1"/>
  <c r="T910" i="1"/>
  <c r="V910" i="1"/>
  <c r="X910" i="1"/>
  <c r="AT908" i="1"/>
  <c r="S910" i="1"/>
  <c r="M910" i="1"/>
  <c r="L910" i="1"/>
  <c r="N910" i="1"/>
  <c r="R910" i="1"/>
  <c r="U910" i="1"/>
  <c r="Q910" i="1"/>
  <c r="E89" i="11"/>
  <c r="I7" i="6"/>
  <c r="AA1481" i="1"/>
  <c r="Z1482" i="1"/>
  <c r="F4" i="6"/>
  <c r="F51" i="6"/>
  <c r="E4" i="6"/>
  <c r="E51" i="6"/>
  <c r="Q14" i="6"/>
  <c r="Q32" i="6"/>
  <c r="Q23" i="6"/>
  <c r="Q28" i="6"/>
  <c r="Q20" i="6"/>
  <c r="Q27" i="6"/>
  <c r="Q34" i="6"/>
  <c r="Q35" i="6"/>
  <c r="Q16" i="6"/>
  <c r="Q21" i="6"/>
  <c r="Q25" i="6"/>
  <c r="Q22" i="6"/>
  <c r="Q24" i="6"/>
  <c r="Q29" i="6"/>
  <c r="Q26" i="6"/>
  <c r="Q19" i="6"/>
  <c r="Q33" i="6"/>
  <c r="Q36" i="6"/>
  <c r="Q18" i="6"/>
  <c r="Q15" i="6"/>
  <c r="D4" i="6"/>
  <c r="D51" i="6"/>
  <c r="AL6" i="1" l="1"/>
  <c r="AK912" i="1"/>
  <c r="I89" i="11"/>
  <c r="AR1376" i="1"/>
  <c r="AR1388" i="1"/>
  <c r="AR1454" i="1"/>
  <c r="AR1435" i="1"/>
  <c r="AS1350" i="1"/>
  <c r="AR1351" i="1"/>
  <c r="AR1405" i="1"/>
  <c r="AT1470" i="1"/>
  <c r="AT1471" i="1" s="1"/>
  <c r="AT1395" i="1"/>
  <c r="AP1395" i="1"/>
  <c r="AP1470" i="1"/>
  <c r="AP1471" i="1" s="1"/>
  <c r="C87" i="11"/>
  <c r="AQ1395" i="1"/>
  <c r="AQ1470" i="1"/>
  <c r="AQ1471" i="1" s="1"/>
  <c r="AO1470" i="1"/>
  <c r="AO1471" i="1" s="1"/>
  <c r="H90" i="11"/>
  <c r="AO1395" i="1"/>
  <c r="F87" i="11"/>
  <c r="D87" i="11"/>
  <c r="AS1470" i="1"/>
  <c r="AS1471" i="1" s="1"/>
  <c r="AS1395" i="1"/>
  <c r="B87" i="11"/>
  <c r="G87" i="11"/>
  <c r="AR1395" i="1"/>
  <c r="AR1470" i="1"/>
  <c r="AR1471" i="1" s="1"/>
  <c r="E87" i="11"/>
  <c r="AA1482" i="1"/>
  <c r="AB1481" i="1"/>
  <c r="I4" i="6"/>
  <c r="J4" i="6" s="1"/>
  <c r="AM6" i="1" l="1"/>
  <c r="AL912" i="1"/>
  <c r="AS1454" i="1"/>
  <c r="AS1351" i="1"/>
  <c r="AT1350" i="1"/>
  <c r="AS1405" i="1"/>
  <c r="AS1376" i="1"/>
  <c r="AS1435" i="1"/>
  <c r="AS1388" i="1"/>
  <c r="I87" i="11"/>
  <c r="AD1470" i="1"/>
  <c r="AD1471" i="1" s="1"/>
  <c r="AD1395" i="1"/>
  <c r="AG1470" i="1"/>
  <c r="AG1471" i="1" s="1"/>
  <c r="AG1395" i="1"/>
  <c r="W1395" i="1"/>
  <c r="W1470" i="1"/>
  <c r="W1471" i="1" s="1"/>
  <c r="AE1470" i="1"/>
  <c r="AE1471" i="1" s="1"/>
  <c r="AE1395" i="1"/>
  <c r="AH1470" i="1"/>
  <c r="AH1471" i="1" s="1"/>
  <c r="AH1395" i="1"/>
  <c r="AF1470" i="1"/>
  <c r="AF1471" i="1" s="1"/>
  <c r="AF1395" i="1"/>
  <c r="AC1470" i="1"/>
  <c r="AC1471" i="1" s="1"/>
  <c r="AC1395" i="1"/>
  <c r="AR1404" i="1"/>
  <c r="AR1474" i="1"/>
  <c r="AM1470" i="1"/>
  <c r="AM1471" i="1" s="1"/>
  <c r="AM1395" i="1"/>
  <c r="F90" i="11"/>
  <c r="AJ1470" i="1"/>
  <c r="AJ1471" i="1" s="1"/>
  <c r="C90" i="11"/>
  <c r="AJ1395" i="1"/>
  <c r="AS1404" i="1"/>
  <c r="AS1474" i="1"/>
  <c r="Z1395" i="1"/>
  <c r="Z1470" i="1"/>
  <c r="Z1471" i="1" s="1"/>
  <c r="AP1404" i="1"/>
  <c r="AP1474" i="1"/>
  <c r="V1395" i="1"/>
  <c r="V1470" i="1"/>
  <c r="V1471" i="1" s="1"/>
  <c r="Y1395" i="1"/>
  <c r="Y1470" i="1"/>
  <c r="Y1471" i="1" s="1"/>
  <c r="AA1395" i="1"/>
  <c r="AA1470" i="1"/>
  <c r="AA1471" i="1" s="1"/>
  <c r="AN1470" i="1"/>
  <c r="AN1471" i="1" s="1"/>
  <c r="G90" i="11"/>
  <c r="AN1395" i="1"/>
  <c r="AO1474" i="1"/>
  <c r="AO1404" i="1"/>
  <c r="AT1404" i="1"/>
  <c r="AT1474" i="1"/>
  <c r="AK1395" i="1"/>
  <c r="AK1470" i="1"/>
  <c r="AK1471" i="1" s="1"/>
  <c r="D90" i="11"/>
  <c r="AL1470" i="1"/>
  <c r="AL1471" i="1" s="1"/>
  <c r="E90" i="11"/>
  <c r="AL1395" i="1"/>
  <c r="B90" i="11"/>
  <c r="AI1470" i="1"/>
  <c r="AI1471" i="1" s="1"/>
  <c r="AI1395" i="1"/>
  <c r="AQ1404" i="1"/>
  <c r="AQ1474" i="1"/>
  <c r="AB1395" i="1"/>
  <c r="AB1470" i="1"/>
  <c r="AB1471" i="1" s="1"/>
  <c r="X1395" i="1"/>
  <c r="X1470" i="1"/>
  <c r="X1471" i="1" s="1"/>
  <c r="AB1482" i="1"/>
  <c r="AC1481" i="1"/>
  <c r="I5" i="6"/>
  <c r="I6" i="6" s="1"/>
  <c r="K4" i="6"/>
  <c r="K5" i="6" s="1"/>
  <c r="K6" i="6" s="1"/>
  <c r="J5" i="6"/>
  <c r="J6" i="6" s="1"/>
  <c r="AN6" i="1" l="1"/>
  <c r="AM912" i="1"/>
  <c r="AT1376" i="1"/>
  <c r="AT1435" i="1"/>
  <c r="AT1388" i="1"/>
  <c r="AT1454" i="1"/>
  <c r="AT1351" i="1"/>
  <c r="AT1405" i="1"/>
  <c r="I90" i="11"/>
  <c r="V1474" i="1"/>
  <c r="V1404" i="1"/>
  <c r="AH1474" i="1"/>
  <c r="AH1404" i="1"/>
  <c r="X1474" i="1"/>
  <c r="X1404" i="1"/>
  <c r="AE1474" i="1"/>
  <c r="AE1404" i="1"/>
  <c r="AJ1474" i="1"/>
  <c r="AJ1404" i="1"/>
  <c r="AF1474" i="1"/>
  <c r="AF1404" i="1"/>
  <c r="AK1474" i="1"/>
  <c r="AK1404" i="1"/>
  <c r="Z1474" i="1"/>
  <c r="Z1404" i="1"/>
  <c r="AB1474" i="1"/>
  <c r="AB1404" i="1"/>
  <c r="AN1474" i="1"/>
  <c r="AN1404" i="1"/>
  <c r="W1474" i="1"/>
  <c r="W1404" i="1"/>
  <c r="AI1474" i="1"/>
  <c r="AI1404" i="1"/>
  <c r="AA1474" i="1"/>
  <c r="AA1404" i="1"/>
  <c r="AM1474" i="1"/>
  <c r="AM1404" i="1"/>
  <c r="AG1474" i="1"/>
  <c r="AG1404" i="1"/>
  <c r="Y1474" i="1"/>
  <c r="Y1404" i="1"/>
  <c r="AD1474" i="1"/>
  <c r="AD1404" i="1"/>
  <c r="AL1474" i="1"/>
  <c r="AL1404" i="1"/>
  <c r="AC1474" i="1"/>
  <c r="AC1404" i="1"/>
  <c r="L4" i="6"/>
  <c r="L5" i="6" s="1"/>
  <c r="L6" i="6" s="1"/>
  <c r="AC1482" i="1"/>
  <c r="AD1481" i="1"/>
  <c r="AO6" i="1" l="1"/>
  <c r="AN912" i="1"/>
  <c r="M4" i="6"/>
  <c r="M5" i="6" s="1"/>
  <c r="M6" i="6" s="1"/>
  <c r="AE1481" i="1"/>
  <c r="AD1482" i="1"/>
  <c r="AP6" i="1" l="1"/>
  <c r="AO912" i="1"/>
  <c r="N4" i="6"/>
  <c r="N5" i="6" s="1"/>
  <c r="N6" i="6" s="1"/>
  <c r="AE1482" i="1"/>
  <c r="AF1481" i="1"/>
  <c r="AQ6" i="1" l="1"/>
  <c r="AP912" i="1"/>
  <c r="O4" i="6"/>
  <c r="O5" i="6" s="1"/>
  <c r="O6" i="6" s="1"/>
  <c r="AF1482" i="1"/>
  <c r="AG1481" i="1"/>
  <c r="AR6" i="1" l="1"/>
  <c r="AQ912" i="1"/>
  <c r="AH1481" i="1"/>
  <c r="AG1482" i="1"/>
  <c r="AS6" i="1" l="1"/>
  <c r="AR912" i="1"/>
  <c r="AI1481" i="1"/>
  <c r="AH1482" i="1"/>
  <c r="AT6" i="1" l="1"/>
  <c r="AT912" i="1" s="1"/>
  <c r="AS912" i="1"/>
  <c r="AI1482" i="1"/>
  <c r="AJ1481" i="1"/>
  <c r="AJ1482" i="1" l="1"/>
  <c r="AK1481" i="1"/>
  <c r="AK1482" i="1" l="1"/>
  <c r="AL1481" i="1"/>
  <c r="AM1481" i="1" l="1"/>
  <c r="AL1482" i="1"/>
  <c r="AN1481" i="1" l="1"/>
  <c r="AM1482" i="1"/>
  <c r="AN1482" i="1" l="1"/>
  <c r="AO1481" i="1"/>
  <c r="AO1482" i="1" l="1"/>
  <c r="AP1481" i="1"/>
  <c r="AP1482" i="1" l="1"/>
  <c r="AQ1481" i="1"/>
  <c r="AQ1482" i="1" l="1"/>
  <c r="AR1481" i="1"/>
  <c r="AR1482" i="1" l="1"/>
  <c r="AS1481" i="1"/>
  <c r="AT1481" i="1" l="1"/>
  <c r="AT1482" i="1" s="1"/>
  <c r="AS1482" i="1"/>
  <c r="I72" i="10"/>
  <c r="F72" i="10"/>
  <c r="C72" i="10"/>
  <c r="G72" i="10"/>
  <c r="J72" i="10"/>
  <c r="M72" i="10"/>
  <c r="D72" i="10"/>
  <c r="H72" i="10"/>
  <c r="E72" i="10"/>
  <c r="L72" i="10"/>
  <c r="K72" i="10"/>
  <c r="Q72" i="10"/>
  <c r="P72" i="10"/>
  <c r="N72" i="10"/>
  <c r="O72" i="10"/>
  <c r="Q107" i="10"/>
  <c r="P112" i="10"/>
  <c r="P38" i="10"/>
  <c r="AS1516" i="1"/>
  <c r="P65" i="10"/>
  <c r="AS890" i="1"/>
  <c r="P105" i="10"/>
  <c r="N111" i="10"/>
  <c r="N37" i="10"/>
  <c r="Q37" i="10"/>
  <c r="Q111" i="10"/>
  <c r="O108" i="10"/>
  <c r="N101" i="10"/>
  <c r="Q69" i="10"/>
  <c r="AT890" i="1"/>
  <c r="Q105" i="10"/>
  <c r="M115" i="10"/>
  <c r="M36" i="10"/>
  <c r="M110" i="10"/>
  <c r="P94" i="10"/>
  <c r="N82" i="10"/>
  <c r="Q102" i="10"/>
  <c r="P103" i="10"/>
  <c r="Q66" i="10"/>
  <c r="M103" i="10"/>
  <c r="O84" i="10"/>
  <c r="N77" i="10"/>
  <c r="AT1520" i="1"/>
  <c r="AT891" i="1"/>
  <c r="AT976" i="1" s="1"/>
  <c r="L67" i="10"/>
  <c r="J85" i="10"/>
  <c r="K108" i="10"/>
  <c r="H108" i="10"/>
  <c r="L65" i="10"/>
  <c r="AO1516" i="1"/>
  <c r="AF1516" i="1"/>
  <c r="C65" i="10"/>
  <c r="AM1520" i="1"/>
  <c r="H102" i="10"/>
  <c r="O81" i="10"/>
  <c r="O118" i="10"/>
  <c r="Q91" i="10"/>
  <c r="N93" i="10"/>
  <c r="O34" i="10"/>
  <c r="O43" i="10" s="1"/>
  <c r="O80" i="10"/>
  <c r="M90" i="10"/>
  <c r="P114" i="10"/>
  <c r="P40" i="10"/>
  <c r="P79" i="10"/>
  <c r="M65" i="10"/>
  <c r="AP1516" i="1"/>
  <c r="P68" i="10"/>
  <c r="N85" i="10"/>
  <c r="AS888" i="1"/>
  <c r="AS975" i="1" s="1"/>
  <c r="P115" i="10"/>
  <c r="O35" i="10"/>
  <c r="O109" i="10"/>
  <c r="O85" i="10"/>
  <c r="P80" i="10"/>
  <c r="N113" i="10"/>
  <c r="N39" i="10"/>
  <c r="P69" i="10"/>
  <c r="P117" i="10"/>
  <c r="N79" i="10"/>
  <c r="AT887" i="1"/>
  <c r="AT974" i="1" s="1"/>
  <c r="Q73" i="10"/>
  <c r="Q117" i="10"/>
  <c r="N67" i="10"/>
  <c r="M27" i="10"/>
  <c r="N86" i="10"/>
  <c r="M67" i="10"/>
  <c r="Q75" i="10"/>
  <c r="P85" i="10"/>
  <c r="N97" i="10"/>
  <c r="P86" i="10"/>
  <c r="P108" i="10"/>
  <c r="P92" i="10"/>
  <c r="P84" i="10"/>
  <c r="M40" i="10"/>
  <c r="M114" i="10"/>
  <c r="M94" i="10"/>
  <c r="P99" i="10"/>
  <c r="N36" i="10"/>
  <c r="N110" i="10"/>
  <c r="P96" i="10"/>
  <c r="Q70" i="10"/>
  <c r="N107" i="10"/>
  <c r="Q74" i="10"/>
  <c r="AT1519" i="1"/>
  <c r="AS884" i="1"/>
  <c r="P30" i="10" s="1"/>
  <c r="O89" i="10"/>
  <c r="Q110" i="10"/>
  <c r="Q36" i="10"/>
  <c r="M80" i="10"/>
  <c r="P73" i="10"/>
  <c r="O78" i="10"/>
  <c r="N99" i="10"/>
  <c r="Q79" i="10"/>
  <c r="Q77" i="10"/>
  <c r="O86" i="10"/>
  <c r="O39" i="10"/>
  <c r="O113" i="10"/>
  <c r="M107" i="10"/>
  <c r="M108" i="10"/>
  <c r="P74" i="10"/>
  <c r="AS1519" i="1"/>
  <c r="M88" i="10"/>
  <c r="Q35" i="10"/>
  <c r="Q109" i="10"/>
  <c r="Q85" i="10"/>
  <c r="AT884" i="1"/>
  <c r="Q30" i="10" s="1"/>
  <c r="O114" i="10"/>
  <c r="O40" i="10"/>
  <c r="M69" i="10"/>
  <c r="M66" i="10"/>
  <c r="M102" i="10"/>
  <c r="M95" i="10"/>
  <c r="M112" i="10"/>
  <c r="M38" i="10"/>
  <c r="N35" i="10"/>
  <c r="N109" i="10"/>
  <c r="M76" i="10"/>
  <c r="Q116" i="10"/>
  <c r="AR973" i="1"/>
  <c r="O66" i="10"/>
  <c r="Q78" i="10"/>
  <c r="N32" i="10"/>
  <c r="N103" i="10"/>
  <c r="P104" i="10"/>
  <c r="AP1520" i="1"/>
  <c r="AR1520" i="1"/>
  <c r="O97" i="10"/>
  <c r="M91" i="10"/>
  <c r="M34" i="10"/>
  <c r="M43" i="10" s="1"/>
  <c r="Q76" i="10"/>
  <c r="AT886" i="1"/>
  <c r="P81" i="10"/>
  <c r="O67" i="10"/>
  <c r="O75" i="10"/>
  <c r="M85" i="10"/>
  <c r="M30" i="10"/>
  <c r="M111" i="10"/>
  <c r="M37" i="10"/>
  <c r="N114" i="10"/>
  <c r="N40" i="10"/>
  <c r="N98" i="10"/>
  <c r="N75" i="10"/>
  <c r="M104" i="10"/>
  <c r="AP974" i="1"/>
  <c r="P90" i="10"/>
  <c r="O65" i="10"/>
  <c r="AR1516" i="1"/>
  <c r="O101" i="10"/>
  <c r="N83" i="10"/>
  <c r="N112" i="10"/>
  <c r="N38" i="10"/>
  <c r="P109" i="10"/>
  <c r="P35" i="10"/>
  <c r="P102" i="10"/>
  <c r="N108" i="10"/>
  <c r="O99" i="10"/>
  <c r="M74" i="10"/>
  <c r="AP1519" i="1"/>
  <c r="O74" i="10"/>
  <c r="AR1519" i="1"/>
  <c r="O92" i="10"/>
  <c r="Q104" i="10"/>
  <c r="Q118" i="10"/>
  <c r="M82" i="10"/>
  <c r="Q38" i="10"/>
  <c r="Q112" i="10"/>
  <c r="O70" i="10"/>
  <c r="Q95" i="10"/>
  <c r="M105" i="10"/>
  <c r="P71" i="10"/>
  <c r="AT889" i="1"/>
  <c r="AT1410" i="1" s="1"/>
  <c r="K76" i="10"/>
  <c r="F39" i="10"/>
  <c r="F113" i="10"/>
  <c r="B21" i="11"/>
  <c r="AI1519" i="1"/>
  <c r="F74" i="10"/>
  <c r="L86" i="10"/>
  <c r="J93" i="10"/>
  <c r="F21" i="11"/>
  <c r="J74" i="10"/>
  <c r="AM1519" i="1"/>
  <c r="AD1520" i="1"/>
  <c r="AN1519" i="1"/>
  <c r="G21" i="11"/>
  <c r="K74" i="10"/>
  <c r="D97" i="10"/>
  <c r="L117" i="10"/>
  <c r="I107" i="10"/>
  <c r="E18" i="11"/>
  <c r="C109" i="10"/>
  <c r="C35" i="10"/>
  <c r="F88" i="10"/>
  <c r="J107" i="10"/>
  <c r="F18" i="11"/>
  <c r="K116" i="10"/>
  <c r="E107" i="10"/>
  <c r="I84" i="10"/>
  <c r="F107" i="10"/>
  <c r="B18" i="11"/>
  <c r="D73" i="10"/>
  <c r="AS894" i="1"/>
  <c r="AS978" i="1" s="1"/>
  <c r="O98" i="10"/>
  <c r="P111" i="10"/>
  <c r="P37" i="10"/>
  <c r="Q81" i="10"/>
  <c r="N66" i="10"/>
  <c r="Q86" i="10"/>
  <c r="P91" i="10"/>
  <c r="AS887" i="1"/>
  <c r="P31" i="10" s="1"/>
  <c r="AS886" i="1"/>
  <c r="P76" i="10"/>
  <c r="AP1515" i="1"/>
  <c r="K96" i="10"/>
  <c r="H109" i="10"/>
  <c r="H35" i="10"/>
  <c r="K86" i="10"/>
  <c r="L107" i="10"/>
  <c r="L76" i="10"/>
  <c r="J94" i="10"/>
  <c r="G39" i="10"/>
  <c r="G113" i="10"/>
  <c r="I76" i="10"/>
  <c r="G18" i="11"/>
  <c r="K107" i="10"/>
  <c r="F16" i="11"/>
  <c r="J91" i="10"/>
  <c r="I33" i="10"/>
  <c r="I41" i="10" s="1"/>
  <c r="I109" i="10"/>
  <c r="I35" i="10"/>
  <c r="G37" i="10"/>
  <c r="G111" i="10"/>
  <c r="AA883" i="1"/>
  <c r="AA973" i="1" s="1"/>
  <c r="E80" i="10"/>
  <c r="K95" i="10"/>
  <c r="AO1520" i="1"/>
  <c r="H79" i="10"/>
  <c r="J101" i="10"/>
  <c r="E33" i="10"/>
  <c r="E41" i="10" s="1"/>
  <c r="AI1520" i="1"/>
  <c r="J84" i="10"/>
  <c r="I102" i="10"/>
  <c r="G77" i="10"/>
  <c r="O116" i="10"/>
  <c r="P39" i="10"/>
  <c r="P113" i="10"/>
  <c r="M33" i="10"/>
  <c r="M41" i="10" s="1"/>
  <c r="M97" i="10"/>
  <c r="M86" i="10"/>
  <c r="P82" i="10"/>
  <c r="M77" i="10"/>
  <c r="H115" i="10"/>
  <c r="G107" i="10"/>
  <c r="AB973" i="1"/>
  <c r="G114" i="10"/>
  <c r="G40" i="10"/>
  <c r="I93" i="10"/>
  <c r="F99" i="10"/>
  <c r="W881" i="1"/>
  <c r="H90" i="10"/>
  <c r="I113" i="10"/>
  <c r="I39" i="10"/>
  <c r="H114" i="10"/>
  <c r="H40" i="10"/>
  <c r="O69" i="10"/>
  <c r="P87" i="10"/>
  <c r="Q89" i="10"/>
  <c r="M113" i="10"/>
  <c r="M39" i="10"/>
  <c r="N71" i="10"/>
  <c r="Q84" i="10"/>
  <c r="N30" i="10"/>
  <c r="N65" i="10"/>
  <c r="AQ1516" i="1"/>
  <c r="P66" i="10"/>
  <c r="AS883" i="1"/>
  <c r="P28" i="10" s="1"/>
  <c r="Q90" i="10"/>
  <c r="Q68" i="10"/>
  <c r="N104" i="10"/>
  <c r="C69" i="10"/>
  <c r="D99" i="10"/>
  <c r="G33" i="10"/>
  <c r="G41" i="10" s="1"/>
  <c r="E16" i="11"/>
  <c r="I91" i="10"/>
  <c r="L33" i="10"/>
  <c r="L41" i="10" s="1"/>
  <c r="L96" i="10"/>
  <c r="I115" i="10"/>
  <c r="D18" i="11"/>
  <c r="H107" i="10"/>
  <c r="D77" i="10"/>
  <c r="J108" i="10"/>
  <c r="J33" i="10"/>
  <c r="J41" i="10" s="1"/>
  <c r="AD973" i="1"/>
  <c r="D89" i="10"/>
  <c r="J81" i="10"/>
  <c r="P118" i="10"/>
  <c r="Q103" i="10"/>
  <c r="M93" i="10"/>
  <c r="N87" i="10"/>
  <c r="M98" i="10"/>
  <c r="N91" i="10"/>
  <c r="M81" i="10"/>
  <c r="N70" i="10"/>
  <c r="P98" i="10"/>
  <c r="AT885" i="1"/>
  <c r="Q29" i="10" s="1"/>
  <c r="D79" i="10"/>
  <c r="J117" i="10"/>
  <c r="L104" i="10"/>
  <c r="F112" i="10"/>
  <c r="F38" i="10"/>
  <c r="AN1516" i="1"/>
  <c r="K65" i="10"/>
  <c r="K104" i="10"/>
  <c r="K33" i="10"/>
  <c r="K41" i="10" s="1"/>
  <c r="H101" i="10"/>
  <c r="F19" i="11"/>
  <c r="F20" i="11" s="1"/>
  <c r="J66" i="10"/>
  <c r="C92" i="10"/>
  <c r="J92" i="10"/>
  <c r="AK1519" i="1"/>
  <c r="H74" i="10"/>
  <c r="D21" i="11"/>
  <c r="L103" i="10"/>
  <c r="K109" i="10"/>
  <c r="K35" i="10"/>
  <c r="O73" i="10"/>
  <c r="O87" i="10"/>
  <c r="P34" i="10"/>
  <c r="P43" i="10" s="1"/>
  <c r="Q93" i="10"/>
  <c r="O33" i="10"/>
  <c r="O41" i="10" s="1"/>
  <c r="O107" i="10"/>
  <c r="N74" i="10"/>
  <c r="AQ1519" i="1"/>
  <c r="N29" i="10"/>
  <c r="N80" i="10"/>
  <c r="Q94" i="10"/>
  <c r="Q88" i="10"/>
  <c r="C89" i="10"/>
  <c r="F101" i="10"/>
  <c r="D16" i="11"/>
  <c r="H91" i="10"/>
  <c r="AI1516" i="1"/>
  <c r="F65" i="10"/>
  <c r="E79" i="10"/>
  <c r="E99" i="10"/>
  <c r="K117" i="10"/>
  <c r="H33" i="10"/>
  <c r="H41" i="10" s="1"/>
  <c r="AK1520" i="1"/>
  <c r="F79" i="10"/>
  <c r="J103" i="10"/>
  <c r="F66" i="10"/>
  <c r="H93" i="10"/>
  <c r="D40" i="10"/>
  <c r="D114" i="10"/>
  <c r="L83" i="10"/>
  <c r="O77" i="10"/>
  <c r="O115" i="10"/>
  <c r="M35" i="10"/>
  <c r="M109" i="10"/>
  <c r="M29" i="10"/>
  <c r="N34" i="10"/>
  <c r="N43" i="10" s="1"/>
  <c r="Q97" i="10"/>
  <c r="M28" i="10"/>
  <c r="AT883" i="1"/>
  <c r="Q28" i="10" s="1"/>
  <c r="M71" i="10"/>
  <c r="Q115" i="10"/>
  <c r="M89" i="10"/>
  <c r="AQ1515" i="1"/>
  <c r="J105" i="10"/>
  <c r="AE1516" i="1"/>
  <c r="G81" i="10"/>
  <c r="G101" i="10"/>
  <c r="M73" i="10"/>
  <c r="O110" i="10"/>
  <c r="O36" i="10"/>
  <c r="N78" i="10"/>
  <c r="N95" i="10"/>
  <c r="N33" i="10"/>
  <c r="N41" i="10" s="1"/>
  <c r="N76" i="10"/>
  <c r="M117" i="10"/>
  <c r="N102" i="10"/>
  <c r="Q87" i="10"/>
  <c r="O103" i="10"/>
  <c r="AQ974" i="1"/>
  <c r="C36" i="10"/>
  <c r="C110" i="10"/>
  <c r="E90" i="10"/>
  <c r="F29" i="10"/>
  <c r="H76" i="10"/>
  <c r="C111" i="10"/>
  <c r="C37" i="10"/>
  <c r="L38" i="10"/>
  <c r="L112" i="10"/>
  <c r="I92" i="10"/>
  <c r="F68" i="10"/>
  <c r="I101" i="10"/>
  <c r="Z885" i="1"/>
  <c r="J38" i="10"/>
  <c r="J112" i="10"/>
  <c r="C73" i="10"/>
  <c r="E118" i="10"/>
  <c r="I104" i="10"/>
  <c r="L97" i="10"/>
  <c r="D36" i="10"/>
  <c r="D110" i="10"/>
  <c r="AF1519" i="1"/>
  <c r="C74" i="10"/>
  <c r="C75" i="10"/>
  <c r="L113" i="10"/>
  <c r="L39" i="10"/>
  <c r="AL1516" i="1"/>
  <c r="I65" i="10"/>
  <c r="AM974" i="1"/>
  <c r="D80" i="10"/>
  <c r="F40" i="10"/>
  <c r="F114" i="10"/>
  <c r="G82" i="10"/>
  <c r="J116" i="10"/>
  <c r="H105" i="10"/>
  <c r="K40" i="10"/>
  <c r="K114" i="10"/>
  <c r="G94" i="10"/>
  <c r="G67" i="10"/>
  <c r="F76" i="10"/>
  <c r="C82" i="10"/>
  <c r="C83" i="10"/>
  <c r="I96" i="10"/>
  <c r="I117" i="10"/>
  <c r="O105" i="10"/>
  <c r="P101" i="10"/>
  <c r="N92" i="10"/>
  <c r="O96" i="10"/>
  <c r="P107" i="10"/>
  <c r="J65" i="10"/>
  <c r="AM1516" i="1"/>
  <c r="G66" i="10"/>
  <c r="F80" i="10"/>
  <c r="H92" i="10"/>
  <c r="C71" i="10"/>
  <c r="D39" i="10"/>
  <c r="D113" i="10"/>
  <c r="C105" i="10"/>
  <c r="K103" i="10"/>
  <c r="AF1520" i="1"/>
  <c r="AE1519" i="1"/>
  <c r="D95" i="10"/>
  <c r="G108" i="10"/>
  <c r="C29" i="10"/>
  <c r="F86" i="10"/>
  <c r="I37" i="10"/>
  <c r="I111" i="10"/>
  <c r="G86" i="10"/>
  <c r="E73" i="10"/>
  <c r="G95" i="10"/>
  <c r="H75" i="10"/>
  <c r="L99" i="10"/>
  <c r="C107" i="10"/>
  <c r="C33" i="10"/>
  <c r="C41" i="10" s="1"/>
  <c r="F36" i="10"/>
  <c r="F110" i="10"/>
  <c r="G36" i="10"/>
  <c r="G110" i="10"/>
  <c r="J67" i="10"/>
  <c r="D96" i="10"/>
  <c r="E96" i="10"/>
  <c r="C27" i="10"/>
  <c r="J80" i="10"/>
  <c r="Q101" i="10"/>
  <c r="Q92" i="10"/>
  <c r="P78" i="10"/>
  <c r="N118" i="10"/>
  <c r="AT888" i="1"/>
  <c r="AT975" i="1" s="1"/>
  <c r="P33" i="10"/>
  <c r="P41" i="10" s="1"/>
  <c r="N117" i="10"/>
  <c r="G92" i="10"/>
  <c r="H34" i="10"/>
  <c r="H43" i="10" s="1"/>
  <c r="C40" i="10"/>
  <c r="C114" i="10"/>
  <c r="W886" i="1"/>
  <c r="C91" i="10"/>
  <c r="K94" i="10"/>
  <c r="AH1520" i="1"/>
  <c r="H70" i="10"/>
  <c r="E109" i="10"/>
  <c r="E35" i="10"/>
  <c r="H29" i="10"/>
  <c r="C93" i="10"/>
  <c r="G103" i="10"/>
  <c r="I116" i="10"/>
  <c r="L118" i="10"/>
  <c r="K113" i="10"/>
  <c r="K39" i="10"/>
  <c r="C95" i="10"/>
  <c r="AJ1519" i="1"/>
  <c r="G74" i="10"/>
  <c r="G85" i="10"/>
  <c r="G30" i="10"/>
  <c r="F82" i="10"/>
  <c r="H116" i="10"/>
  <c r="J95" i="10"/>
  <c r="J98" i="10"/>
  <c r="K82" i="10"/>
  <c r="C66" i="10"/>
  <c r="D108" i="10"/>
  <c r="E108" i="10"/>
  <c r="I71" i="10"/>
  <c r="J71" i="10"/>
  <c r="O117" i="10"/>
  <c r="N73" i="10"/>
  <c r="Q96" i="10"/>
  <c r="AT895" i="1"/>
  <c r="K38" i="10"/>
  <c r="K112" i="10"/>
  <c r="L29" i="10"/>
  <c r="AO1519" i="1"/>
  <c r="L74" i="10"/>
  <c r="I103" i="10"/>
  <c r="C112" i="10"/>
  <c r="C38" i="10"/>
  <c r="H82" i="10"/>
  <c r="E66" i="10"/>
  <c r="F97" i="10"/>
  <c r="G34" i="10"/>
  <c r="G43" i="10" s="1"/>
  <c r="J76" i="10"/>
  <c r="AG1516" i="1"/>
  <c r="D65" i="10"/>
  <c r="H88" i="10"/>
  <c r="I88" i="10"/>
  <c r="G75" i="10"/>
  <c r="I97" i="10"/>
  <c r="G29" i="10"/>
  <c r="J77" i="10"/>
  <c r="E102" i="10"/>
  <c r="D85" i="10"/>
  <c r="E112" i="10"/>
  <c r="E38" i="10"/>
  <c r="V890" i="1"/>
  <c r="F105" i="10"/>
  <c r="K78" i="10"/>
  <c r="X890" i="1"/>
  <c r="M101" i="10"/>
  <c r="Q98" i="10"/>
  <c r="P116" i="10"/>
  <c r="M79" i="10"/>
  <c r="Q83" i="10"/>
  <c r="I94" i="10"/>
  <c r="V885" i="1"/>
  <c r="D68" i="10"/>
  <c r="K105" i="10"/>
  <c r="J35" i="10"/>
  <c r="J109" i="10"/>
  <c r="L105" i="10"/>
  <c r="C108" i="10"/>
  <c r="E77" i="10"/>
  <c r="C116" i="10"/>
  <c r="E116" i="10"/>
  <c r="G104" i="10"/>
  <c r="C104" i="10"/>
  <c r="H84" i="10"/>
  <c r="J118" i="10"/>
  <c r="E103" i="10"/>
  <c r="AA888" i="1"/>
  <c r="AA975" i="1" s="1"/>
  <c r="F117" i="10"/>
  <c r="G89" i="10"/>
  <c r="L80" i="10"/>
  <c r="F83" i="10"/>
  <c r="F78" i="10"/>
  <c r="O102" i="10"/>
  <c r="N69" i="10"/>
  <c r="Q80" i="10"/>
  <c r="P70" i="10"/>
  <c r="Q114" i="10"/>
  <c r="Q40" i="10"/>
  <c r="M92" i="10"/>
  <c r="AL1519" i="1"/>
  <c r="E21" i="11"/>
  <c r="I74" i="10"/>
  <c r="C113" i="10"/>
  <c r="C39" i="10"/>
  <c r="D69" i="10"/>
  <c r="L108" i="10"/>
  <c r="L110" i="10"/>
  <c r="L36" i="10"/>
  <c r="D109" i="10"/>
  <c r="D35" i="10"/>
  <c r="B16" i="11"/>
  <c r="F91" i="10"/>
  <c r="C99" i="10"/>
  <c r="Z886" i="1"/>
  <c r="I70" i="10"/>
  <c r="F35" i="10"/>
  <c r="F109" i="10"/>
  <c r="X881" i="1"/>
  <c r="C115" i="10"/>
  <c r="L92" i="10"/>
  <c r="D93" i="10"/>
  <c r="K79" i="10"/>
  <c r="D102" i="10"/>
  <c r="W885" i="1"/>
  <c r="E82" i="10"/>
  <c r="L37" i="10"/>
  <c r="L111" i="10"/>
  <c r="D30" i="10"/>
  <c r="Y881" i="1"/>
  <c r="E74" i="10"/>
  <c r="AH1519" i="1"/>
  <c r="O27" i="10"/>
  <c r="P67" i="10"/>
  <c r="O91" i="10"/>
  <c r="O31" i="10"/>
  <c r="P36" i="10"/>
  <c r="P110" i="10"/>
  <c r="O95" i="10"/>
  <c r="O32" i="10"/>
  <c r="K110" i="10"/>
  <c r="K36" i="10"/>
  <c r="I105" i="10"/>
  <c r="F69" i="10"/>
  <c r="L34" i="10"/>
  <c r="L43" i="10" s="1"/>
  <c r="D74" i="10"/>
  <c r="AG1519" i="1"/>
  <c r="AE1520" i="1"/>
  <c r="AC975" i="1"/>
  <c r="K83" i="10"/>
  <c r="D118" i="10"/>
  <c r="AN1520" i="1"/>
  <c r="AH1516" i="1"/>
  <c r="E65" i="10"/>
  <c r="F33" i="10"/>
  <c r="F41" i="10" s="1"/>
  <c r="C76" i="10"/>
  <c r="E40" i="10"/>
  <c r="E114" i="10"/>
  <c r="L68" i="10"/>
  <c r="G93" i="10"/>
  <c r="X885" i="1"/>
  <c r="P95" i="10"/>
  <c r="AT894" i="1"/>
  <c r="AT978" i="1" s="1"/>
  <c r="Q33" i="10"/>
  <c r="Q41" i="10" s="1"/>
  <c r="O90" i="10"/>
  <c r="Q82" i="10"/>
  <c r="N96" i="10"/>
  <c r="AQ1520" i="1"/>
  <c r="I83" i="10"/>
  <c r="E111" i="10"/>
  <c r="E37" i="10"/>
  <c r="AD1516" i="1"/>
  <c r="D29" i="10"/>
  <c r="H81" i="10"/>
  <c r="F37" i="10"/>
  <c r="F111" i="10"/>
  <c r="G105" i="10"/>
  <c r="G16" i="11"/>
  <c r="K91" i="10"/>
  <c r="G102" i="10"/>
  <c r="F89" i="10"/>
  <c r="F77" i="10"/>
  <c r="H111" i="10"/>
  <c r="H37" i="10"/>
  <c r="C81" i="10"/>
  <c r="J70" i="10"/>
  <c r="G97" i="10"/>
  <c r="F75" i="10"/>
  <c r="H97" i="10"/>
  <c r="F84" i="10"/>
  <c r="H118" i="10"/>
  <c r="N27" i="10"/>
  <c r="M116" i="10"/>
  <c r="O29" i="10"/>
  <c r="M75" i="10"/>
  <c r="N90" i="10"/>
  <c r="AR1515" i="1"/>
  <c r="H103" i="10"/>
  <c r="AA884" i="1"/>
  <c r="I108" i="10"/>
  <c r="E19" i="11"/>
  <c r="E20" i="11" s="1"/>
  <c r="D86" i="10"/>
  <c r="H65" i="10"/>
  <c r="AK1516" i="1"/>
  <c r="J90" i="10"/>
  <c r="K32" i="10"/>
  <c r="I77" i="10"/>
  <c r="G84" i="10"/>
  <c r="E69" i="10"/>
  <c r="H87" i="10"/>
  <c r="Z888" i="1"/>
  <c r="Z975" i="1" s="1"/>
  <c r="Z1287" i="1" s="1"/>
  <c r="G69" i="10"/>
  <c r="C67" i="10"/>
  <c r="F96" i="10"/>
  <c r="L89" i="10"/>
  <c r="J96" i="10"/>
  <c r="I38" i="10"/>
  <c r="I112" i="10"/>
  <c r="AH973" i="1"/>
  <c r="F27" i="10"/>
  <c r="I66" i="10"/>
  <c r="AF973" i="1"/>
  <c r="Q67" i="10"/>
  <c r="M68" i="10"/>
  <c r="F70" i="10"/>
  <c r="I85" i="10"/>
  <c r="K37" i="10"/>
  <c r="K111" i="10"/>
  <c r="E86" i="10"/>
  <c r="AA885" i="1"/>
  <c r="H71" i="10"/>
  <c r="J99" i="10"/>
  <c r="AL1520" i="1"/>
  <c r="I86" i="10"/>
  <c r="C85" i="10"/>
  <c r="E71" i="10"/>
  <c r="L98" i="10"/>
  <c r="L84" i="10"/>
  <c r="F98" i="10"/>
  <c r="L116" i="10"/>
  <c r="D91" i="10"/>
  <c r="I28" i="10"/>
  <c r="E104" i="10"/>
  <c r="E32" i="10"/>
  <c r="AS881" i="1"/>
  <c r="P27" i="10" s="1"/>
  <c r="P83" i="10"/>
  <c r="N94" i="10"/>
  <c r="AT1515" i="1"/>
  <c r="Y890" i="1"/>
  <c r="I30" i="10"/>
  <c r="L94" i="10"/>
  <c r="H73" i="10"/>
  <c r="D78" i="10"/>
  <c r="Y894" i="1"/>
  <c r="Y978" i="1" s="1"/>
  <c r="C103" i="10"/>
  <c r="Z890" i="1"/>
  <c r="D92" i="10"/>
  <c r="E94" i="10"/>
  <c r="L69" i="10"/>
  <c r="H96" i="10"/>
  <c r="K102" i="10"/>
  <c r="D28" i="10"/>
  <c r="D66" i="10"/>
  <c r="D32" i="10"/>
  <c r="D103" i="10"/>
  <c r="D31" i="10"/>
  <c r="AK1515" i="1"/>
  <c r="N84" i="10"/>
  <c r="Q71" i="10"/>
  <c r="O79" i="10"/>
  <c r="M96" i="10"/>
  <c r="N68" i="10"/>
  <c r="K34" i="10"/>
  <c r="K43" i="10" s="1"/>
  <c r="Y888" i="1"/>
  <c r="Y975" i="1" s="1"/>
  <c r="I34" i="10"/>
  <c r="I43" i="10" s="1"/>
  <c r="G88" i="10"/>
  <c r="I82" i="10"/>
  <c r="E95" i="10"/>
  <c r="L101" i="10"/>
  <c r="D82" i="10"/>
  <c r="K88" i="10"/>
  <c r="G73" i="10"/>
  <c r="H69" i="10"/>
  <c r="Y884" i="1"/>
  <c r="H110" i="10"/>
  <c r="H36" i="10"/>
  <c r="K89" i="10"/>
  <c r="H67" i="10"/>
  <c r="D90" i="10"/>
  <c r="Y883" i="1"/>
  <c r="Y973" i="1" s="1"/>
  <c r="F115" i="10"/>
  <c r="X883" i="1"/>
  <c r="X973" i="1" s="1"/>
  <c r="X1191" i="1" s="1"/>
  <c r="V894" i="1"/>
  <c r="V978" i="1" s="1"/>
  <c r="J32" i="10"/>
  <c r="B17" i="11"/>
  <c r="F103" i="10"/>
  <c r="AJ1516" i="1"/>
  <c r="G65" i="10"/>
  <c r="C18" i="11"/>
  <c r="G32" i="10"/>
  <c r="Q34" i="10"/>
  <c r="Q43" i="10" s="1"/>
  <c r="Q108" i="10"/>
  <c r="M99" i="10"/>
  <c r="O38" i="10"/>
  <c r="O112" i="10"/>
  <c r="AS889" i="1"/>
  <c r="G19" i="11"/>
  <c r="G20" i="11" s="1"/>
  <c r="D112" i="10"/>
  <c r="D38" i="10"/>
  <c r="K85" i="10"/>
  <c r="H113" i="10"/>
  <c r="H39" i="10"/>
  <c r="E97" i="10"/>
  <c r="J104" i="10"/>
  <c r="K29" i="10"/>
  <c r="G112" i="10"/>
  <c r="G38" i="10"/>
  <c r="I99" i="10"/>
  <c r="E89" i="10"/>
  <c r="D76" i="10"/>
  <c r="L93" i="10"/>
  <c r="J69" i="10"/>
  <c r="C102" i="10"/>
  <c r="K69" i="10"/>
  <c r="D83" i="10"/>
  <c r="E101" i="10"/>
  <c r="K28" i="10"/>
  <c r="K66" i="10"/>
  <c r="AA889" i="1"/>
  <c r="P89" i="10"/>
  <c r="D37" i="10"/>
  <c r="D111" i="10"/>
  <c r="I73" i="10"/>
  <c r="K30" i="10"/>
  <c r="X884" i="1"/>
  <c r="E78" i="10"/>
  <c r="K92" i="10"/>
  <c r="F85" i="10"/>
  <c r="F30" i="10"/>
  <c r="D104" i="10"/>
  <c r="J37" i="10"/>
  <c r="J111" i="10"/>
  <c r="J88" i="10"/>
  <c r="C77" i="10"/>
  <c r="H95" i="10"/>
  <c r="K77" i="10"/>
  <c r="E81" i="10"/>
  <c r="AF974" i="1"/>
  <c r="I98" i="10"/>
  <c r="J36" i="10"/>
  <c r="J110" i="10"/>
  <c r="G76" i="10"/>
  <c r="E34" i="10"/>
  <c r="E43" i="10" s="1"/>
  <c r="D101" i="10"/>
  <c r="I78" i="10"/>
  <c r="D117" i="10"/>
  <c r="D81" i="10"/>
  <c r="AJ973" i="1"/>
  <c r="H32" i="10"/>
  <c r="O82" i="10"/>
  <c r="Q39" i="10"/>
  <c r="Q113" i="10"/>
  <c r="AP975" i="1"/>
  <c r="O68" i="10"/>
  <c r="AS895" i="1"/>
  <c r="AS979" i="1" s="1"/>
  <c r="E70" i="10"/>
  <c r="J115" i="10"/>
  <c r="H99" i="10"/>
  <c r="H85" i="10"/>
  <c r="C94" i="10"/>
  <c r="C97" i="10"/>
  <c r="AE974" i="1"/>
  <c r="V888" i="1"/>
  <c r="V975" i="1" s="1"/>
  <c r="I69" i="10"/>
  <c r="AD1519" i="1"/>
  <c r="H94" i="10"/>
  <c r="J114" i="10"/>
  <c r="J40" i="10"/>
  <c r="L114" i="10"/>
  <c r="L40" i="10"/>
  <c r="V884" i="1"/>
  <c r="K80" i="10"/>
  <c r="E115" i="10"/>
  <c r="K73" i="10"/>
  <c r="H31" i="10"/>
  <c r="K31" i="10"/>
  <c r="O88" i="10"/>
  <c r="C101" i="10"/>
  <c r="G70" i="10"/>
  <c r="J34" i="10"/>
  <c r="J43" i="10" s="1"/>
  <c r="K115" i="10"/>
  <c r="J29" i="10"/>
  <c r="E110" i="10"/>
  <c r="E36" i="10"/>
  <c r="C118" i="10"/>
  <c r="E85" i="10"/>
  <c r="J86" i="10"/>
  <c r="W884" i="1"/>
  <c r="AA886" i="1"/>
  <c r="M118" i="10"/>
  <c r="L66" i="10"/>
  <c r="D107" i="10"/>
  <c r="D27" i="10"/>
  <c r="AJ1520" i="1"/>
  <c r="I75" i="10"/>
  <c r="K118" i="10"/>
  <c r="F87" i="10"/>
  <c r="AM973" i="1"/>
  <c r="F28" i="10"/>
  <c r="N81" i="10"/>
  <c r="O30" i="10"/>
  <c r="J83" i="10"/>
  <c r="D33" i="10"/>
  <c r="D41" i="10" s="1"/>
  <c r="H30" i="10"/>
  <c r="D116" i="10"/>
  <c r="K67" i="10"/>
  <c r="H112" i="10"/>
  <c r="H38" i="10"/>
  <c r="I67" i="10"/>
  <c r="I89" i="10"/>
  <c r="I87" i="10"/>
  <c r="C88" i="10"/>
  <c r="J78" i="10"/>
  <c r="AO1515" i="1"/>
  <c r="V889" i="1"/>
  <c r="V887" i="1"/>
  <c r="V883" i="1"/>
  <c r="V973" i="1" s="1"/>
  <c r="O76" i="10"/>
  <c r="L85" i="10"/>
  <c r="F104" i="10"/>
  <c r="G109" i="10"/>
  <c r="G35" i="10"/>
  <c r="F118" i="10"/>
  <c r="G118" i="10"/>
  <c r="E76" i="10"/>
  <c r="D105" i="10"/>
  <c r="G83" i="10"/>
  <c r="I32" i="10"/>
  <c r="G27" i="10"/>
  <c r="AO973" i="1"/>
  <c r="AF1515" i="1"/>
  <c r="Q65" i="10"/>
  <c r="AT881" i="1"/>
  <c r="Q27" i="10" s="1"/>
  <c r="AT1516" i="1"/>
  <c r="O104" i="10"/>
  <c r="AC973" i="1"/>
  <c r="G116" i="10"/>
  <c r="L88" i="10"/>
  <c r="E29" i="10"/>
  <c r="C84" i="10"/>
  <c r="G98" i="10"/>
  <c r="X895" i="1"/>
  <c r="X979" i="1" s="1"/>
  <c r="X887" i="1"/>
  <c r="X974" i="1" s="1"/>
  <c r="X1192" i="1" s="1"/>
  <c r="AS892" i="1"/>
  <c r="AS977" i="1" s="1"/>
  <c r="N88" i="10"/>
  <c r="M84" i="10"/>
  <c r="L75" i="10"/>
  <c r="E88" i="10"/>
  <c r="Z894" i="1"/>
  <c r="Z978" i="1" s="1"/>
  <c r="G68" i="10"/>
  <c r="C96" i="10"/>
  <c r="C68" i="10"/>
  <c r="K98" i="10"/>
  <c r="H98" i="10"/>
  <c r="AO974" i="1"/>
  <c r="L91" i="10"/>
  <c r="Y889" i="1"/>
  <c r="E13" i="11"/>
  <c r="X893" i="1"/>
  <c r="I118" i="10"/>
  <c r="D98" i="10"/>
  <c r="J82" i="10"/>
  <c r="D115" i="10"/>
  <c r="K71" i="10"/>
  <c r="D13" i="11"/>
  <c r="Z887" i="1"/>
  <c r="AA891" i="1"/>
  <c r="AS1520" i="1"/>
  <c r="AS891" i="1"/>
  <c r="AS976" i="1" s="1"/>
  <c r="I29" i="10"/>
  <c r="Y885" i="1"/>
  <c r="D75" i="10"/>
  <c r="H68" i="10"/>
  <c r="H66" i="10"/>
  <c r="C30" i="10"/>
  <c r="D67" i="10"/>
  <c r="K87" i="10"/>
  <c r="F108" i="10"/>
  <c r="B19" i="11"/>
  <c r="B20" i="11" s="1"/>
  <c r="G78" i="10"/>
  <c r="H80" i="10"/>
  <c r="AB974" i="1"/>
  <c r="B14" i="11"/>
  <c r="P93" i="10"/>
  <c r="N105" i="10"/>
  <c r="I81" i="10"/>
  <c r="H77" i="10"/>
  <c r="D71" i="10"/>
  <c r="F102" i="10"/>
  <c r="D87" i="10"/>
  <c r="F34" i="10"/>
  <c r="F43" i="10" s="1"/>
  <c r="L82" i="10"/>
  <c r="J89" i="10"/>
  <c r="H78" i="10"/>
  <c r="P77" i="10"/>
  <c r="M78" i="10"/>
  <c r="M87" i="10"/>
  <c r="H83" i="10"/>
  <c r="G91" i="10"/>
  <c r="AJ974" i="1"/>
  <c r="C16" i="11"/>
  <c r="G79" i="10"/>
  <c r="E98" i="10"/>
  <c r="C80" i="10"/>
  <c r="K70" i="10"/>
  <c r="E105" i="10"/>
  <c r="L102" i="10"/>
  <c r="Y895" i="1"/>
  <c r="Y979" i="1" s="1"/>
  <c r="W887" i="1"/>
  <c r="W974" i="1" s="1"/>
  <c r="AL1515" i="1"/>
  <c r="AJ1515" i="1"/>
  <c r="AC972" i="1"/>
  <c r="K90" i="10"/>
  <c r="I95" i="10"/>
  <c r="AH1515" i="1"/>
  <c r="F71" i="10"/>
  <c r="I110" i="10"/>
  <c r="I36" i="10"/>
  <c r="C19" i="11"/>
  <c r="C20" i="11" s="1"/>
  <c r="X888" i="1"/>
  <c r="X975" i="1" s="1"/>
  <c r="X1193" i="1" s="1"/>
  <c r="L109" i="10"/>
  <c r="L35" i="10"/>
  <c r="P97" i="10"/>
  <c r="J75" i="10"/>
  <c r="G71" i="10"/>
  <c r="J79" i="10"/>
  <c r="F116" i="10"/>
  <c r="AB975" i="1"/>
  <c r="AA894" i="1"/>
  <c r="AA978" i="1" s="1"/>
  <c r="G115" i="10"/>
  <c r="F13" i="11"/>
  <c r="G14" i="11"/>
  <c r="G90" i="10"/>
  <c r="F73" i="10"/>
  <c r="Y886" i="1"/>
  <c r="AA882" i="1"/>
  <c r="AA972" i="1" s="1"/>
  <c r="L115" i="10"/>
  <c r="AA893" i="1"/>
  <c r="L70" i="10"/>
  <c r="C86" i="10"/>
  <c r="H86" i="10"/>
  <c r="J30" i="10"/>
  <c r="K84" i="10"/>
  <c r="L95" i="10"/>
  <c r="G96" i="10"/>
  <c r="W890" i="1"/>
  <c r="X894" i="1"/>
  <c r="X978" i="1" s="1"/>
  <c r="P75" i="10"/>
  <c r="M83" i="10"/>
  <c r="N89" i="10"/>
  <c r="O83" i="10"/>
  <c r="G99" i="10"/>
  <c r="I90" i="10"/>
  <c r="K75" i="10"/>
  <c r="L81" i="10"/>
  <c r="K68" i="10"/>
  <c r="C78" i="10"/>
  <c r="I114" i="10"/>
  <c r="I40" i="10"/>
  <c r="Z884" i="1"/>
  <c r="AE1515" i="1"/>
  <c r="AT893" i="1"/>
  <c r="AK973" i="1"/>
  <c r="W889" i="1"/>
  <c r="AS1515" i="1"/>
  <c r="E91" i="10"/>
  <c r="E31" i="10"/>
  <c r="L87" i="10"/>
  <c r="C70" i="10"/>
  <c r="E68" i="10"/>
  <c r="C98" i="10"/>
  <c r="E87" i="10"/>
  <c r="J102" i="10"/>
  <c r="AO975" i="1"/>
  <c r="C21" i="11"/>
  <c r="AM1515" i="1"/>
  <c r="O111" i="10"/>
  <c r="O37" i="10"/>
  <c r="AS885" i="1"/>
  <c r="P29" i="10" s="1"/>
  <c r="N115" i="10"/>
  <c r="C90" i="10"/>
  <c r="E84" i="10"/>
  <c r="G117" i="10"/>
  <c r="C87" i="10"/>
  <c r="F67" i="10"/>
  <c r="W895" i="1"/>
  <c r="W979" i="1" s="1"/>
  <c r="E39" i="10"/>
  <c r="E113" i="10"/>
  <c r="L79" i="10"/>
  <c r="K97" i="10"/>
  <c r="Y893" i="1"/>
  <c r="AT892" i="1"/>
  <c r="AT977" i="1" s="1"/>
  <c r="W891" i="1"/>
  <c r="AM972" i="1"/>
  <c r="D88" i="10"/>
  <c r="J113" i="10"/>
  <c r="J39" i="10"/>
  <c r="E75" i="10"/>
  <c r="J87" i="10"/>
  <c r="W894" i="1"/>
  <c r="W978" i="1" s="1"/>
  <c r="V886" i="1"/>
  <c r="I80" i="10"/>
  <c r="H104" i="10"/>
  <c r="AG1515" i="1"/>
  <c r="D14" i="11"/>
  <c r="AT882" i="1"/>
  <c r="D19" i="11"/>
  <c r="D20" i="11" s="1"/>
  <c r="F90" i="10"/>
  <c r="I79" i="10"/>
  <c r="F95" i="10"/>
  <c r="F94" i="10"/>
  <c r="H89" i="10"/>
  <c r="K93" i="10"/>
  <c r="W893" i="1"/>
  <c r="J68" i="10"/>
  <c r="J97" i="10"/>
  <c r="AP972" i="1"/>
  <c r="Z891" i="1"/>
  <c r="G87" i="10"/>
  <c r="X886" i="1"/>
  <c r="L27" i="10"/>
  <c r="C34" i="10"/>
  <c r="C43" i="10" s="1"/>
  <c r="C117" i="10"/>
  <c r="F93" i="10"/>
  <c r="W883" i="1"/>
  <c r="W973" i="1" s="1"/>
  <c r="AA881" i="1"/>
  <c r="D34" i="10"/>
  <c r="D43" i="10" s="1"/>
  <c r="AA890" i="1"/>
  <c r="Y882" i="1"/>
  <c r="Y972" i="1" s="1"/>
  <c r="AD1515" i="1"/>
  <c r="AG972" i="1"/>
  <c r="AF972" i="1"/>
  <c r="O94" i="10"/>
  <c r="O71" i="10"/>
  <c r="AE973" i="1"/>
  <c r="K81" i="10"/>
  <c r="AE975" i="1"/>
  <c r="F92" i="10"/>
  <c r="E67" i="10"/>
  <c r="H117" i="10"/>
  <c r="G13" i="11"/>
  <c r="D84" i="10"/>
  <c r="I68" i="10"/>
  <c r="Z882" i="1"/>
  <c r="Z972" i="1" s="1"/>
  <c r="Z1284" i="1" s="1"/>
  <c r="W882" i="1"/>
  <c r="W972" i="1" s="1"/>
  <c r="V882" i="1"/>
  <c r="C32" i="10"/>
  <c r="E27" i="10"/>
  <c r="J73" i="10"/>
  <c r="E117" i="10"/>
  <c r="P88" i="10"/>
  <c r="AG1520" i="1"/>
  <c r="X889" i="1"/>
  <c r="Z895" i="1"/>
  <c r="Z979" i="1" s="1"/>
  <c r="Q99" i="10"/>
  <c r="L90" i="10"/>
  <c r="V881" i="1"/>
  <c r="AN1515" i="1"/>
  <c r="L77" i="10"/>
  <c r="K101" i="10"/>
  <c r="Z889" i="1"/>
  <c r="E93" i="10"/>
  <c r="Y887" i="1"/>
  <c r="Y974" i="1" s="1"/>
  <c r="V891" i="1"/>
  <c r="L78" i="10"/>
  <c r="W888" i="1"/>
  <c r="W975" i="1" s="1"/>
  <c r="G80" i="10"/>
  <c r="K99" i="10"/>
  <c r="Z881" i="1"/>
  <c r="D94" i="10"/>
  <c r="Z893" i="1"/>
  <c r="X891" i="1"/>
  <c r="L30" i="10"/>
  <c r="N116" i="10"/>
  <c r="E92" i="10"/>
  <c r="AD972" i="1"/>
  <c r="X882" i="1"/>
  <c r="X972" i="1" s="1"/>
  <c r="X1190" i="1" s="1"/>
  <c r="L73" i="10"/>
  <c r="E30" i="10"/>
  <c r="AS882" i="1"/>
  <c r="AS972" i="1" s="1"/>
  <c r="AI1515" i="1"/>
  <c r="AS893" i="1"/>
  <c r="L71" i="10"/>
  <c r="Z883" i="1"/>
  <c r="Z973" i="1" s="1"/>
  <c r="Z1285" i="1" s="1"/>
  <c r="V895" i="1"/>
  <c r="V979" i="1" s="1"/>
  <c r="AJ972" i="1"/>
  <c r="E83" i="10"/>
  <c r="Y891" i="1"/>
  <c r="C79" i="10"/>
  <c r="AA887" i="1"/>
  <c r="AD975" i="1"/>
  <c r="M70" i="10"/>
  <c r="O93" i="10"/>
  <c r="F81" i="10"/>
  <c r="D70" i="10"/>
  <c r="AA895" i="1"/>
  <c r="AA979" i="1" s="1"/>
  <c r="V893" i="1"/>
  <c r="AQ972" i="1"/>
  <c r="Y1196" i="1" l="1"/>
  <c r="Z1290" i="1"/>
  <c r="AT1422" i="1"/>
  <c r="AT1423" i="1" s="1"/>
  <c r="AT979" i="1"/>
  <c r="X892" i="1"/>
  <c r="X977" i="1" s="1"/>
  <c r="X976" i="1"/>
  <c r="AT980" i="1"/>
  <c r="AA892" i="1"/>
  <c r="AA977" i="1" s="1"/>
  <c r="AA976" i="1"/>
  <c r="V892" i="1"/>
  <c r="V977" i="1" s="1"/>
  <c r="V976" i="1"/>
  <c r="W892" i="1"/>
  <c r="W977" i="1" s="1"/>
  <c r="W976" i="1"/>
  <c r="AS980" i="1"/>
  <c r="X1196" i="1"/>
  <c r="Z892" i="1"/>
  <c r="Z1416" i="1" s="1"/>
  <c r="Z976" i="1"/>
  <c r="Z1288" i="1" s="1"/>
  <c r="Y892" i="1"/>
  <c r="Y977" i="1" s="1"/>
  <c r="Y976" i="1"/>
  <c r="Y980" i="1" s="1"/>
  <c r="P32" i="10"/>
  <c r="AR896" i="1"/>
  <c r="M31" i="10"/>
  <c r="AO896" i="1"/>
  <c r="AQ896" i="1"/>
  <c r="AP896" i="1"/>
  <c r="AT896" i="1"/>
  <c r="AS896" i="1"/>
  <c r="AS1410" i="1"/>
  <c r="AP973" i="1"/>
  <c r="M32" i="10"/>
  <c r="AA1410" i="1"/>
  <c r="G28" i="10"/>
  <c r="AR975" i="1"/>
  <c r="AG974" i="1"/>
  <c r="AN975" i="1"/>
  <c r="AK974" i="1"/>
  <c r="AE1422" i="1"/>
  <c r="AE1423" i="1" s="1"/>
  <c r="AM1422" i="1"/>
  <c r="AM1423" i="1" s="1"/>
  <c r="L32" i="10"/>
  <c r="AH975" i="1"/>
  <c r="Q32" i="10"/>
  <c r="L28" i="10"/>
  <c r="W1422" i="1"/>
  <c r="W1423" i="1" s="1"/>
  <c r="AG1422" i="1"/>
  <c r="AG1423" i="1" s="1"/>
  <c r="AS1422" i="1"/>
  <c r="AS1423" i="1" s="1"/>
  <c r="AL975" i="1"/>
  <c r="H27" i="10"/>
  <c r="AJ1422" i="1"/>
  <c r="AJ1423" i="1" s="1"/>
  <c r="AR1408" i="1"/>
  <c r="AC1410" i="1"/>
  <c r="AH1407" i="1"/>
  <c r="AH1432" i="1" s="1"/>
  <c r="AF975" i="1"/>
  <c r="J27" i="10"/>
  <c r="AH1422" i="1"/>
  <c r="AH1423" i="1" s="1"/>
  <c r="AT1408" i="1"/>
  <c r="AR974" i="1"/>
  <c r="X1407" i="1"/>
  <c r="X1432" i="1" s="1"/>
  <c r="AL1407" i="1"/>
  <c r="AL1432" i="1" s="1"/>
  <c r="B13" i="11"/>
  <c r="AG973" i="1"/>
  <c r="AT973" i="1"/>
  <c r="AA1407" i="1"/>
  <c r="AA1432" i="1" s="1"/>
  <c r="K27" i="10"/>
  <c r="AH1416" i="1"/>
  <c r="C13" i="11"/>
  <c r="H13" i="11" s="1"/>
  <c r="AI973" i="1"/>
  <c r="AK975" i="1"/>
  <c r="E28" i="10"/>
  <c r="AC1408" i="1"/>
  <c r="AE1410" i="1"/>
  <c r="AG1416" i="1"/>
  <c r="AK1416" i="1"/>
  <c r="AC1407" i="1"/>
  <c r="AC1432" i="1" s="1"/>
  <c r="AO1422" i="1"/>
  <c r="AO1423" i="1" s="1"/>
  <c r="AL973" i="1"/>
  <c r="AH1521" i="1"/>
  <c r="AR1518" i="1"/>
  <c r="AM1407" i="1"/>
  <c r="AM1432" i="1" s="1"/>
  <c r="AF1407" i="1"/>
  <c r="AF1432" i="1" s="1"/>
  <c r="AR1416" i="1"/>
  <c r="AQ975" i="1"/>
  <c r="AC974" i="1"/>
  <c r="AK1422" i="1"/>
  <c r="AK1423" i="1" s="1"/>
  <c r="AJ1416" i="1"/>
  <c r="AC1416" i="1"/>
  <c r="AL1410" i="1"/>
  <c r="Y1422" i="1"/>
  <c r="Y1423" i="1" s="1"/>
  <c r="AJ1410" i="1"/>
  <c r="V1410" i="1"/>
  <c r="AN972" i="1"/>
  <c r="AK1521" i="1"/>
  <c r="AH1410" i="1"/>
  <c r="AI1418" i="1"/>
  <c r="AI1419" i="1" s="1"/>
  <c r="AI1480" i="1" s="1"/>
  <c r="G31" i="10"/>
  <c r="Z1410" i="1"/>
  <c r="AG1518" i="1"/>
  <c r="AE1407" i="1"/>
  <c r="AE1432" i="1" s="1"/>
  <c r="AP1410" i="1"/>
  <c r="AK1518" i="1"/>
  <c r="AD1407" i="1"/>
  <c r="AD1432" i="1" s="1"/>
  <c r="H16" i="11"/>
  <c r="AA1422" i="1"/>
  <c r="AA1423" i="1" s="1"/>
  <c r="AR1521" i="1"/>
  <c r="AG1410" i="1"/>
  <c r="AT1418" i="1"/>
  <c r="AT1419" i="1" s="1"/>
  <c r="AT1480" i="1" s="1"/>
  <c r="AI975" i="1"/>
  <c r="AH1518" i="1"/>
  <c r="AQ1410" i="1"/>
  <c r="AE972" i="1"/>
  <c r="H21" i="11"/>
  <c r="AM1518" i="1"/>
  <c r="AL1521" i="1"/>
  <c r="F14" i="11"/>
  <c r="AJ1518" i="1"/>
  <c r="C14" i="11"/>
  <c r="J28" i="10"/>
  <c r="AT1521" i="1"/>
  <c r="AO1407" i="1"/>
  <c r="AO1432" i="1" s="1"/>
  <c r="AP1407" i="1"/>
  <c r="AP1432" i="1" s="1"/>
  <c r="AI972" i="1"/>
  <c r="C28" i="10"/>
  <c r="AN1416" i="1"/>
  <c r="AH1408" i="1"/>
  <c r="AN1521" i="1"/>
  <c r="AJ1521" i="1"/>
  <c r="AR1410" i="1"/>
  <c r="AL1416" i="1"/>
  <c r="AP1518" i="1"/>
  <c r="AP1408" i="1"/>
  <c r="AH974" i="1"/>
  <c r="AL1418" i="1"/>
  <c r="AL1419" i="1" s="1"/>
  <c r="AL1427" i="1" s="1"/>
  <c r="AL1430" i="1" s="1"/>
  <c r="AD1410" i="1"/>
  <c r="Z1407" i="1"/>
  <c r="Z1432" i="1" s="1"/>
  <c r="AK1407" i="1"/>
  <c r="AK1432" i="1" s="1"/>
  <c r="AM1410" i="1"/>
  <c r="AN1410" i="1"/>
  <c r="W1408" i="1"/>
  <c r="AB1410" i="1"/>
  <c r="AD1408" i="1"/>
  <c r="AR1422" i="1"/>
  <c r="AR1423" i="1" s="1"/>
  <c r="AN1407" i="1"/>
  <c r="AN1432" i="1" s="1"/>
  <c r="AF1410" i="1"/>
  <c r="AN973" i="1"/>
  <c r="H18" i="11"/>
  <c r="O28" i="10"/>
  <c r="AE1418" i="1"/>
  <c r="AE1419" i="1" s="1"/>
  <c r="H20" i="11"/>
  <c r="V1408" i="1"/>
  <c r="AF1416" i="1"/>
  <c r="AB1416" i="1"/>
  <c r="AI1422" i="1"/>
  <c r="AI1423" i="1" s="1"/>
  <c r="AG1521" i="1"/>
  <c r="AQ1408" i="1"/>
  <c r="V1418" i="1"/>
  <c r="V1419" i="1" s="1"/>
  <c r="V1427" i="1" s="1"/>
  <c r="V1430" i="1" s="1"/>
  <c r="AS974" i="1"/>
  <c r="AG1408" i="1"/>
  <c r="Q31" i="10"/>
  <c r="AE1521" i="1"/>
  <c r="W1418" i="1"/>
  <c r="W1419" i="1" s="1"/>
  <c r="W1427" i="1" s="1"/>
  <c r="W1430" i="1" s="1"/>
  <c r="H19" i="11"/>
  <c r="X1422" i="1"/>
  <c r="X1423" i="1" s="1"/>
  <c r="AE1416" i="1"/>
  <c r="AI1416" i="1"/>
  <c r="Y1418" i="1"/>
  <c r="Y1419" i="1" s="1"/>
  <c r="F32" i="10"/>
  <c r="AS1408" i="1"/>
  <c r="AC1418" i="1"/>
  <c r="AC1419" i="1" s="1"/>
  <c r="AC1480" i="1" s="1"/>
  <c r="AF1408" i="1"/>
  <c r="Y1410" i="1"/>
  <c r="X1410" i="1"/>
  <c r="AL1422" i="1"/>
  <c r="AL1423" i="1" s="1"/>
  <c r="AB1422" i="1"/>
  <c r="AB1423" i="1" s="1"/>
  <c r="AO1518" i="1"/>
  <c r="X896" i="1"/>
  <c r="Z1422" i="1"/>
  <c r="Z1423" i="1" s="1"/>
  <c r="AR1407" i="1"/>
  <c r="AR1432" i="1" s="1"/>
  <c r="AK1410" i="1"/>
  <c r="AN1422" i="1"/>
  <c r="AN1423" i="1" s="1"/>
  <c r="AF1422" i="1"/>
  <c r="AF1423" i="1" s="1"/>
  <c r="AB1418" i="1"/>
  <c r="AB1419" i="1" s="1"/>
  <c r="AB1427" i="1" s="1"/>
  <c r="AB1430" i="1" s="1"/>
  <c r="AM975" i="1"/>
  <c r="AG1418" i="1"/>
  <c r="AS1521" i="1"/>
  <c r="AS1518" i="1"/>
  <c r="C31" i="10"/>
  <c r="AO972" i="1"/>
  <c r="V1416" i="1"/>
  <c r="B15" i="11"/>
  <c r="AD1422" i="1"/>
  <c r="AD1423" i="1" s="1"/>
  <c r="AK972" i="1"/>
  <c r="AE1408" i="1"/>
  <c r="X1408" i="1"/>
  <c r="N28" i="10"/>
  <c r="AQ973" i="1"/>
  <c r="AQ1521" i="1"/>
  <c r="AQ1518" i="1"/>
  <c r="D17" i="11"/>
  <c r="AP1422" i="1"/>
  <c r="AP1423" i="1" s="1"/>
  <c r="F15" i="11"/>
  <c r="AM1408" i="1"/>
  <c r="AB1407" i="1"/>
  <c r="AB972" i="1"/>
  <c r="E17" i="11"/>
  <c r="AI1407" i="1"/>
  <c r="AT1416" i="1"/>
  <c r="AS1416" i="1"/>
  <c r="AC1422" i="1"/>
  <c r="AC1423" i="1" s="1"/>
  <c r="AQ1422" i="1"/>
  <c r="AQ1423" i="1" s="1"/>
  <c r="AN974" i="1"/>
  <c r="AN1408" i="1"/>
  <c r="X1195" i="1"/>
  <c r="Z974" i="1"/>
  <c r="Z1286" i="1" s="1"/>
  <c r="Z1408" i="1"/>
  <c r="G15" i="11"/>
  <c r="AN1518" i="1"/>
  <c r="V1422" i="1"/>
  <c r="V1423" i="1" s="1"/>
  <c r="Y1407" i="1"/>
  <c r="AS1418" i="1"/>
  <c r="AS1419" i="1" s="1"/>
  <c r="AP1416" i="1"/>
  <c r="AD1518" i="1"/>
  <c r="AD1521" i="1"/>
  <c r="AJ1418" i="1"/>
  <c r="AJ1419" i="1" s="1"/>
  <c r="AJ1407" i="1"/>
  <c r="W1410" i="1"/>
  <c r="I27" i="10"/>
  <c r="V974" i="1"/>
  <c r="AQ1416" i="1"/>
  <c r="C17" i="11"/>
  <c r="AD974" i="1"/>
  <c r="AF1418" i="1"/>
  <c r="AF1419" i="1" s="1"/>
  <c r="AO1521" i="1"/>
  <c r="AJ975" i="1"/>
  <c r="AA896" i="1"/>
  <c r="AO1410" i="1"/>
  <c r="AO1418" i="1"/>
  <c r="AO1419" i="1" s="1"/>
  <c r="AA974" i="1"/>
  <c r="AA1408" i="1"/>
  <c r="AK1418" i="1"/>
  <c r="AK1419" i="1" s="1"/>
  <c r="AR972" i="1"/>
  <c r="AQ1407" i="1"/>
  <c r="H28" i="10"/>
  <c r="X1418" i="1"/>
  <c r="X1419" i="1" s="1"/>
  <c r="AD1418" i="1"/>
  <c r="AD1419" i="1" s="1"/>
  <c r="AL1518" i="1"/>
  <c r="AL972" i="1"/>
  <c r="E14" i="11"/>
  <c r="Z1418" i="1"/>
  <c r="Z1419" i="1" s="1"/>
  <c r="X1194" i="1"/>
  <c r="AH1418" i="1"/>
  <c r="AH1419" i="1" s="1"/>
  <c r="AN1418" i="1"/>
  <c r="AD1416" i="1"/>
  <c r="AG1407" i="1"/>
  <c r="AH972" i="1"/>
  <c r="AT1407" i="1"/>
  <c r="AS1407" i="1"/>
  <c r="AT972" i="1"/>
  <c r="AA1418" i="1"/>
  <c r="AA1419" i="1" s="1"/>
  <c r="N31" i="10"/>
  <c r="Y1408" i="1"/>
  <c r="J31" i="10"/>
  <c r="AL1408" i="1"/>
  <c r="AL974" i="1"/>
  <c r="I31" i="10"/>
  <c r="E15" i="11"/>
  <c r="C15" i="11"/>
  <c r="AI1521" i="1"/>
  <c r="AI1518" i="1"/>
  <c r="AR1418" i="1"/>
  <c r="AR1419" i="1" s="1"/>
  <c r="V1407" i="1"/>
  <c r="W1407" i="1"/>
  <c r="AM1521" i="1"/>
  <c r="AM1416" i="1"/>
  <c r="AQ1418" i="1"/>
  <c r="AQ1419" i="1" s="1"/>
  <c r="AF1521" i="1"/>
  <c r="AJ1408" i="1"/>
  <c r="AM1418" i="1"/>
  <c r="AM1419" i="1" s="1"/>
  <c r="AI1410" i="1"/>
  <c r="AI1408" i="1"/>
  <c r="AO1408" i="1"/>
  <c r="AF1518" i="1"/>
  <c r="AP1418" i="1"/>
  <c r="AP1419" i="1" s="1"/>
  <c r="AP1521" i="1"/>
  <c r="AB1408" i="1"/>
  <c r="L31" i="10"/>
  <c r="AS973" i="1"/>
  <c r="AE1518" i="1"/>
  <c r="AI974" i="1"/>
  <c r="V972" i="1"/>
  <c r="F17" i="11"/>
  <c r="AT1518" i="1"/>
  <c r="F31" i="10"/>
  <c r="AO1416" i="1"/>
  <c r="AK1408" i="1"/>
  <c r="AG975" i="1"/>
  <c r="D15" i="11"/>
  <c r="G17" i="11"/>
  <c r="Y896" i="1" l="1"/>
  <c r="Z896" i="1"/>
  <c r="W896" i="1"/>
  <c r="Y1416" i="1"/>
  <c r="X1416" i="1"/>
  <c r="Z977" i="1"/>
  <c r="Z1289" i="1" s="1"/>
  <c r="W1416" i="1"/>
  <c r="AA1416" i="1"/>
  <c r="V896" i="1"/>
  <c r="AT1427" i="1"/>
  <c r="AT1430" i="1" s="1"/>
  <c r="X1411" i="1"/>
  <c r="AD1411" i="1"/>
  <c r="AA1415" i="1"/>
  <c r="Z1411" i="1"/>
  <c r="AH1415" i="1"/>
  <c r="AH1417" i="1" s="1"/>
  <c r="AF1411" i="1"/>
  <c r="AM1411" i="1"/>
  <c r="AO1415" i="1"/>
  <c r="AO1417" i="1" s="1"/>
  <c r="AC1415" i="1"/>
  <c r="AC1417" i="1" s="1"/>
  <c r="AC1411" i="1"/>
  <c r="AL1480" i="1"/>
  <c r="H14" i="11"/>
  <c r="AH1411" i="1"/>
  <c r="AI1427" i="1"/>
  <c r="AI1430" i="1" s="1"/>
  <c r="AL1426" i="1"/>
  <c r="AL1458" i="1" s="1"/>
  <c r="AL1457" i="1" s="1"/>
  <c r="AL1468" i="1" s="1"/>
  <c r="AL1477" i="1" s="1"/>
  <c r="AD1415" i="1"/>
  <c r="AD1424" i="1" s="1"/>
  <c r="AO1411" i="1"/>
  <c r="AP1415" i="1"/>
  <c r="AP1417" i="1" s="1"/>
  <c r="AP1411" i="1"/>
  <c r="AC1427" i="1"/>
  <c r="AC1430" i="1" s="1"/>
  <c r="AC1426" i="1" s="1"/>
  <c r="AC1458" i="1" s="1"/>
  <c r="AC1469" i="1" s="1"/>
  <c r="AC1479" i="1" s="1"/>
  <c r="AB1480" i="1"/>
  <c r="AR1411" i="1"/>
  <c r="W1480" i="1"/>
  <c r="AR1415" i="1"/>
  <c r="AF1415" i="1"/>
  <c r="AF1417" i="1" s="1"/>
  <c r="AE1480" i="1"/>
  <c r="AE1427" i="1"/>
  <c r="AE1430" i="1" s="1"/>
  <c r="AE1426" i="1" s="1"/>
  <c r="AE1458" i="1" s="1"/>
  <c r="AE1469" i="1" s="1"/>
  <c r="AE1479" i="1" s="1"/>
  <c r="AN1415" i="1"/>
  <c r="AN1417" i="1" s="1"/>
  <c r="AK1415" i="1"/>
  <c r="AK1424" i="1" s="1"/>
  <c r="X1415" i="1"/>
  <c r="X1417" i="1" s="1"/>
  <c r="AO1480" i="1"/>
  <c r="AO1427" i="1"/>
  <c r="AO1430" i="1" s="1"/>
  <c r="AO1426" i="1" s="1"/>
  <c r="AO1458" i="1" s="1"/>
  <c r="X1480" i="1"/>
  <c r="X1427" i="1"/>
  <c r="X1430" i="1" s="1"/>
  <c r="X1426" i="1" s="1"/>
  <c r="X1458" i="1" s="1"/>
  <c r="AM1415" i="1"/>
  <c r="AM1417" i="1" s="1"/>
  <c r="AN1411" i="1"/>
  <c r="AJ1480" i="1"/>
  <c r="AJ1427" i="1"/>
  <c r="AJ1430" i="1" s="1"/>
  <c r="V1432" i="1"/>
  <c r="V1426" i="1" s="1"/>
  <c r="V1458" i="1" s="1"/>
  <c r="V1411" i="1"/>
  <c r="V1415" i="1"/>
  <c r="V1424" i="1" s="1"/>
  <c r="Y1427" i="1"/>
  <c r="Y1430" i="1" s="1"/>
  <c r="Y1480" i="1"/>
  <c r="AH1427" i="1"/>
  <c r="AH1430" i="1" s="1"/>
  <c r="AH1426" i="1" s="1"/>
  <c r="AH1458" i="1" s="1"/>
  <c r="AH1480" i="1"/>
  <c r="AP1480" i="1"/>
  <c r="AP1427" i="1"/>
  <c r="AP1430" i="1" s="1"/>
  <c r="AP1426" i="1" s="1"/>
  <c r="AP1458" i="1" s="1"/>
  <c r="AB1432" i="1"/>
  <c r="AB1426" i="1" s="1"/>
  <c r="AB1458" i="1" s="1"/>
  <c r="AB1411" i="1"/>
  <c r="AB1415" i="1"/>
  <c r="AQ1427" i="1"/>
  <c r="AQ1430" i="1" s="1"/>
  <c r="AQ1480" i="1"/>
  <c r="AJ1432" i="1"/>
  <c r="AJ1415" i="1"/>
  <c r="AJ1417" i="1" s="1"/>
  <c r="AJ1411" i="1"/>
  <c r="AL1415" i="1"/>
  <c r="AL1411" i="1"/>
  <c r="Z1427" i="1"/>
  <c r="Z1430" i="1" s="1"/>
  <c r="Z1426" i="1" s="1"/>
  <c r="Z1458" i="1" s="1"/>
  <c r="Z1480" i="1"/>
  <c r="AQ1415" i="1"/>
  <c r="AQ1424" i="1" s="1"/>
  <c r="AQ1411" i="1"/>
  <c r="AQ1432" i="1"/>
  <c r="AS1427" i="1"/>
  <c r="AS1430" i="1" s="1"/>
  <c r="AS1480" i="1"/>
  <c r="AA1411" i="1"/>
  <c r="AK1411" i="1"/>
  <c r="AN1419" i="1"/>
  <c r="AD1480" i="1"/>
  <c r="AD1427" i="1"/>
  <c r="AD1430" i="1" s="1"/>
  <c r="AD1426" i="1" s="1"/>
  <c r="AD1458" i="1" s="1"/>
  <c r="W1432" i="1"/>
  <c r="W1426" i="1" s="1"/>
  <c r="W1458" i="1" s="1"/>
  <c r="W1411" i="1"/>
  <c r="W1415" i="1"/>
  <c r="W1424" i="1" s="1"/>
  <c r="AG1419" i="1"/>
  <c r="Z1415" i="1"/>
  <c r="Z1417" i="1" s="1"/>
  <c r="Y1415" i="1"/>
  <c r="Y1411" i="1"/>
  <c r="Y1432" i="1"/>
  <c r="AE1415" i="1"/>
  <c r="AE1411" i="1"/>
  <c r="AT1415" i="1"/>
  <c r="AT1424" i="1" s="1"/>
  <c r="AT1432" i="1"/>
  <c r="AT1411" i="1"/>
  <c r="H17" i="11"/>
  <c r="AI1415" i="1"/>
  <c r="AI1411" i="1"/>
  <c r="AI1432" i="1"/>
  <c r="AA1480" i="1"/>
  <c r="AA1427" i="1"/>
  <c r="AA1430" i="1" s="1"/>
  <c r="AA1426" i="1" s="1"/>
  <c r="AA1458" i="1" s="1"/>
  <c r="AF1427" i="1"/>
  <c r="AF1430" i="1" s="1"/>
  <c r="AF1426" i="1" s="1"/>
  <c r="AF1458" i="1" s="1"/>
  <c r="AF1480" i="1"/>
  <c r="AR1427" i="1"/>
  <c r="AR1430" i="1" s="1"/>
  <c r="AR1426" i="1" s="1"/>
  <c r="AR1458" i="1" s="1"/>
  <c r="AR1480" i="1"/>
  <c r="AS1411" i="1"/>
  <c r="AS1432" i="1"/>
  <c r="AS1415" i="1"/>
  <c r="AS1417" i="1" s="1"/>
  <c r="H15" i="11"/>
  <c r="AG1432" i="1"/>
  <c r="AG1415" i="1"/>
  <c r="AG1417" i="1" s="1"/>
  <c r="AG1411" i="1"/>
  <c r="AM1427" i="1"/>
  <c r="AM1430" i="1" s="1"/>
  <c r="AM1426" i="1" s="1"/>
  <c r="AM1458" i="1" s="1"/>
  <c r="AM1480" i="1"/>
  <c r="AK1480" i="1"/>
  <c r="AK1427" i="1"/>
  <c r="AK1430" i="1" s="1"/>
  <c r="AK1426" i="1" s="1"/>
  <c r="AK1458" i="1" s="1"/>
  <c r="AA1417" i="1" l="1"/>
  <c r="AT1426" i="1"/>
  <c r="AT1458" i="1" s="1"/>
  <c r="AT1457" i="1" s="1"/>
  <c r="AT1468" i="1" s="1"/>
  <c r="AT1477" i="1" s="1"/>
  <c r="AH1424" i="1"/>
  <c r="AP1424" i="1"/>
  <c r="AA1424" i="1"/>
  <c r="AK1417" i="1"/>
  <c r="AI1426" i="1"/>
  <c r="AI1458" i="1" s="1"/>
  <c r="AI1469" i="1" s="1"/>
  <c r="AI1479" i="1" s="1"/>
  <c r="AC1424" i="1"/>
  <c r="AO1424" i="1"/>
  <c r="AQ1426" i="1"/>
  <c r="AQ1458" i="1" s="1"/>
  <c r="AQ1469" i="1" s="1"/>
  <c r="AQ1479" i="1" s="1"/>
  <c r="AD1417" i="1"/>
  <c r="AJ1424" i="1"/>
  <c r="AL1469" i="1"/>
  <c r="AL1479" i="1" s="1"/>
  <c r="V1417" i="1"/>
  <c r="AC1457" i="1"/>
  <c r="AC1468" i="1" s="1"/>
  <c r="AC1477" i="1" s="1"/>
  <c r="AG1424" i="1"/>
  <c r="AM1424" i="1"/>
  <c r="AN1424" i="1"/>
  <c r="X1424" i="1"/>
  <c r="AR1417" i="1"/>
  <c r="AR1424" i="1"/>
  <c r="AE1457" i="1"/>
  <c r="AE1468" i="1" s="1"/>
  <c r="AE1477" i="1" s="1"/>
  <c r="AF1424" i="1"/>
  <c r="AS1424" i="1"/>
  <c r="V1469" i="1"/>
  <c r="V1479" i="1" s="1"/>
  <c r="V1457" i="1"/>
  <c r="V1468" i="1" s="1"/>
  <c r="V1477" i="1" s="1"/>
  <c r="AB1469" i="1"/>
  <c r="AB1479" i="1" s="1"/>
  <c r="AB1457" i="1"/>
  <c r="AB1468" i="1" s="1"/>
  <c r="AB1477" i="1" s="1"/>
  <c r="Z1469" i="1"/>
  <c r="Z1479" i="1" s="1"/>
  <c r="Z1457" i="1"/>
  <c r="Z1468" i="1" s="1"/>
  <c r="Z1477" i="1" s="1"/>
  <c r="AA1457" i="1"/>
  <c r="AA1468" i="1" s="1"/>
  <c r="AA1477" i="1" s="1"/>
  <c r="AA1469" i="1"/>
  <c r="AA1479" i="1" s="1"/>
  <c r="AG1480" i="1"/>
  <c r="AG1427" i="1"/>
  <c r="AG1430" i="1" s="1"/>
  <c r="AG1426" i="1" s="1"/>
  <c r="AG1458" i="1" s="1"/>
  <c r="AP1469" i="1"/>
  <c r="AP1479" i="1" s="1"/>
  <c r="AP1457" i="1"/>
  <c r="AP1468" i="1" s="1"/>
  <c r="AP1477" i="1" s="1"/>
  <c r="W1417" i="1"/>
  <c r="X1457" i="1"/>
  <c r="X1468" i="1" s="1"/>
  <c r="X1477" i="1" s="1"/>
  <c r="X1469" i="1"/>
  <c r="X1479" i="1" s="1"/>
  <c r="AR1457" i="1"/>
  <c r="AR1468" i="1" s="1"/>
  <c r="AR1477" i="1" s="1"/>
  <c r="AR1469" i="1"/>
  <c r="AR1479" i="1" s="1"/>
  <c r="AH1469" i="1"/>
  <c r="AH1479" i="1" s="1"/>
  <c r="AH1457" i="1"/>
  <c r="AH1468" i="1" s="1"/>
  <c r="AH1477" i="1" s="1"/>
  <c r="AN1427" i="1"/>
  <c r="AN1430" i="1" s="1"/>
  <c r="AN1426" i="1" s="1"/>
  <c r="AN1458" i="1" s="1"/>
  <c r="AN1480" i="1"/>
  <c r="AM1457" i="1"/>
  <c r="AM1468" i="1" s="1"/>
  <c r="AM1477" i="1" s="1"/>
  <c r="AM1469" i="1"/>
  <c r="AM1479" i="1" s="1"/>
  <c r="W1469" i="1"/>
  <c r="W1479" i="1" s="1"/>
  <c r="W1457" i="1"/>
  <c r="W1468" i="1" s="1"/>
  <c r="W1477" i="1" s="1"/>
  <c r="AL1417" i="1"/>
  <c r="AL1424" i="1"/>
  <c r="AQ1417" i="1"/>
  <c r="AF1457" i="1"/>
  <c r="AF1468" i="1" s="1"/>
  <c r="AF1477" i="1" s="1"/>
  <c r="AF1469" i="1"/>
  <c r="AF1479" i="1" s="1"/>
  <c r="AD1457" i="1"/>
  <c r="AD1468" i="1" s="1"/>
  <c r="AD1477" i="1" s="1"/>
  <c r="AD1469" i="1"/>
  <c r="AD1479" i="1" s="1"/>
  <c r="AS1426" i="1"/>
  <c r="AS1458" i="1" s="1"/>
  <c r="AO1457" i="1"/>
  <c r="AO1468" i="1" s="1"/>
  <c r="AO1477" i="1" s="1"/>
  <c r="AO1469" i="1"/>
  <c r="AO1479" i="1" s="1"/>
  <c r="Y1426" i="1"/>
  <c r="Y1458" i="1" s="1"/>
  <c r="AK1469" i="1"/>
  <c r="AK1479" i="1" s="1"/>
  <c r="AK1457" i="1"/>
  <c r="AK1468" i="1" s="1"/>
  <c r="AK1477" i="1" s="1"/>
  <c r="AT1417" i="1"/>
  <c r="AB1424" i="1"/>
  <c r="AB1417" i="1"/>
  <c r="Z1424" i="1"/>
  <c r="AI1417" i="1"/>
  <c r="AI1424" i="1"/>
  <c r="AE1417" i="1"/>
  <c r="AE1424" i="1"/>
  <c r="AJ1426" i="1"/>
  <c r="AJ1458" i="1" s="1"/>
  <c r="Y1424" i="1"/>
  <c r="Y1417" i="1"/>
  <c r="AT1469" i="1" l="1"/>
  <c r="AT1479" i="1" s="1"/>
  <c r="AI1457" i="1"/>
  <c r="AI1468" i="1" s="1"/>
  <c r="AI1477" i="1" s="1"/>
  <c r="AQ1457" i="1"/>
  <c r="AQ1468" i="1" s="1"/>
  <c r="AQ1477" i="1" s="1"/>
  <c r="AG1469" i="1"/>
  <c r="AG1479" i="1" s="1"/>
  <c r="AG1457" i="1"/>
  <c r="AG1468" i="1" s="1"/>
  <c r="AG1477" i="1" s="1"/>
  <c r="AS1457" i="1"/>
  <c r="AS1468" i="1" s="1"/>
  <c r="AS1477" i="1" s="1"/>
  <c r="AS1469" i="1"/>
  <c r="AS1479" i="1" s="1"/>
  <c r="AJ1469" i="1"/>
  <c r="AJ1479" i="1" s="1"/>
  <c r="AJ1457" i="1"/>
  <c r="AJ1468" i="1" s="1"/>
  <c r="AJ1477" i="1" s="1"/>
  <c r="AN1457" i="1"/>
  <c r="AN1468" i="1" s="1"/>
  <c r="AN1477" i="1" s="1"/>
  <c r="AN1469" i="1"/>
  <c r="AN1479" i="1" s="1"/>
  <c r="Y1469" i="1"/>
  <c r="Y1479" i="1" s="1"/>
  <c r="Y1457" i="1"/>
  <c r="Y1468" i="1" s="1"/>
  <c r="Y147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arend Kouwenaar</author>
    <author>Author</author>
    <author>ak</author>
    <author>akouwenaar</author>
  </authors>
  <commentList>
    <comment ref="AO76" authorId="0" shapeId="0" xr:uid="{F96FAA3B-B369-4E7B-A7F2-773119FE6041}">
      <text>
        <r>
          <rPr>
            <b/>
            <sz val="13"/>
            <color indexed="81"/>
            <rFont val="Tahoma"/>
            <family val="2"/>
          </rPr>
          <t xml:space="preserve">ak: </t>
        </r>
        <r>
          <rPr>
            <sz val="13"/>
            <color indexed="81"/>
            <rFont val="Tahoma"/>
            <family val="2"/>
          </rPr>
          <t>where does this comes from, neither in EF_DG MTEF nor in Proj Disb EXTDEBT</t>
        </r>
      </text>
    </comment>
    <comment ref="AJ78" authorId="0" shapeId="0" xr:uid="{460904BB-86D1-4360-A058-8984C2A1C6D0}">
      <text>
        <r>
          <rPr>
            <sz val="13"/>
            <color indexed="81"/>
            <rFont val="Tahoma"/>
            <family val="2"/>
          </rPr>
          <t xml:space="preserve">ak: Eurobond for both BAC and Rwandair sem II 2025
</t>
        </r>
      </text>
    </comment>
    <comment ref="D117" authorId="1" shapeId="0" xr:uid="{B8ADC744-3BE7-454B-8F83-1DABCCB0C12A}">
      <text>
        <r>
          <rPr>
            <sz val="10"/>
            <color indexed="81"/>
            <rFont val="Tahoma"/>
            <family val="2"/>
          </rPr>
          <t>we report the supply side deflator; the demand side deflator is very close</t>
        </r>
      </text>
    </comment>
    <comment ref="J149" authorId="1" shapeId="0" xr:uid="{7BCFABF3-5ACF-488A-9649-9820EEF9C2D5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K149" authorId="1" shapeId="0" xr:uid="{D9669BBF-8E51-4E86-942E-524A19157407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L149" authorId="1" shapeId="0" xr:uid="{14B21C82-495C-407F-9F48-938A326C1E48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M149" authorId="1" shapeId="0" xr:uid="{13C8BF51-0253-4EDF-BD51-2E4FCC88B670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N149" authorId="1" shapeId="0" xr:uid="{A93A436D-16A7-468E-A25B-608149E5DE35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O149" authorId="1" shapeId="0" xr:uid="{681B8E11-FF49-455D-9385-08A5814C290B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P149" authorId="1" shapeId="0" xr:uid="{056F4118-2C4C-4327-971D-F680DA36986F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Q149" authorId="1" shapeId="0" xr:uid="{AFFCA565-C039-4F09-BC2E-D824EAAE6ED8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R149" authorId="1" shapeId="0" xr:uid="{7F8F541A-9CF6-4A6A-B090-95A702D95E18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S149" authorId="1" shapeId="0" xr:uid="{144B8B62-E4CA-407D-B571-54244E59ED7E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T149" authorId="1" shapeId="0" xr:uid="{5E870322-4018-4776-994B-4125AF4DA3FF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U149" authorId="1" shapeId="0" xr:uid="{A0065CFD-C176-4AF2-BA11-A65842EF3A40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AE151" authorId="1" shapeId="0" xr:uid="{550FAD5C-36C6-4488-93C1-58D8D9004875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AF151" authorId="1" shapeId="0" xr:uid="{B645F583-BEE2-48FF-9088-B1FA3E1EEE44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AG151" authorId="1" shapeId="0" xr:uid="{912ED052-7A4C-4729-9319-2BDC5F33919F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AH151" authorId="1" shapeId="0" xr:uid="{367D321B-BAA0-4099-A67F-7A0871225E1F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AI151" authorId="1" shapeId="0" xr:uid="{23F77937-1C00-4B57-9C44-DE1E9156DB56}">
      <text>
        <r>
          <rPr>
            <sz val="9"/>
            <color indexed="81"/>
            <rFont val="Tahoma"/>
            <family val="2"/>
          </rPr>
          <t>deduct (NA-Budget) discrepancy in govt cons since this was added to govt cons, so was somehow included in transfers, net L etc</t>
        </r>
      </text>
    </comment>
    <comment ref="D155" authorId="1" shapeId="0" xr:uid="{378C474D-2F1B-44C4-A280-C97292758AD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govt net prim+sec income changed because of BOP correction; also govt savings</t>
        </r>
      </text>
    </comment>
    <comment ref="AH166" authorId="1" shapeId="0" xr:uid="{C4777E1C-BEF2-4436-8F35-E33B0A8A2161}">
      <text>
        <r>
          <rPr>
            <b/>
            <sz val="9"/>
            <color indexed="81"/>
            <rFont val="Tahoma"/>
            <family val="2"/>
          </rPr>
          <t xml:space="preserve">ak </t>
        </r>
        <r>
          <rPr>
            <sz val="9"/>
            <color indexed="81"/>
            <rFont val="Tahoma"/>
            <family val="2"/>
          </rPr>
          <t>these checks remain, ,as there are discrepacnues NA~BOP but we already corrected NA "manually"</t>
        </r>
      </text>
    </comment>
    <comment ref="AI166" authorId="1" shapeId="0" xr:uid="{12B5AA6B-057C-4185-9D0C-EEB95EE6E139}">
      <text>
        <r>
          <rPr>
            <b/>
            <sz val="9"/>
            <color indexed="81"/>
            <rFont val="Tahoma"/>
            <family val="2"/>
          </rPr>
          <t xml:space="preserve">ak </t>
        </r>
        <r>
          <rPr>
            <sz val="9"/>
            <color indexed="81"/>
            <rFont val="Tahoma"/>
            <family val="2"/>
          </rPr>
          <t>these checks remain, ,as there are discrepacnues NA~BOP but we already corrected NA "manually"</t>
        </r>
      </text>
    </comment>
    <comment ref="J171" authorId="1" shapeId="0" xr:uid="{DCFFC7B4-AFBC-42DC-9523-164649D14315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K171" authorId="1" shapeId="0" xr:uid="{5A0D2D1C-A98B-49F7-82E0-D948289382E8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L171" authorId="1" shapeId="0" xr:uid="{6E4E77FA-15B9-42E6-8A7F-4E006C47C603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M171" authorId="1" shapeId="0" xr:uid="{D14E1979-AF60-47DC-A0FD-882687EE118E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N171" authorId="1" shapeId="0" xr:uid="{CFA76B07-A562-4382-A583-8DE3C2E8F3D0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O171" authorId="1" shapeId="0" xr:uid="{38E6F2F2-B702-4DE4-B69B-981BFE4FB369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P171" authorId="1" shapeId="0" xr:uid="{E656EAC2-FC7D-4EEB-9A3D-7A0994EE70D0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Q171" authorId="1" shapeId="0" xr:uid="{33A2FDD3-C45F-455E-90FD-C592A5DAE296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R171" authorId="1" shapeId="0" xr:uid="{1BBA2AF0-2E1F-420B-98A0-536FDA94E635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S171" authorId="1" shapeId="0" xr:uid="{2A11EE43-860E-4875-A19C-A679CEC41951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T171" authorId="1" shapeId="0" xr:uid="{8EE4A3B9-6AC9-421C-8458-B9E02F1FC690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U171" authorId="1" shapeId="0" xr:uid="{B79BF670-D79F-42C1-85C9-246E533F4BC5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V171" authorId="1" shapeId="0" xr:uid="{03B7AF16-D356-4052-A176-5EFFFACB49AF}">
      <text>
        <r>
          <rPr>
            <sz val="9"/>
            <color indexed="81"/>
            <rFont val="Tahoma"/>
            <family val="2"/>
          </rPr>
          <t>intercensal pop growth rate 2.61% 2002--2012</t>
        </r>
      </text>
    </comment>
    <comment ref="X171" authorId="1" shapeId="0" xr:uid="{5911E483-F4EC-4FF2-9757-59A3509DDAF4}">
      <text>
        <r>
          <rPr>
            <sz val="9"/>
            <color indexed="81"/>
            <rFont val="Tahoma"/>
            <family val="2"/>
          </rPr>
          <t xml:space="preserve">NISR projected pop growth 2012-22
</t>
        </r>
      </text>
    </comment>
    <comment ref="AB171" authorId="1" shapeId="0" xr:uid="{D26EE46A-8D20-4755-BC4F-4FD03DCA7762}">
      <text>
        <r>
          <rPr>
            <sz val="9"/>
            <color indexed="81"/>
            <rFont val="Tahoma"/>
            <family val="2"/>
          </rPr>
          <t xml:space="preserve">Growth rate calculated from POP_PROJECTION_ PHC 2013-32
from 2017 0nward
</t>
        </r>
      </text>
    </comment>
    <comment ref="D615" authorId="1" shapeId="0" xr:uid="{B88F0218-0D3D-4E3A-A783-EDD01CE7A3A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should be checked, to include repayments on IMF budget loans); formula now links to summary table and incl. SDR all.</t>
        </r>
      </text>
    </comment>
    <comment ref="D616" authorId="1" shapeId="0" xr:uid="{77BFA993-3A3A-4873-B5B8-FB17C10F77F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line no longer includres Eurobonds as these are included in govt borrowing</t>
        </r>
      </text>
    </comment>
    <comment ref="C787" authorId="1" shapeId="0" xr:uid="{00000000-0006-0000-0000-00000E000000}">
      <text>
        <r>
          <rPr>
            <b/>
            <sz val="9"/>
            <color indexed="81"/>
            <rFont val="Tahoma"/>
            <family val="2"/>
          </rPr>
          <t xml:space="preserve">akouwenaar: </t>
        </r>
        <r>
          <rPr>
            <sz val="9"/>
            <color indexed="81"/>
            <rFont val="Tahoma"/>
            <family val="2"/>
          </rPr>
          <t xml:space="preserve">what is appropriate ratio? The one of reserve requir? IMF report uses strange &amp; unclear definition
</t>
        </r>
      </text>
    </comment>
    <comment ref="C790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 xml:space="preserve">akouwenaar: </t>
        </r>
        <r>
          <rPr>
            <sz val="9"/>
            <color indexed="81"/>
            <rFont val="Tahoma"/>
            <family val="2"/>
          </rPr>
          <t xml:space="preserve">check calc method, definition
</t>
        </r>
      </text>
    </comment>
    <comment ref="C79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akouwenaar: </t>
        </r>
        <r>
          <rPr>
            <sz val="9"/>
            <color indexed="81"/>
            <rFont val="Tahoma"/>
            <family val="2"/>
          </rPr>
          <t>check calculation method/def. perhaps not all assets and liabilities are liquid</t>
        </r>
      </text>
    </comment>
    <comment ref="D791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 xml:space="preserve">akouwenaar: </t>
        </r>
        <r>
          <rPr>
            <sz val="9"/>
            <color indexed="81"/>
            <rFont val="Tahoma"/>
            <family val="2"/>
          </rPr>
          <t>check calculation method/def. perhaps not all assets and liabilities are liquid</t>
        </r>
      </text>
    </comment>
    <comment ref="D829" authorId="1" shapeId="0" xr:uid="{32D02B44-C0BF-4C68-8B80-F67E0494B274}">
      <text>
        <r>
          <rPr>
            <b/>
            <sz val="9"/>
            <color indexed="81"/>
            <rFont val="Tahoma"/>
            <family val="2"/>
          </rPr>
          <t>akouwenaar:</t>
        </r>
        <r>
          <rPr>
            <sz val="9"/>
            <color indexed="81"/>
            <rFont val="Tahoma"/>
            <family val="2"/>
          </rPr>
          <t xml:space="preserve">before 2014 excludes Aut Agencies as they were separated out in MonSur
</t>
        </r>
      </text>
    </comment>
    <comment ref="D862" authorId="2" shapeId="0" xr:uid="{2B90BC96-DD40-47BA-881C-5F4FDFAFF4C9}">
      <text>
        <r>
          <rPr>
            <b/>
            <sz val="9"/>
            <color indexed="81"/>
            <rFont val="Tahoma"/>
            <family val="2"/>
          </rPr>
          <t>ak:</t>
        </r>
        <r>
          <rPr>
            <sz val="9"/>
            <color indexed="81"/>
            <rFont val="Tahoma"/>
            <family val="2"/>
          </rPr>
          <t xml:space="preserve">
these 3 lines make no sense; rename E,M volume growth?</t>
        </r>
      </text>
    </comment>
    <comment ref="D864" authorId="0" shapeId="0" xr:uid="{844C5C36-3648-4B01-BECE-3199D0C6BC24}">
      <text>
        <r>
          <rPr>
            <b/>
            <sz val="9"/>
            <color indexed="81"/>
            <rFont val="Tahoma"/>
            <family val="2"/>
          </rPr>
          <t>arend Kouwenaar:</t>
        </r>
        <r>
          <rPr>
            <sz val="9"/>
            <color indexed="81"/>
            <rFont val="Tahoma"/>
            <family val="2"/>
          </rPr>
          <t xml:space="preserve">
what does this mean? If anything at all? CHECK </t>
        </r>
      </text>
    </comment>
    <comment ref="D867" authorId="2" shapeId="0" xr:uid="{0D4F80BB-1E35-4530-82D1-1DACD1634C65}">
      <text>
        <r>
          <rPr>
            <b/>
            <sz val="9"/>
            <color indexed="81"/>
            <rFont val="Tahoma"/>
            <family val="2"/>
          </rPr>
          <t>ak:</t>
        </r>
        <r>
          <rPr>
            <sz val="9"/>
            <color indexed="81"/>
            <rFont val="Tahoma"/>
            <family val="2"/>
          </rPr>
          <t xml:space="preserve">
goods &amp; services</t>
        </r>
      </text>
    </comment>
    <comment ref="D881" authorId="2" shapeId="0" xr:uid="{A4057DB8-5690-4A61-A46A-3FAD855029D4}">
      <text>
        <r>
          <rPr>
            <b/>
            <sz val="9"/>
            <color indexed="81"/>
            <rFont val="Tahoma"/>
            <family val="2"/>
          </rPr>
          <t>ak:</t>
        </r>
        <r>
          <rPr>
            <sz val="9"/>
            <color indexed="81"/>
            <rFont val="Tahoma"/>
            <family val="2"/>
          </rPr>
          <t xml:space="preserve">
line added back in</t>
        </r>
      </text>
    </comment>
    <comment ref="D911" authorId="2" shapeId="0" xr:uid="{338C1F8C-CB94-4E40-AE98-4AAA3DE205BA}">
      <text>
        <r>
          <rPr>
            <b/>
            <sz val="9"/>
            <color indexed="81"/>
            <rFont val="Tahoma"/>
            <family val="2"/>
          </rPr>
          <t>ak:</t>
        </r>
        <r>
          <rPr>
            <sz val="9"/>
            <color indexed="81"/>
            <rFont val="Tahoma"/>
            <family val="2"/>
          </rPr>
          <t xml:space="preserve">
check line (crucial) reinserted; note large discrepancies projected!</t>
        </r>
      </text>
    </comment>
    <comment ref="Z1008" authorId="0" shapeId="0" xr:uid="{00000000-0006-0000-0000-00001D000000}">
      <text>
        <r>
          <rPr>
            <sz val="9"/>
            <color indexed="81"/>
            <rFont val="Tahoma"/>
            <family val="2"/>
          </rPr>
          <t xml:space="preserve">small correction: previsously calculated in US$, but now converted at end-period ER, to RWF GDP
</t>
        </r>
      </text>
    </comment>
    <comment ref="D1042" authorId="3" shapeId="0" xr:uid="{6B30B4E9-51B6-4B14-B3D4-0EA47080EF60}">
      <text>
        <r>
          <rPr>
            <sz val="9"/>
            <color indexed="81"/>
            <rFont val="Tahoma"/>
            <family val="2"/>
          </rPr>
          <t>recalculated with other formula, using MON reserves; also as check using imports fob plus cif-fob (freight) difference</t>
        </r>
      </text>
    </comment>
    <comment ref="E1042" authorId="3" shapeId="0" xr:uid="{7FDDF6E8-75F5-438A-9D50-B5A398090262}">
      <text>
        <r>
          <rPr>
            <sz val="9"/>
            <color indexed="81"/>
            <rFont val="Tahoma"/>
            <family val="2"/>
          </rPr>
          <t>both coverages are still one year off, should shift to the left</t>
        </r>
      </text>
    </comment>
    <comment ref="Z1063" authorId="0" shapeId="0" xr:uid="{A24813A1-56E8-4ACD-A116-E8D8C77345DA}">
      <text>
        <r>
          <rPr>
            <sz val="9"/>
            <color indexed="81"/>
            <rFont val="Tahoma"/>
            <family val="2"/>
          </rPr>
          <t xml:space="preserve">small correction: previsously calculated in US$, but now converted at end-period ER, to RWF GDP
</t>
        </r>
      </text>
    </comment>
    <comment ref="C1096" authorId="3" shapeId="0" xr:uid="{00000000-0006-0000-0000-000020000000}">
      <text>
        <r>
          <rPr>
            <sz val="9"/>
            <color indexed="81"/>
            <rFont val="Tahoma"/>
            <family val="2"/>
          </rPr>
          <t>recalculated with other formula, using MON reserves; also as check using imports fob plus cif-fob (freight) difference</t>
        </r>
      </text>
    </comment>
    <comment ref="D1097" authorId="3" shapeId="0" xr:uid="{00000000-0006-0000-0000-000021000000}">
      <text>
        <r>
          <rPr>
            <sz val="9"/>
            <color indexed="81"/>
            <rFont val="Tahoma"/>
            <family val="2"/>
          </rPr>
          <t>recalculated with other formula, using MON reserves; also as check using imports fob plus cif-fob (freight) difference</t>
        </r>
      </text>
    </comment>
    <comment ref="E1097" authorId="3" shapeId="0" xr:uid="{00000000-0006-0000-0000-000022000000}">
      <text>
        <r>
          <rPr>
            <sz val="9"/>
            <color indexed="81"/>
            <rFont val="Tahoma"/>
            <family val="2"/>
          </rPr>
          <t>both coverages are still one year off, should shift to the left</t>
        </r>
      </text>
    </comment>
    <comment ref="AM1097" authorId="3" shapeId="0" xr:uid="{AA1DD130-7B79-4411-8C87-50863E07BB7C}">
      <text>
        <r>
          <rPr>
            <sz val="9"/>
            <color indexed="81"/>
            <rFont val="Tahoma"/>
            <family val="2"/>
          </rPr>
          <t>recalculated with other formula, using MON reserves; also as check using imports fob plus cif-fob (freight) difference</t>
        </r>
      </text>
    </comment>
    <comment ref="Z1118" authorId="0" shapeId="0" xr:uid="{00000000-0006-0000-0000-000023000000}">
      <text>
        <r>
          <rPr>
            <sz val="9"/>
            <color indexed="81"/>
            <rFont val="Tahoma"/>
            <family val="2"/>
          </rPr>
          <t xml:space="preserve">small correction: previsously calculated in US$, but now converted at end-period ER, to RWF GDP
</t>
        </r>
      </text>
    </comment>
    <comment ref="D1152" authorId="3" shapeId="0" xr:uid="{00000000-0006-0000-0000-000024000000}">
      <text>
        <r>
          <rPr>
            <sz val="9"/>
            <color indexed="81"/>
            <rFont val="Tahoma"/>
            <family val="2"/>
          </rPr>
          <t>recalculated with other formula, using MON reserves; also as check using imports fob plus cif-fob (freight) difference</t>
        </r>
      </text>
    </comment>
    <comment ref="E1152" authorId="3" shapeId="0" xr:uid="{00000000-0006-0000-0000-000025000000}">
      <text>
        <r>
          <rPr>
            <sz val="9"/>
            <color indexed="81"/>
            <rFont val="Tahoma"/>
            <family val="2"/>
          </rPr>
          <t>both coverages are still one year off, should shift to the left</t>
        </r>
      </text>
    </comment>
    <comment ref="AM1152" authorId="3" shapeId="0" xr:uid="{00000000-0006-0000-0000-000026000000}">
      <text>
        <r>
          <rPr>
            <sz val="9"/>
            <color indexed="81"/>
            <rFont val="Tahoma"/>
            <family val="2"/>
          </rPr>
          <t>recalculated with other formula, using MON reserves; also as check using imports fob plus cif-fob (freight) difference</t>
        </r>
      </text>
    </comment>
    <comment ref="Z1173" authorId="0" shapeId="0" xr:uid="{00000000-0006-0000-0000-000027000000}">
      <text>
        <r>
          <rPr>
            <sz val="9"/>
            <color indexed="81"/>
            <rFont val="Tahoma"/>
            <family val="2"/>
          </rPr>
          <t xml:space="preserve">small correction: previsously calculated in US$, but now converted at end-period ER, to RWF GDP
</t>
        </r>
      </text>
    </comment>
    <comment ref="E1206" authorId="3" shapeId="0" xr:uid="{00000000-0006-0000-0000-000028000000}">
      <text>
        <r>
          <rPr>
            <sz val="9"/>
            <color indexed="81"/>
            <rFont val="Tahoma"/>
            <family val="2"/>
          </rPr>
          <t>both coverages are still one year off, should shift to the left</t>
        </r>
      </text>
    </comment>
    <comment ref="AA1220" authorId="3" shapeId="0" xr:uid="{00000000-0006-0000-0000-000029000000}">
      <text>
        <r>
          <rPr>
            <b/>
            <sz val="9"/>
            <color indexed="81"/>
            <rFont val="Tahoma"/>
            <family val="2"/>
          </rPr>
          <t>akouwenaar:</t>
        </r>
        <r>
          <rPr>
            <sz val="9"/>
            <color indexed="81"/>
            <rFont val="Tahoma"/>
            <family val="2"/>
          </rPr>
          <t xml:space="preserve">
285.9 is in NBR MS, Nov 2,'15 but IMF has 290.7 in SR table, but 285.2 in QAC table MEFP</t>
        </r>
      </text>
    </comment>
    <comment ref="E1253" authorId="3" shapeId="0" xr:uid="{00000000-0006-0000-0000-00002A000000}">
      <text>
        <r>
          <rPr>
            <sz val="9"/>
            <color indexed="81"/>
            <rFont val="Tahoma"/>
            <family val="2"/>
          </rPr>
          <t>both coverages are still one year off, should shift to the left</t>
        </r>
      </text>
    </comment>
    <comment ref="D1315" authorId="3" shapeId="0" xr:uid="{00000000-0006-0000-0000-00002B000000}">
      <text>
        <r>
          <rPr>
            <sz val="9"/>
            <color indexed="81"/>
            <rFont val="Tahoma"/>
            <family val="2"/>
          </rPr>
          <t>recalculated with other formula, using MON reserves; also as check using imports fob plus cif-fob (freight) difference</t>
        </r>
      </text>
    </comment>
    <comment ref="E1315" authorId="3" shapeId="0" xr:uid="{00000000-0006-0000-0000-00002C000000}">
      <text>
        <r>
          <rPr>
            <sz val="9"/>
            <color indexed="81"/>
            <rFont val="Tahoma"/>
            <family val="2"/>
          </rPr>
          <t>both coverages are still one year off, should shift to the left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61" authorId="0" shapeId="0" xr:uid="{00000000-0006-0000-0700-00000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Include other minerals
</t>
        </r>
      </text>
    </comment>
    <comment ref="B84" authorId="0" shapeId="0" xr:uid="{00000000-0006-0000-0700-00000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Total-trans-trave</t>
        </r>
      </text>
    </comment>
    <comment ref="B88" authorId="0" shapeId="0" xr:uid="{00000000-0006-0000-0700-00000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total-trans-trave
</t>
        </r>
      </text>
    </comment>
    <comment ref="EW114" authorId="0" shapeId="0" xr:uid="{00000000-0006-0000-0700-00000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EX114" authorId="0" shapeId="0" xr:uid="{00000000-0006-0000-0700-00000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EY114" authorId="0" shapeId="0" xr:uid="{00000000-0006-0000-0700-00000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EZ114" authorId="0" shapeId="0" xr:uid="{00000000-0006-0000-0700-00000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A114" authorId="0" shapeId="0" xr:uid="{00000000-0006-0000-0700-00000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B114" authorId="0" shapeId="0" xr:uid="{00000000-0006-0000-0700-00000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C114" authorId="0" shapeId="0" xr:uid="{00000000-0006-0000-0700-00000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D114" authorId="0" shapeId="0" xr:uid="{00000000-0006-0000-0700-00000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E114" authorId="0" shapeId="0" xr:uid="{00000000-0006-0000-0700-00000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F114" authorId="0" shapeId="0" xr:uid="{00000000-0006-0000-0700-00000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G114" authorId="0" shapeId="0" xr:uid="{00000000-0006-0000-0700-00000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H114" authorId="0" shapeId="0" xr:uid="{00000000-0006-0000-0700-00000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I114" authorId="0" shapeId="0" xr:uid="{00000000-0006-0000-0700-00001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J114" authorId="0" shapeId="0" xr:uid="{00000000-0006-0000-0700-00001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K114" authorId="0" shapeId="0" xr:uid="{00000000-0006-0000-0700-00001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L114" authorId="0" shapeId="0" xr:uid="{00000000-0006-0000-0700-00001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M114" authorId="0" shapeId="0" xr:uid="{00000000-0006-0000-0700-00001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FN114" authorId="0" shapeId="0" xr:uid="{00000000-0006-0000-0700-00001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revenue and SocSec contributions</t>
        </r>
      </text>
    </comment>
    <comment ref="EW124" authorId="0" shapeId="0" xr:uid="{00000000-0006-0000-0700-00001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EX124" authorId="0" shapeId="0" xr:uid="{00000000-0006-0000-0700-00001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EY124" authorId="0" shapeId="0" xr:uid="{00000000-0006-0000-0700-00001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EZ124" authorId="0" shapeId="0" xr:uid="{00000000-0006-0000-0700-00001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A124" authorId="0" shapeId="0" xr:uid="{00000000-0006-0000-0700-00001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B124" authorId="0" shapeId="0" xr:uid="{00000000-0006-0000-0700-00001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C124" authorId="0" shapeId="0" xr:uid="{00000000-0006-0000-0700-00001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D124" authorId="0" shapeId="0" xr:uid="{00000000-0006-0000-0700-00001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E124" authorId="0" shapeId="0" xr:uid="{00000000-0006-0000-0700-00001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F124" authorId="0" shapeId="0" xr:uid="{00000000-0006-0000-0700-00001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G124" authorId="0" shapeId="0" xr:uid="{00000000-0006-0000-0700-00002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H124" authorId="0" shapeId="0" xr:uid="{00000000-0006-0000-0700-00002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I124" authorId="0" shapeId="0" xr:uid="{00000000-0006-0000-0700-00002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J124" authorId="0" shapeId="0" xr:uid="{00000000-0006-0000-0700-00002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K124" authorId="0" shapeId="0" xr:uid="{00000000-0006-0000-0700-00002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L124" authorId="0" shapeId="0" xr:uid="{00000000-0006-0000-0700-00002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M124" authorId="0" shapeId="0" xr:uid="{00000000-0006-0000-0700-00002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FN124" authorId="0" shapeId="0" xr:uid="{00000000-0006-0000-0700-00002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subsidies grants
social benefits</t>
        </r>
      </text>
    </comment>
    <comment ref="EW125" authorId="0" shapeId="0" xr:uid="{00000000-0006-0000-0700-00002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EX125" authorId="0" shapeId="0" xr:uid="{00000000-0006-0000-0700-00002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EY125" authorId="0" shapeId="0" xr:uid="{00000000-0006-0000-0700-00002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EZ125" authorId="0" shapeId="0" xr:uid="{00000000-0006-0000-0700-00002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A125" authorId="0" shapeId="0" xr:uid="{00000000-0006-0000-0700-00002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B125" authorId="0" shapeId="0" xr:uid="{00000000-0006-0000-0700-00002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C125" authorId="0" shapeId="0" xr:uid="{00000000-0006-0000-0700-00002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D125" authorId="0" shapeId="0" xr:uid="{00000000-0006-0000-0700-00002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E125" authorId="0" shapeId="0" xr:uid="{00000000-0006-0000-0700-00003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F125" authorId="0" shapeId="0" xr:uid="{00000000-0006-0000-0700-00003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G125" authorId="0" shapeId="0" xr:uid="{00000000-0006-0000-0700-00003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H125" authorId="0" shapeId="0" xr:uid="{00000000-0006-0000-0700-00003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I125" authorId="0" shapeId="0" xr:uid="{00000000-0006-0000-0700-00003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J125" authorId="0" shapeId="0" xr:uid="{00000000-0006-0000-0700-00003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K125" authorId="0" shapeId="0" xr:uid="{00000000-0006-0000-0700-00003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L125" authorId="0" shapeId="0" xr:uid="{00000000-0006-0000-0700-00003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M125" authorId="0" shapeId="0" xr:uid="{00000000-0006-0000-0700-00003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FN125" authorId="0" shapeId="0" xr:uid="{00000000-0006-0000-0700-00003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Other expemse</t>
        </r>
      </text>
    </comment>
    <comment ref="C127" authorId="0" shapeId="0" xr:uid="{00000000-0006-0000-0700-00003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127" authorId="0" shapeId="0" xr:uid="{00000000-0006-0000-0700-00003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127" authorId="0" shapeId="0" xr:uid="{00000000-0006-0000-0700-00003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F127" authorId="0" shapeId="0" xr:uid="{00000000-0006-0000-0700-00003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G127" authorId="0" shapeId="0" xr:uid="{00000000-0006-0000-0700-00003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H127" authorId="0" shapeId="0" xr:uid="{00000000-0006-0000-0700-00003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I127" authorId="0" shapeId="0" xr:uid="{00000000-0006-0000-0700-00004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J127" authorId="0" shapeId="0" xr:uid="{00000000-0006-0000-0700-00004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K127" authorId="0" shapeId="0" xr:uid="{00000000-0006-0000-0700-00004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L127" authorId="0" shapeId="0" xr:uid="{00000000-0006-0000-0700-00004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M127" authorId="0" shapeId="0" xr:uid="{00000000-0006-0000-0700-00004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N127" authorId="0" shapeId="0" xr:uid="{00000000-0006-0000-0700-00004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O127" authorId="0" shapeId="0" xr:uid="{00000000-0006-0000-0700-00004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P127" authorId="0" shapeId="0" xr:uid="{00000000-0006-0000-0700-00004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Q127" authorId="0" shapeId="0" xr:uid="{00000000-0006-0000-0700-00004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R127" authorId="0" shapeId="0" xr:uid="{00000000-0006-0000-0700-00004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S127" authorId="0" shapeId="0" xr:uid="{00000000-0006-0000-0700-00004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T127" authorId="0" shapeId="0" xr:uid="{00000000-0006-0000-0700-00004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U127" authorId="0" shapeId="0" xr:uid="{00000000-0006-0000-0700-00004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V127" authorId="0" shapeId="0" xr:uid="{00000000-0006-0000-0700-00004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W127" authorId="0" shapeId="0" xr:uid="{00000000-0006-0000-0700-00004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X127" authorId="0" shapeId="0" xr:uid="{00000000-0006-0000-0700-00004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Y127" authorId="0" shapeId="0" xr:uid="{00000000-0006-0000-0700-00005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Z127" authorId="0" shapeId="0" xr:uid="{00000000-0006-0000-0700-00005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A127" authorId="0" shapeId="0" xr:uid="{00000000-0006-0000-0700-00005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B127" authorId="0" shapeId="0" xr:uid="{00000000-0006-0000-0700-00005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C127" authorId="0" shapeId="0" xr:uid="{00000000-0006-0000-0700-00005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D127" authorId="0" shapeId="0" xr:uid="{00000000-0006-0000-0700-00005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E127" authorId="0" shapeId="0" xr:uid="{00000000-0006-0000-0700-00005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F127" authorId="0" shapeId="0" xr:uid="{00000000-0006-0000-0700-00005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G127" authorId="0" shapeId="0" xr:uid="{00000000-0006-0000-0700-00005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H127" authorId="0" shapeId="0" xr:uid="{00000000-0006-0000-0700-00005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I127" authorId="0" shapeId="0" xr:uid="{00000000-0006-0000-0700-00005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J127" authorId="0" shapeId="0" xr:uid="{00000000-0006-0000-0700-00005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K127" authorId="0" shapeId="0" xr:uid="{00000000-0006-0000-0700-00005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L127" authorId="0" shapeId="0" xr:uid="{00000000-0006-0000-0700-00005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M127" authorId="0" shapeId="0" xr:uid="{00000000-0006-0000-0700-00005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N127" authorId="0" shapeId="0" xr:uid="{00000000-0006-0000-0700-00005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O127" authorId="0" shapeId="0" xr:uid="{00000000-0006-0000-0700-00006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P127" authorId="0" shapeId="0" xr:uid="{00000000-0006-0000-0700-00006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Q127" authorId="0" shapeId="0" xr:uid="{00000000-0006-0000-0700-00006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R127" authorId="0" shapeId="0" xr:uid="{00000000-0006-0000-0700-00006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S127" authorId="0" shapeId="0" xr:uid="{00000000-0006-0000-0700-00006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T127" authorId="0" shapeId="0" xr:uid="{00000000-0006-0000-0700-00006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U127" authorId="0" shapeId="0" xr:uid="{00000000-0006-0000-0700-00006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V127" authorId="0" shapeId="0" xr:uid="{00000000-0006-0000-0700-00006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W127" authorId="0" shapeId="0" xr:uid="{00000000-0006-0000-0700-00006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X127" authorId="0" shapeId="0" xr:uid="{00000000-0006-0000-0700-00006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Y127" authorId="0" shapeId="0" xr:uid="{00000000-0006-0000-0700-00006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AZ127" authorId="0" shapeId="0" xr:uid="{00000000-0006-0000-0700-00006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A127" authorId="0" shapeId="0" xr:uid="{00000000-0006-0000-0700-00006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B127" authorId="0" shapeId="0" xr:uid="{00000000-0006-0000-0700-00006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C127" authorId="0" shapeId="0" xr:uid="{00000000-0006-0000-0700-00006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D127" authorId="0" shapeId="0" xr:uid="{00000000-0006-0000-0700-00006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E127" authorId="0" shapeId="0" xr:uid="{00000000-0006-0000-0700-00007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F127" authorId="0" shapeId="0" xr:uid="{00000000-0006-0000-0700-00007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G127" authorId="0" shapeId="0" xr:uid="{00000000-0006-0000-0700-00007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H127" authorId="0" shapeId="0" xr:uid="{00000000-0006-0000-0700-00007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I127" authorId="0" shapeId="0" xr:uid="{00000000-0006-0000-0700-00007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J127" authorId="0" shapeId="0" xr:uid="{00000000-0006-0000-0700-00007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K127" authorId="0" shapeId="0" xr:uid="{00000000-0006-0000-0700-00007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L127" authorId="0" shapeId="0" xr:uid="{00000000-0006-0000-0700-00007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M127" authorId="0" shapeId="0" xr:uid="{00000000-0006-0000-0700-00007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N127" authorId="0" shapeId="0" xr:uid="{00000000-0006-0000-0700-00007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O127" authorId="0" shapeId="0" xr:uid="{00000000-0006-0000-0700-00007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P127" authorId="0" shapeId="0" xr:uid="{00000000-0006-0000-0700-00007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Q127" authorId="0" shapeId="0" xr:uid="{00000000-0006-0000-0700-00007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R127" authorId="0" shapeId="0" xr:uid="{00000000-0006-0000-0700-00007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S127" authorId="0" shapeId="0" xr:uid="{00000000-0006-0000-0700-00007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T127" authorId="0" shapeId="0" xr:uid="{00000000-0006-0000-0700-00007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U127" authorId="0" shapeId="0" xr:uid="{00000000-0006-0000-0700-00008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V127" authorId="0" shapeId="0" xr:uid="{00000000-0006-0000-0700-00008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W127" authorId="0" shapeId="0" xr:uid="{00000000-0006-0000-0700-00008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X127" authorId="0" shapeId="0" xr:uid="{00000000-0006-0000-0700-00008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Y127" authorId="0" shapeId="0" xr:uid="{00000000-0006-0000-0700-00008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BZ127" authorId="0" shapeId="0" xr:uid="{00000000-0006-0000-0700-00008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A127" authorId="0" shapeId="0" xr:uid="{00000000-0006-0000-0700-00008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B127" authorId="0" shapeId="0" xr:uid="{00000000-0006-0000-0700-00008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C127" authorId="0" shapeId="0" xr:uid="{00000000-0006-0000-0700-00008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D127" authorId="0" shapeId="0" xr:uid="{00000000-0006-0000-0700-00008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E127" authorId="0" shapeId="0" xr:uid="{00000000-0006-0000-0700-00008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F127" authorId="0" shapeId="0" xr:uid="{00000000-0006-0000-0700-00008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G127" authorId="0" shapeId="0" xr:uid="{00000000-0006-0000-0700-00008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H127" authorId="0" shapeId="0" xr:uid="{00000000-0006-0000-0700-00008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I127" authorId="0" shapeId="0" xr:uid="{00000000-0006-0000-0700-00008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J127" authorId="0" shapeId="0" xr:uid="{00000000-0006-0000-0700-00008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K127" authorId="0" shapeId="0" xr:uid="{00000000-0006-0000-0700-00009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L127" authorId="0" shapeId="0" xr:uid="{00000000-0006-0000-0700-00009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M127" authorId="0" shapeId="0" xr:uid="{00000000-0006-0000-0700-00009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N127" authorId="0" shapeId="0" xr:uid="{00000000-0006-0000-0700-00009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O127" authorId="0" shapeId="0" xr:uid="{00000000-0006-0000-0700-00009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P127" authorId="0" shapeId="0" xr:uid="{00000000-0006-0000-0700-00009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Q127" authorId="0" shapeId="0" xr:uid="{00000000-0006-0000-0700-00009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R127" authorId="0" shapeId="0" xr:uid="{00000000-0006-0000-0700-00009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S127" authorId="0" shapeId="0" xr:uid="{00000000-0006-0000-0700-00009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T127" authorId="0" shapeId="0" xr:uid="{00000000-0006-0000-0700-00009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U127" authorId="0" shapeId="0" xr:uid="{00000000-0006-0000-0700-00009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V127" authorId="0" shapeId="0" xr:uid="{00000000-0006-0000-0700-00009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W127" authorId="0" shapeId="0" xr:uid="{00000000-0006-0000-0700-00009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X127" authorId="0" shapeId="0" xr:uid="{00000000-0006-0000-0700-00009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Y127" authorId="0" shapeId="0" xr:uid="{00000000-0006-0000-0700-00009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CZ127" authorId="0" shapeId="0" xr:uid="{00000000-0006-0000-0700-00009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A127" authorId="0" shapeId="0" xr:uid="{00000000-0006-0000-0700-0000A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B127" authorId="0" shapeId="0" xr:uid="{00000000-0006-0000-0700-0000A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C127" authorId="0" shapeId="0" xr:uid="{00000000-0006-0000-0700-0000A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D127" authorId="0" shapeId="0" xr:uid="{00000000-0006-0000-0700-0000A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E127" authorId="0" shapeId="0" xr:uid="{00000000-0006-0000-0700-0000A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F127" authorId="0" shapeId="0" xr:uid="{00000000-0006-0000-0700-0000A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G127" authorId="0" shapeId="0" xr:uid="{00000000-0006-0000-0700-0000A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H127" authorId="0" shapeId="0" xr:uid="{00000000-0006-0000-0700-0000A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I127" authorId="0" shapeId="0" xr:uid="{00000000-0006-0000-0700-0000A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J127" authorId="0" shapeId="0" xr:uid="{00000000-0006-0000-0700-0000A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K127" authorId="0" shapeId="0" xr:uid="{00000000-0006-0000-0700-0000A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L127" authorId="0" shapeId="0" xr:uid="{00000000-0006-0000-0700-0000A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M127" authorId="0" shapeId="0" xr:uid="{00000000-0006-0000-0700-0000A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N127" authorId="0" shapeId="0" xr:uid="{00000000-0006-0000-0700-0000A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O127" authorId="0" shapeId="0" xr:uid="{00000000-0006-0000-0700-0000A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P127" authorId="0" shapeId="0" xr:uid="{00000000-0006-0000-0700-0000A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Q127" authorId="0" shapeId="0" xr:uid="{00000000-0006-0000-0700-0000B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R127" authorId="0" shapeId="0" xr:uid="{00000000-0006-0000-0700-0000B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S127" authorId="0" shapeId="0" xr:uid="{00000000-0006-0000-0700-0000B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T127" authorId="0" shapeId="0" xr:uid="{00000000-0006-0000-0700-0000B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U127" authorId="0" shapeId="0" xr:uid="{00000000-0006-0000-0700-0000B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V127" authorId="0" shapeId="0" xr:uid="{00000000-0006-0000-0700-0000B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W127" authorId="0" shapeId="0" xr:uid="{00000000-0006-0000-0700-0000B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X127" authorId="0" shapeId="0" xr:uid="{00000000-0006-0000-0700-0000B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Y127" authorId="0" shapeId="0" xr:uid="{00000000-0006-0000-0700-0000B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DZ127" authorId="0" shapeId="0" xr:uid="{00000000-0006-0000-0700-0000B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A127" authorId="0" shapeId="0" xr:uid="{00000000-0006-0000-0700-0000B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B127" authorId="0" shapeId="0" xr:uid="{00000000-0006-0000-0700-0000B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C127" authorId="0" shapeId="0" xr:uid="{00000000-0006-0000-0700-0000B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D127" authorId="0" shapeId="0" xr:uid="{00000000-0006-0000-0700-0000B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E127" authorId="0" shapeId="0" xr:uid="{00000000-0006-0000-0700-0000B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F127" authorId="0" shapeId="0" xr:uid="{00000000-0006-0000-0700-0000B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G127" authorId="0" shapeId="0" xr:uid="{00000000-0006-0000-0700-0000C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H127" authorId="0" shapeId="0" xr:uid="{00000000-0006-0000-0700-0000C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I127" authorId="0" shapeId="0" xr:uid="{00000000-0006-0000-0700-0000C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J127" authorId="0" shapeId="0" xr:uid="{00000000-0006-0000-0700-0000C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K127" authorId="0" shapeId="0" xr:uid="{00000000-0006-0000-0700-0000C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L127" authorId="0" shapeId="0" xr:uid="{00000000-0006-0000-0700-0000C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M127" authorId="0" shapeId="0" xr:uid="{00000000-0006-0000-0700-0000C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N127" authorId="0" shapeId="0" xr:uid="{00000000-0006-0000-0700-0000C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O127" authorId="0" shapeId="0" xr:uid="{00000000-0006-0000-0700-0000C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P127" authorId="0" shapeId="0" xr:uid="{00000000-0006-0000-0700-0000C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Q127" authorId="0" shapeId="0" xr:uid="{00000000-0006-0000-0700-0000C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R127" authorId="0" shapeId="0" xr:uid="{00000000-0006-0000-0700-0000C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S127" authorId="0" shapeId="0" xr:uid="{00000000-0006-0000-0700-0000C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T127" authorId="0" shapeId="0" xr:uid="{00000000-0006-0000-0700-0000C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U127" authorId="0" shapeId="0" xr:uid="{00000000-0006-0000-0700-0000C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V127" authorId="0" shapeId="0" xr:uid="{00000000-0006-0000-0700-0000C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corrected AK June 5 2021</t>
        </r>
      </text>
    </comment>
    <comment ref="EW131" authorId="0" shapeId="0" xr:uid="{00000000-0006-0000-0700-0000D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EX131" authorId="0" shapeId="0" xr:uid="{00000000-0006-0000-0700-0000D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EY131" authorId="0" shapeId="0" xr:uid="{00000000-0006-0000-0700-0000D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EZ131" authorId="0" shapeId="0" xr:uid="{00000000-0006-0000-0700-0000D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A131" authorId="0" shapeId="0" xr:uid="{00000000-0006-0000-0700-0000D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B131" authorId="0" shapeId="0" xr:uid="{00000000-0006-0000-0700-0000D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C131" authorId="0" shapeId="0" xr:uid="{00000000-0006-0000-0700-0000D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D131" authorId="0" shapeId="0" xr:uid="{00000000-0006-0000-0700-0000D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E131" authorId="0" shapeId="0" xr:uid="{00000000-0006-0000-0700-0000D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F131" authorId="0" shapeId="0" xr:uid="{00000000-0006-0000-0700-0000D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G131" authorId="0" shapeId="0" xr:uid="{00000000-0006-0000-0700-0000D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H131" authorId="0" shapeId="0" xr:uid="{00000000-0006-0000-0700-0000D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I131" authorId="0" shapeId="0" xr:uid="{00000000-0006-0000-0700-0000D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J131" authorId="0" shapeId="0" xr:uid="{00000000-0006-0000-0700-0000D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K131" authorId="0" shapeId="0" xr:uid="{00000000-0006-0000-0700-0000D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L131" authorId="0" shapeId="0" xr:uid="{00000000-0006-0000-0700-0000D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M131" authorId="0" shapeId="0" xr:uid="{00000000-0006-0000-0700-0000E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FN131" authorId="0" shapeId="0" xr:uid="{00000000-0006-0000-0700-0000E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-/-net acquisition of fin assets (-=financing)+net incurrence liab (+=financing)+netL (we put above line)-/-foreign financing
</t>
        </r>
      </text>
    </comment>
    <comment ref="EW132" authorId="0" shapeId="0" xr:uid="{00000000-0006-0000-0700-0000E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EX132" authorId="0" shapeId="0" xr:uid="{00000000-0006-0000-0700-0000E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EY132" authorId="0" shapeId="0" xr:uid="{00000000-0006-0000-0700-0000E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EZ132" authorId="0" shapeId="0" xr:uid="{00000000-0006-0000-0700-0000E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A132" authorId="0" shapeId="0" xr:uid="{00000000-0006-0000-0700-0000E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B132" authorId="0" shapeId="0" xr:uid="{00000000-0006-0000-0700-0000E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C132" authorId="0" shapeId="0" xr:uid="{00000000-0006-0000-0700-0000E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D132" authorId="0" shapeId="0" xr:uid="{00000000-0006-0000-0700-0000E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E132" authorId="0" shapeId="0" xr:uid="{00000000-0006-0000-0700-0000E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F132" authorId="0" shapeId="0" xr:uid="{00000000-0006-0000-0700-0000E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G132" authorId="0" shapeId="0" xr:uid="{00000000-0006-0000-0700-0000E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H132" authorId="0" shapeId="0" xr:uid="{00000000-0006-0000-0700-0000E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I132" authorId="0" shapeId="0" xr:uid="{00000000-0006-0000-0700-0000E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J132" authorId="0" shapeId="0" xr:uid="{00000000-0006-0000-0700-0000E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K132" authorId="0" shapeId="0" xr:uid="{00000000-0006-0000-0700-0000F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L132" authorId="0" shapeId="0" xr:uid="{00000000-0006-0000-0700-0000F1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M132" authorId="0" shapeId="0" xr:uid="{00000000-0006-0000-0700-0000F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FN132" authorId="0" shapeId="0" xr:uid="{00000000-0006-0000-0700-0000F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some drawdown of deposits 8 (+) and net repayment of banks (-)</t>
        </r>
      </text>
    </comment>
    <comment ref="EW133" authorId="0" shapeId="0" xr:uid="{00000000-0006-0000-0700-0000F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EX133" authorId="0" shapeId="0" xr:uid="{00000000-0006-0000-0700-0000F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EY133" authorId="0" shapeId="0" xr:uid="{00000000-0006-0000-0700-0000F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EZ133" authorId="0" shapeId="0" xr:uid="{00000000-0006-0000-0700-0000F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A133" authorId="0" shapeId="0" xr:uid="{00000000-0006-0000-0700-0000F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B133" authorId="0" shapeId="0" xr:uid="{00000000-0006-0000-0700-0000F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C133" authorId="0" shapeId="0" xr:uid="{00000000-0006-0000-0700-0000F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D133" authorId="0" shapeId="0" xr:uid="{00000000-0006-0000-0700-0000F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E133" authorId="0" shapeId="0" xr:uid="{00000000-0006-0000-0700-0000F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F133" authorId="0" shapeId="0" xr:uid="{00000000-0006-0000-0700-0000F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G133" authorId="0" shapeId="0" xr:uid="{00000000-0006-0000-0700-0000F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H133" authorId="0" shapeId="0" xr:uid="{00000000-0006-0000-0700-0000F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I133" authorId="0" shapeId="0" xr:uid="{00000000-0006-0000-0700-000000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J133" authorId="0" shapeId="0" xr:uid="{00000000-0006-0000-0700-000001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K133" authorId="0" shapeId="0" xr:uid="{00000000-0006-0000-0700-000002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L133" authorId="0" shapeId="0" xr:uid="{00000000-0006-0000-0700-000003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M133" authorId="0" shapeId="0" xr:uid="{00000000-0006-0000-0700-000004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FN133" authorId="0" shapeId="0" xr:uid="{00000000-0006-0000-0700-000005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nonbanks bought securities (=) and accts payable (+)</t>
        </r>
      </text>
    </comment>
    <comment ref="EW134" authorId="0" shapeId="0" xr:uid="{00000000-0006-0000-0700-000006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EX134" authorId="0" shapeId="0" xr:uid="{00000000-0006-0000-0700-000007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EY134" authorId="0" shapeId="0" xr:uid="{00000000-0006-0000-0700-000008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EZ134" authorId="0" shapeId="0" xr:uid="{00000000-0006-0000-0700-000009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A134" authorId="0" shapeId="0" xr:uid="{00000000-0006-0000-0700-00000A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B134" authorId="0" shapeId="0" xr:uid="{00000000-0006-0000-0700-00000B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C134" authorId="0" shapeId="0" xr:uid="{00000000-0006-0000-0700-00000C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D134" authorId="0" shapeId="0" xr:uid="{00000000-0006-0000-0700-00000D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E134" authorId="0" shapeId="0" xr:uid="{00000000-0006-0000-0700-00000E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F134" authorId="0" shapeId="0" xr:uid="{00000000-0006-0000-0700-00000F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G134" authorId="0" shapeId="0" xr:uid="{00000000-0006-0000-0700-000010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H134" authorId="0" shapeId="0" xr:uid="{00000000-0006-0000-0700-000011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I134" authorId="0" shapeId="0" xr:uid="{00000000-0006-0000-0700-000012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J134" authorId="0" shapeId="0" xr:uid="{00000000-0006-0000-0700-000013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K134" authorId="0" shapeId="0" xr:uid="{00000000-0006-0000-0700-000014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L134" authorId="0" shapeId="0" xr:uid="{00000000-0006-0000-0700-000015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M134" authorId="0" shapeId="0" xr:uid="{00000000-0006-0000-0700-000016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FN134" authorId="0" shapeId="0" xr:uid="{00000000-0006-0000-0700-000017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check: deficit plus financing is minus E&amp;O or stat discrepancy
</t>
        </r>
      </text>
    </comment>
    <comment ref="AB157" authorId="0" shapeId="0" xr:uid="{00000000-0006-0000-0700-000018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switch to model forecast deflator</t>
        </r>
      </text>
    </comment>
    <comment ref="AB158" authorId="0" shapeId="0" xr:uid="{00000000-0006-0000-0700-000019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switch to model forecast deflator</t>
        </r>
      </text>
    </comment>
    <comment ref="AB160" authorId="0" shapeId="0" xr:uid="{00000000-0006-0000-0700-00001A01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switch to model forecast deflator</t>
        </r>
      </text>
    </comment>
  </commentList>
</comments>
</file>

<file path=xl/sharedStrings.xml><?xml version="1.0" encoding="utf-8"?>
<sst xmlns="http://schemas.openxmlformats.org/spreadsheetml/2006/main" count="4123" uniqueCount="1637">
  <si>
    <t>fr 2011 WEO_ALL</t>
  </si>
  <si>
    <t>WEO_PRINT</t>
  </si>
  <si>
    <t xml:space="preserve"> </t>
  </si>
  <si>
    <t>Real GDP</t>
  </si>
  <si>
    <t>Advanced economies</t>
  </si>
  <si>
    <t>bln US$</t>
  </si>
  <si>
    <t>Emerging market and developing economies</t>
  </si>
  <si>
    <t>GDP deflator</t>
  </si>
  <si>
    <t>2005=100</t>
  </si>
  <si>
    <t>Trade</t>
  </si>
  <si>
    <t>World trade volume (goods and services)</t>
  </si>
  <si>
    <t>Trade prices (export price deflator)</t>
  </si>
  <si>
    <t xml:space="preserve">  Goods excluding oil—advanced economies</t>
  </si>
  <si>
    <t xml:space="preserve">    Manufactures—advanced economies</t>
  </si>
  <si>
    <t>Commodity prices indices (except otherwise indicated)</t>
  </si>
  <si>
    <t>Fuel</t>
  </si>
  <si>
    <t xml:space="preserve">   Petroleum spot price (APSP; US$)</t>
  </si>
  <si>
    <t>$/barrel</t>
  </si>
  <si>
    <t>Food</t>
  </si>
  <si>
    <t>2005=100, Kg/Lbs</t>
  </si>
  <si>
    <t>Agricultural raw materials</t>
  </si>
  <si>
    <t>Metals</t>
  </si>
  <si>
    <t>Coffee, other mild (ICO, ex-dock New York)</t>
  </si>
  <si>
    <t>$cts/lbs, 0.45 Kg/lbs</t>
  </si>
  <si>
    <t>Tea</t>
  </si>
  <si>
    <t>$/MT</t>
  </si>
  <si>
    <t>Hides</t>
  </si>
  <si>
    <t>$/MT?</t>
  </si>
  <si>
    <t>Gold</t>
  </si>
  <si>
    <t>$/ounce, 30.6 grams/ounce</t>
  </si>
  <si>
    <t>Tin</t>
  </si>
  <si>
    <t>U.S. dollars per unit of national currency</t>
  </si>
  <si>
    <t>period average</t>
  </si>
  <si>
    <t>Euro area</t>
  </si>
  <si>
    <t>$/Euro</t>
  </si>
  <si>
    <t>SDRs per U.S. dollar</t>
  </si>
  <si>
    <t>Six-month LIBOR on</t>
  </si>
  <si>
    <t>U.S. dollar deposits</t>
  </si>
  <si>
    <t>in %</t>
  </si>
  <si>
    <t>Euro</t>
  </si>
  <si>
    <t>2009/10</t>
  </si>
  <si>
    <t>2010/11</t>
  </si>
  <si>
    <t>2011/12</t>
  </si>
  <si>
    <t>2012/13</t>
  </si>
  <si>
    <t>2013/14</t>
  </si>
  <si>
    <t>2014/15</t>
  </si>
  <si>
    <t>2015/16</t>
  </si>
  <si>
    <t>2016/17</t>
  </si>
  <si>
    <t>2017/18</t>
  </si>
  <si>
    <t>2018/19</t>
  </si>
  <si>
    <t>2019/20</t>
  </si>
  <si>
    <t>Revenue and grants</t>
  </si>
  <si>
    <t>Total revenue</t>
  </si>
  <si>
    <t>Capital expenditure</t>
  </si>
  <si>
    <t>check</t>
  </si>
  <si>
    <t/>
  </si>
  <si>
    <t>FISCAL_OUTPUT below this</t>
  </si>
  <si>
    <t>REAL_OUTPUT below this</t>
  </si>
  <si>
    <t>Ouput, prices, exchange rate</t>
  </si>
  <si>
    <t xml:space="preserve">Real GDP % growth </t>
  </si>
  <si>
    <t>GDP deflator % change</t>
  </si>
  <si>
    <t>CPI end of period % change</t>
  </si>
  <si>
    <t>CPI period average % change</t>
  </si>
  <si>
    <t>Terms of trade goods fob % change</t>
  </si>
  <si>
    <t xml:space="preserve">Exchange rate RWF/US$ period average </t>
  </si>
  <si>
    <t>Real exchange rate (CPI trading partners in US$) % change (- depr)</t>
  </si>
  <si>
    <t xml:space="preserve">GDP growth rates and shares in GDP by sector </t>
  </si>
  <si>
    <t xml:space="preserve">  o/w: export agriculture</t>
  </si>
  <si>
    <t xml:space="preserve">   o/w: mining</t>
  </si>
  <si>
    <t>Trade &amp; Services % growth</t>
  </si>
  <si>
    <t>Share of agriculture in GDP</t>
  </si>
  <si>
    <t>Share of industry in GDP</t>
  </si>
  <si>
    <t>Share of trade &amp; services in GDP</t>
  </si>
  <si>
    <t>Share of indirect taxes in GDP</t>
  </si>
  <si>
    <t>Final demand (in % of GDP)</t>
  </si>
  <si>
    <t>Private consumption</t>
  </si>
  <si>
    <t>Total investment</t>
  </si>
  <si>
    <t xml:space="preserve">     Government investment </t>
  </si>
  <si>
    <t xml:space="preserve">     Private investment (incl. inventories)</t>
  </si>
  <si>
    <t>Domestic savings (excl. primary and secondary income)</t>
  </si>
  <si>
    <t xml:space="preserve">      Private domestic savings </t>
  </si>
  <si>
    <t>Resource balance (current account excl. primary &amp; secondary income)</t>
  </si>
  <si>
    <t xml:space="preserve">Net primary and secondary income </t>
  </si>
  <si>
    <t xml:space="preserve">      Government (net transfers minus external interest; excl. PKO)</t>
  </si>
  <si>
    <t xml:space="preserve">      Private sector (net current transfers and dividends &amp; interest) </t>
  </si>
  <si>
    <t>National savings</t>
  </si>
  <si>
    <t xml:space="preserve">       Government</t>
  </si>
  <si>
    <t xml:space="preserve">      Private sector</t>
  </si>
  <si>
    <t>Memorandum</t>
  </si>
  <si>
    <t>Real per capita GDP, annual growth in %</t>
  </si>
  <si>
    <t>Real private consumption, annual growth in %</t>
  </si>
  <si>
    <t>BOP_OUTPUT below this</t>
  </si>
  <si>
    <t>A. Current Account</t>
  </si>
  <si>
    <t xml:space="preserve">    Balance on goods and services</t>
  </si>
  <si>
    <t>Goods (Trade Balance)</t>
  </si>
  <si>
    <t xml:space="preserve">           Of which: coffee</t>
  </si>
  <si>
    <t xml:space="preserve">                               tea</t>
  </si>
  <si>
    <t>Services (net)</t>
  </si>
  <si>
    <t xml:space="preserve">     Services: credit</t>
  </si>
  <si>
    <t xml:space="preserve">     Services: debit</t>
  </si>
  <si>
    <t>Primary income (net)</t>
  </si>
  <si>
    <t xml:space="preserve">     Primary income: credit</t>
  </si>
  <si>
    <t xml:space="preserve">     Primary income: debit</t>
  </si>
  <si>
    <t>Secondary income (net)</t>
  </si>
  <si>
    <t xml:space="preserve">     Secondary income: credit</t>
  </si>
  <si>
    <t xml:space="preserve">     Secondary income: debit</t>
  </si>
  <si>
    <t>B. Capital Account</t>
  </si>
  <si>
    <t>Capital account: debit</t>
  </si>
  <si>
    <t>Net lending(+)/ net borrowing (-) (balance from current and capital accounts)</t>
  </si>
  <si>
    <t xml:space="preserve">C. Financial Account: Net lending(+)/ net borrowing (-)  </t>
  </si>
  <si>
    <t>Direct investment</t>
  </si>
  <si>
    <t xml:space="preserve">     Direct investment: assets</t>
  </si>
  <si>
    <t xml:space="preserve">     Direct investment: liabilities (i.e. FDI)</t>
  </si>
  <si>
    <t>Portfolio investment</t>
  </si>
  <si>
    <t xml:space="preserve">     Portfolio investment: assets</t>
  </si>
  <si>
    <t xml:space="preserve">     Portfolio investment: liabilities</t>
  </si>
  <si>
    <t>Financial derivatives (other than reserves) and employee stock options: net</t>
  </si>
  <si>
    <t xml:space="preserve">     Financial derivatives (other than reserves) and employee stock options: assets</t>
  </si>
  <si>
    <t xml:space="preserve">     Financial derivatives (other than reserves) and employee stock options: liabilities</t>
  </si>
  <si>
    <t>Other investment</t>
  </si>
  <si>
    <t xml:space="preserve">     Other investment: assets</t>
  </si>
  <si>
    <t xml:space="preserve">     Other investment: liabilities</t>
  </si>
  <si>
    <t>D. Net Errors and Omissions (minus is outflow)</t>
  </si>
  <si>
    <t>E. Overall Balance</t>
  </si>
  <si>
    <t>F. Reserves assets (change in net foreign assets - minus is a drop)</t>
  </si>
  <si>
    <t>Memorandum items</t>
  </si>
  <si>
    <t>Current Account (in % of GDP)</t>
  </si>
  <si>
    <t>Resource balance (goods and services)</t>
  </si>
  <si>
    <t>Net secondary income government (official transfers incl.nonbudg. grants)</t>
  </si>
  <si>
    <t xml:space="preserve">     Of which: budgetary transfers (current)</t>
  </si>
  <si>
    <t>Government budgetary capital transfers</t>
  </si>
  <si>
    <t>fr 2011 GEE_ALL</t>
  </si>
  <si>
    <t>World growth (Rwa export weigthed 2011-13)</t>
  </si>
  <si>
    <t>Rwanda's import prices (import weighted 2011-13)</t>
  </si>
  <si>
    <t>Rwanda's export prices (export weighted 2011-13)</t>
  </si>
  <si>
    <t>MON_OUTPUT below this</t>
  </si>
  <si>
    <t>IV. Summary MON Output</t>
  </si>
  <si>
    <t>Net foreign assets</t>
  </si>
  <si>
    <t xml:space="preserve">Net domestic assets </t>
  </si>
  <si>
    <t xml:space="preserve">     Domestic credit</t>
  </si>
  <si>
    <t xml:space="preserve">         Government (net, excl. autonomous agencies)</t>
  </si>
  <si>
    <t xml:space="preserve">               Deposits Treasury and Line ministries </t>
  </si>
  <si>
    <t xml:space="preserve">         Autonomous agencies </t>
  </si>
  <si>
    <t xml:space="preserve">         Nongovernment credit</t>
  </si>
  <si>
    <t xml:space="preserve">       Other items net</t>
  </si>
  <si>
    <t xml:space="preserve">Reserve money </t>
  </si>
  <si>
    <t>Reserves</t>
  </si>
  <si>
    <t xml:space="preserve">       NBR deposits</t>
  </si>
  <si>
    <t xml:space="preserve">             Required reserves</t>
  </si>
  <si>
    <t xml:space="preserve">       Cash in vault</t>
  </si>
  <si>
    <t>Domestic credit</t>
  </si>
  <si>
    <t xml:space="preserve">     Central government (net)</t>
  </si>
  <si>
    <t xml:space="preserve">     Public enterprises</t>
  </si>
  <si>
    <t xml:space="preserve">     Private sector</t>
  </si>
  <si>
    <t>Other items net (assets: +)</t>
  </si>
  <si>
    <t>Deposits</t>
  </si>
  <si>
    <t>Net domestic assets</t>
  </si>
  <si>
    <t xml:space="preserve"> Domestic credit</t>
  </si>
  <si>
    <t xml:space="preserve">       Central government (net)</t>
  </si>
  <si>
    <t xml:space="preserve">       Autonomous Agencies (- deposits)</t>
  </si>
  <si>
    <t xml:space="preserve">       Public enterprises</t>
  </si>
  <si>
    <t xml:space="preserve">       Private sector</t>
  </si>
  <si>
    <t xml:space="preserve"> Other items net (Assets: +)</t>
  </si>
  <si>
    <t>Broad money</t>
  </si>
  <si>
    <t xml:space="preserve">       Currency in circulation</t>
  </si>
  <si>
    <t xml:space="preserve">       Deposits</t>
  </si>
  <si>
    <t xml:space="preserve">       of which: Transferable deposits (demand deposits) in RWF</t>
  </si>
  <si>
    <t xml:space="preserve">                          Other deposits (incl. time deposits) in  RWF</t>
  </si>
  <si>
    <t xml:space="preserve">                          Foreign currency deposits</t>
  </si>
  <si>
    <t>Annual growth rates</t>
  </si>
  <si>
    <t>Reserve money</t>
  </si>
  <si>
    <t xml:space="preserve">       Credit to the private sector</t>
  </si>
  <si>
    <t xml:space="preserve">        Deposits</t>
  </si>
  <si>
    <t>Contribution to broad money growth</t>
  </si>
  <si>
    <t>Velocity of broad money (end of period)</t>
  </si>
  <si>
    <t>Currency/deposits ratio (from monetary survey)</t>
  </si>
  <si>
    <t>Reserves (incl. cash) /deposits ratio (commercial banks)</t>
  </si>
  <si>
    <t>Money multiplier</t>
  </si>
  <si>
    <t>Credit deposit ratio (commercial banks)</t>
  </si>
  <si>
    <t>Net open position NBR (in bln RWF)</t>
  </si>
  <si>
    <t>Net open position of commercial banks (in bln RWF)</t>
  </si>
  <si>
    <t>Gross official reserves (end-year) (in mln US$)</t>
  </si>
  <si>
    <t>MON_OUTPUT above this</t>
  </si>
  <si>
    <t>MON_MF</t>
  </si>
  <si>
    <t>BNR data</t>
  </si>
  <si>
    <t>Program exchange rate RWF/USD</t>
  </si>
  <si>
    <t>for BOP</t>
  </si>
  <si>
    <t xml:space="preserve">   idem at end June (from in-year MonSurvey, incl for projection)</t>
  </si>
  <si>
    <t xml:space="preserve">NBR overdraft government </t>
  </si>
  <si>
    <t>not in MS</t>
  </si>
  <si>
    <t>Claims on central government  commercial banks bln RWF</t>
  </si>
  <si>
    <t>for debt</t>
  </si>
  <si>
    <t>NBR monetary policy instruments (debt + if absorption) bln RWF</t>
  </si>
  <si>
    <t xml:space="preserve">         Current account balance in BOP</t>
  </si>
  <si>
    <t>Nominal GDP in mln USD</t>
  </si>
  <si>
    <t>Nominal GDP growth in USD</t>
  </si>
  <si>
    <t>Nominal GDP</t>
  </si>
  <si>
    <t>CPI (period average)</t>
  </si>
  <si>
    <t>…</t>
  </si>
  <si>
    <t>Money and credit</t>
  </si>
  <si>
    <t>Broad money (M3)</t>
  </si>
  <si>
    <t>M3/GDP (percent)</t>
  </si>
  <si>
    <t>Current</t>
  </si>
  <si>
    <t xml:space="preserve">Capital </t>
  </si>
  <si>
    <t>Public debt</t>
  </si>
  <si>
    <t>External sector</t>
  </si>
  <si>
    <t>Memorandum items:</t>
  </si>
  <si>
    <t>GDP at current market prices</t>
  </si>
  <si>
    <t>Net credit to Central government (net)</t>
  </si>
  <si>
    <t>(Annual percentage change, unless indicated otherwise)</t>
  </si>
  <si>
    <t>Reserve money, annual percentage growth)</t>
  </si>
  <si>
    <t xml:space="preserve">     Of which: budgetary grants</t>
  </si>
  <si>
    <t xml:space="preserve">     Budgetary grants</t>
  </si>
  <si>
    <t xml:space="preserve">     Net other official transfers, incl. humanitarian grants</t>
  </si>
  <si>
    <t>Current account balance incl. official transfers</t>
  </si>
  <si>
    <t>Gross international reserves in billions of US$</t>
  </si>
  <si>
    <t>GDP per capita in US$</t>
  </si>
  <si>
    <t>Final demand and savings investment</t>
  </si>
  <si>
    <t>(In percent of GDP, unless indicated otherwise)</t>
  </si>
  <si>
    <t xml:space="preserve">Investment </t>
  </si>
  <si>
    <t xml:space="preserve">     Government</t>
  </si>
  <si>
    <t>Consumption</t>
  </si>
  <si>
    <t>Domestic savings</t>
  </si>
  <si>
    <t>EXTDEBT_OUTPUT below this</t>
  </si>
  <si>
    <t>Domestic debt central government end-period (bln RWF)</t>
  </si>
  <si>
    <t>Central Bank NBR</t>
  </si>
  <si>
    <t>Commercial banks</t>
  </si>
  <si>
    <t xml:space="preserve">Non banks </t>
  </si>
  <si>
    <t>debt to RSSB</t>
  </si>
  <si>
    <t>Other public sector debt</t>
  </si>
  <si>
    <t xml:space="preserve">Govenment guaranteed domestic debt </t>
  </si>
  <si>
    <t>X. Summary REAL Output</t>
  </si>
  <si>
    <t>Population size in mln</t>
  </si>
  <si>
    <t>Nominal GDP in bln RWF</t>
  </si>
  <si>
    <t>Nominal GDP growth in RWF</t>
  </si>
  <si>
    <t>FISCAL_DEBT_OUTPUT above  this</t>
  </si>
  <si>
    <t>Exchange rate RWF/ US$ end-period</t>
  </si>
  <si>
    <t xml:space="preserve">Summary Output   </t>
  </si>
  <si>
    <r>
      <rPr>
        <b/>
        <sz val="11"/>
        <color theme="1"/>
        <rFont val="Calibri"/>
        <family val="2"/>
        <scheme val="minor"/>
      </rPr>
      <t xml:space="preserve">Fiscal accounts </t>
    </r>
    <r>
      <rPr>
        <sz val="11"/>
        <color theme="1"/>
        <rFont val="Calibri"/>
        <family val="2"/>
        <scheme val="minor"/>
      </rPr>
      <t>(fiscal year)</t>
    </r>
  </si>
  <si>
    <t>Output, prices</t>
  </si>
  <si>
    <t>External accounts</t>
  </si>
  <si>
    <t>Exports of goods fob, in mln of US$</t>
  </si>
  <si>
    <r>
      <t xml:space="preserve">Imports of goods fob </t>
    </r>
    <r>
      <rPr>
        <sz val="9"/>
        <color theme="1"/>
        <rFont val="Calibri"/>
        <family val="2"/>
        <scheme val="minor"/>
      </rPr>
      <t>(incl. adjustment for coverage: Rwandair, ICBT etc.) in mln of US$</t>
    </r>
  </si>
  <si>
    <t xml:space="preserve">Gross international reserves NBR end-year, in mln USD </t>
  </si>
  <si>
    <t>Monetary accounts</t>
  </si>
  <si>
    <t xml:space="preserve">Financing requirement </t>
  </si>
  <si>
    <t>Population growth rate (2002-12 average; ³  projection)</t>
  </si>
  <si>
    <t>Bilateral</t>
  </si>
  <si>
    <t>Commercial</t>
  </si>
  <si>
    <t xml:space="preserve">     Agriculture</t>
  </si>
  <si>
    <t xml:space="preserve">     Industry (incl. mining)</t>
  </si>
  <si>
    <t xml:space="preserve">     Trade &amp; Services (incl. government)</t>
  </si>
  <si>
    <t>IV. Summary Selected Economic Indicators</t>
  </si>
  <si>
    <t>Real GDP growth in %</t>
  </si>
  <si>
    <t xml:space="preserve">Nov 2015 4th review </t>
  </si>
  <si>
    <r>
      <rPr>
        <b/>
        <sz val="11"/>
        <color theme="1"/>
        <rFont val="Calibri"/>
        <family val="2"/>
        <scheme val="minor"/>
      </rPr>
      <t>Fiscal accounts</t>
    </r>
    <r>
      <rPr>
        <sz val="11"/>
        <color theme="1"/>
        <rFont val="Calibri"/>
        <family val="2"/>
        <scheme val="minor"/>
      </rPr>
      <t xml:space="preserve"> (fiscal year)</t>
    </r>
  </si>
  <si>
    <t>Nominal GDP in bln Frw</t>
  </si>
  <si>
    <t>Broad money in % change</t>
  </si>
  <si>
    <t>Credit to private sector in % change</t>
  </si>
  <si>
    <t xml:space="preserve">         in % of GDP</t>
  </si>
  <si>
    <t xml:space="preserve">         o/w: tax revenue</t>
  </si>
  <si>
    <t>(in % of GDP-fiscal year)</t>
  </si>
  <si>
    <t>Overall deficit (payment order, excluding grants)</t>
  </si>
  <si>
    <r>
      <t>Gross official reserves beginning-year,</t>
    </r>
    <r>
      <rPr>
        <sz val="9"/>
        <color theme="1"/>
        <rFont val="Calibri"/>
        <family val="2"/>
        <scheme val="minor"/>
      </rPr>
      <t xml:space="preserve"> months of imports goods c.i.f. incl.adjustment</t>
    </r>
  </si>
  <si>
    <t>Overall deficit (payment order, including grants)</t>
  </si>
  <si>
    <t xml:space="preserve">        import volume growth (fob, excl. Rwandair) in %</t>
  </si>
  <si>
    <t>Current account, incl. net secondary income government, in mln of US$</t>
  </si>
  <si>
    <t xml:space="preserve">Reserve money growth </t>
  </si>
  <si>
    <r>
      <rPr>
        <sz val="11"/>
        <color theme="1"/>
        <rFont val="Calibri"/>
        <family val="2"/>
        <scheme val="minor"/>
      </rPr>
      <t>Real exchange rate</t>
    </r>
    <r>
      <rPr>
        <sz val="9"/>
        <color theme="1"/>
        <rFont val="Calibri"/>
        <family val="2"/>
        <scheme val="minor"/>
      </rPr>
      <t xml:space="preserve"> (CPI trading partners in US$) % change (- depr.)</t>
    </r>
  </si>
  <si>
    <t>(change in % of M3, unless otherwise indicated)</t>
  </si>
  <si>
    <t>(growth rate in %, unless otherwise indicated)</t>
  </si>
  <si>
    <t>SEI_PRINT below this</t>
  </si>
  <si>
    <t>Sum_SEI_PRINT  below this</t>
  </si>
  <si>
    <t>Sum_SEI_PRINT above this</t>
  </si>
  <si>
    <t>Sum_SEI_PRINT _NOV15 below this</t>
  </si>
  <si>
    <t>Sum_SEI_PRINT _NOV15 above this</t>
  </si>
  <si>
    <t>Net foreign assets(incl. BoP deficit)</t>
  </si>
  <si>
    <r>
      <t>Gross official reserves beginning-year,</t>
    </r>
    <r>
      <rPr>
        <sz val="9"/>
        <color theme="1"/>
        <rFont val="Calibri"/>
        <family val="2"/>
        <scheme val="minor"/>
      </rPr>
      <t xml:space="preserve"> months of imports goods &amp; services </t>
    </r>
  </si>
  <si>
    <t>IMF 4th review SR</t>
  </si>
  <si>
    <t>Overall deficit (payment order, excluding project grants &amp; project loans)</t>
  </si>
  <si>
    <r>
      <t xml:space="preserve">Fiscal financing requirement in mln US$ </t>
    </r>
    <r>
      <rPr>
        <sz val="9"/>
        <color theme="1"/>
        <rFont val="Calibri"/>
        <family val="2"/>
        <scheme val="minor"/>
      </rPr>
      <t>(not filled by IMF borrowing)</t>
    </r>
  </si>
  <si>
    <t>Real exchange rate (CPI trading partners in US$) % change (- depr.)</t>
  </si>
  <si>
    <t>Fiscal accounts (fiscal year)</t>
  </si>
  <si>
    <t>Imports of goods fob (incl. adjustment for coverage: Rwandair, ICBT etc.) in mln of US$</t>
  </si>
  <si>
    <t>Gross official reserves end-year, months of imports goods cif, incl.adjustment</t>
  </si>
  <si>
    <t xml:space="preserve">Gross official reserves end-year, months of imports goods &amp; services </t>
  </si>
  <si>
    <t xml:space="preserve">March 2015 3rd review </t>
  </si>
  <si>
    <t>IMF proj</t>
  </si>
  <si>
    <r>
      <t xml:space="preserve">BOP financing gap (-) in mln US$ </t>
    </r>
    <r>
      <rPr>
        <sz val="9"/>
        <color theme="1"/>
        <rFont val="Calibri"/>
        <family val="2"/>
        <scheme val="minor"/>
      </rPr>
      <t>(implicit in E&amp;O; IMF-SR: unidentified public LT borrowing)</t>
    </r>
  </si>
  <si>
    <t>Sum_SEI_PRINT _March15 above this</t>
  </si>
  <si>
    <t>Sum_SEI_PRINT _March15 below this</t>
  </si>
  <si>
    <t>Sum_SEI_Comparison below this</t>
  </si>
  <si>
    <t>Sum_SEI_Comparison above this</t>
  </si>
  <si>
    <t>Budgetary and capital grants (including 'required grants')</t>
  </si>
  <si>
    <r>
      <t xml:space="preserve">BOP financing gap (-) in mln US$ </t>
    </r>
    <r>
      <rPr>
        <sz val="9"/>
        <color theme="1"/>
        <rFont val="Calibri"/>
        <family val="2"/>
        <scheme val="minor"/>
      </rPr>
      <t>(implicit in E&amp;O; IMF-SR)</t>
    </r>
  </si>
  <si>
    <t>Current ependiture &amp; net lending</t>
  </si>
  <si>
    <t>Gross official reserves (mln USD), in months of next year's imports of goods &amp; services</t>
  </si>
  <si>
    <t>Gross international reserves NBR end-year, in mln USD (BOP)</t>
  </si>
  <si>
    <t>III. Project grants (in US$ mln)</t>
  </si>
  <si>
    <t>fr  2014 EXTFIN_ALL</t>
  </si>
  <si>
    <t xml:space="preserve">        Semester I</t>
  </si>
  <si>
    <t xml:space="preserve">        Semester II</t>
  </si>
  <si>
    <t xml:space="preserve">             Excess reserves (incl. forex with NBR)</t>
  </si>
  <si>
    <t>Gross official reserves (end-year, months of next year's imports g&amp;s</t>
  </si>
  <si>
    <t xml:space="preserve">        import volume growth (fob, excl. Rwandair, KCC and Bugesera) in %</t>
  </si>
  <si>
    <t xml:space="preserve">           o/w tourism</t>
  </si>
  <si>
    <t xml:space="preserve">           o/w PKO</t>
  </si>
  <si>
    <t xml:space="preserve">           o/w technical assistance</t>
  </si>
  <si>
    <t xml:space="preserve">                            pm freight for imported good provided by residents</t>
  </si>
  <si>
    <t xml:space="preserve">          o/w workers' remittances</t>
  </si>
  <si>
    <t xml:space="preserve">          o/w total official transfers</t>
  </si>
  <si>
    <t>Domestic non bank debt government securities</t>
  </si>
  <si>
    <t>DOMDEBT_OUTPUT below this</t>
  </si>
  <si>
    <t>net issuance govt securities (in % of GDP)</t>
  </si>
  <si>
    <t>DOMDEBT_OUTPUT above this</t>
  </si>
  <si>
    <t>fr 13/14 DOMDEBT_OUTPUT</t>
  </si>
  <si>
    <t xml:space="preserve">        export volume growth (fob) in %</t>
  </si>
  <si>
    <t>(in % of GDP-calendar year)</t>
  </si>
  <si>
    <t xml:space="preserve">     O/w: Domestic public debt (excl. guarantees) end FY</t>
  </si>
  <si>
    <t>end EXTFIN_PRINT</t>
  </si>
  <si>
    <t>EXTFIN_PRINT above this</t>
  </si>
  <si>
    <t xml:space="preserve"> GEE_PRINT above this</t>
  </si>
  <si>
    <t xml:space="preserve">                  Of which:  net injection (+)/absorption (-) </t>
  </si>
  <si>
    <t>Export volume growth fob incl adjustment and big projects</t>
  </si>
  <si>
    <t>Import volume growth fob incl adjustments excl big projects</t>
  </si>
  <si>
    <t>MON variables to MF (MON_MF_PRINT below this)</t>
  </si>
  <si>
    <t>EXTDEBT_OUTPUT above this</t>
  </si>
  <si>
    <t xml:space="preserve">Gross international reserves NBR end-period in mln USD </t>
  </si>
  <si>
    <t xml:space="preserve">  Net foreign assets NBR (mln US$) end-June </t>
  </si>
  <si>
    <t xml:space="preserve">                                                                                       (flow Jan--June)</t>
  </si>
  <si>
    <t xml:space="preserve">                                           (flow Jan--June)</t>
  </si>
  <si>
    <t xml:space="preserve">                                                                        (flow Jan--June)</t>
  </si>
  <si>
    <t xml:space="preserve">                                                                                                 (stock end-June)</t>
  </si>
  <si>
    <t xml:space="preserve">                                      (flow Jan--June)</t>
  </si>
  <si>
    <t xml:space="preserve">                                                                                         (flow Jan--June)</t>
  </si>
  <si>
    <t xml:space="preserve">                                                                                      (flow Jan--June)</t>
  </si>
  <si>
    <t>Exchange rate RWF/USD  (period average) CY</t>
  </si>
  <si>
    <t>Exchange rate RWF/USD (end of period) CY</t>
  </si>
  <si>
    <t>Exchange rate RWF/USD (period average) Fiscal Year (FY)</t>
  </si>
  <si>
    <t>proj fr BOP</t>
  </si>
  <si>
    <t>Net foreign assets commercial banks end-period in mln USD</t>
  </si>
  <si>
    <t>Reserve money (bln RWF) (target: av. April-June; realized: daily average)</t>
  </si>
  <si>
    <t xml:space="preserve">                                                      (target: av. Oct-Dec; realized: daily average)</t>
  </si>
  <si>
    <t>Net credit to Govt monetary survey end-period stock (bln RWF)</t>
  </si>
  <si>
    <t xml:space="preserve">                                                                              (flow Jan--June)</t>
  </si>
  <si>
    <t>av. grant element</t>
  </si>
  <si>
    <t>2006/07</t>
  </si>
  <si>
    <t>2007/08</t>
  </si>
  <si>
    <t>2008/09</t>
  </si>
  <si>
    <t xml:space="preserve">                External public debt in NPV terms, in % of GDP</t>
  </si>
  <si>
    <t xml:space="preserve">                             2018</t>
  </si>
  <si>
    <r>
      <t>Fiscal financing requirement in mln US$</t>
    </r>
    <r>
      <rPr>
        <sz val="9"/>
        <color theme="1"/>
        <rFont val="Calibri"/>
        <family val="2"/>
        <scheme val="minor"/>
      </rPr>
      <t xml:space="preserve"> (not filled by IMF)</t>
    </r>
  </si>
  <si>
    <t>MONETARY AUTHORITIES SURVEY (projection at program er)</t>
  </si>
  <si>
    <t>COMMERCIAL BANKS SURVEY (projection at program er)</t>
  </si>
  <si>
    <t>MONETARY SURVEY  (projection at program er)</t>
  </si>
  <si>
    <t>Current account, incl. net secondary income government, mln US$</t>
  </si>
  <si>
    <t>2020/21</t>
  </si>
  <si>
    <t>June</t>
  </si>
  <si>
    <t xml:space="preserve">    O/w: Domestic public debt (excl. guarantees) end FY in % of GDP</t>
  </si>
  <si>
    <t>Total debt central government (incl. IMF)</t>
  </si>
  <si>
    <t>Net Credit to NBR (-/-rediscount; +/+money market absorption)</t>
  </si>
  <si>
    <t xml:space="preserve">   Of which: Public (non government)</t>
  </si>
  <si>
    <t>Exchange rate (RWF/US$) end-of-period (from 2017, program exchange rate)</t>
  </si>
  <si>
    <t>2021/22</t>
  </si>
  <si>
    <t>2022/23</t>
  </si>
  <si>
    <t>2024/25</t>
  </si>
  <si>
    <t>2023/24</t>
  </si>
  <si>
    <t>1998/99</t>
  </si>
  <si>
    <t>1999/00</t>
  </si>
  <si>
    <t>2000/01</t>
  </si>
  <si>
    <t>2001/02</t>
  </si>
  <si>
    <t>2002/03</t>
  </si>
  <si>
    <t>2003/04</t>
  </si>
  <si>
    <t>2004/05</t>
  </si>
  <si>
    <t>2005/06</t>
  </si>
  <si>
    <t>Consumption government (incl. wages; NatActs definition)</t>
  </si>
  <si>
    <t xml:space="preserve">      Govt domestic savings (revenue -/- current exp (excl.ext interest) -/- net lending)</t>
  </si>
  <si>
    <t xml:space="preserve">      Exports of goods &amp; services (NA def)</t>
  </si>
  <si>
    <t xml:space="preserve">      Imports of goods &amp; services (NA def)</t>
  </si>
  <si>
    <t>13/14</t>
  </si>
  <si>
    <t>FY 14/15</t>
  </si>
  <si>
    <t>FY 15/16</t>
  </si>
  <si>
    <t>FY 16/17</t>
  </si>
  <si>
    <t>FY 17/18</t>
  </si>
  <si>
    <t>FY 18/19</t>
  </si>
  <si>
    <t>FY 19/20</t>
  </si>
  <si>
    <t>FY 20/21</t>
  </si>
  <si>
    <t>FY 21/22</t>
  </si>
  <si>
    <t>FY 22/23</t>
  </si>
  <si>
    <t>FY 23/24</t>
  </si>
  <si>
    <t>FY 24/25</t>
  </si>
  <si>
    <t>2025/26</t>
  </si>
  <si>
    <t>IV.1 FISCAL GFS 1986 PRESENTATION - SUMMARY</t>
  </si>
  <si>
    <t>Tax revenue</t>
  </si>
  <si>
    <t>Non-tax revenue</t>
  </si>
  <si>
    <t xml:space="preserve">      Of which: PKO revenue</t>
  </si>
  <si>
    <t>Total Grants</t>
  </si>
  <si>
    <t>Budgetary grants</t>
  </si>
  <si>
    <t>Capital grants</t>
  </si>
  <si>
    <t xml:space="preserve">      Of which: disbursed into government project accounts</t>
  </si>
  <si>
    <t>Total expenditure and net lending</t>
  </si>
  <si>
    <t>Current expenditure</t>
  </si>
  <si>
    <t xml:space="preserve">      Of which: PKO expenditure, incl. bonuses</t>
  </si>
  <si>
    <t xml:space="preserve">      Of which: via government project grant accounts</t>
  </si>
  <si>
    <t>Net lending</t>
  </si>
  <si>
    <t>Overall deficit (payment order)</t>
  </si>
  <si>
    <t>Including grants</t>
  </si>
  <si>
    <t>Excluding grants</t>
  </si>
  <si>
    <t>Overall Deficit (cash basis)</t>
  </si>
  <si>
    <t>Financing</t>
  </si>
  <si>
    <t>Foreign financing (net)</t>
  </si>
  <si>
    <t xml:space="preserve">    O/w: budget loans (gross)</t>
  </si>
  <si>
    <t xml:space="preserve">              project loans (gross)</t>
  </si>
  <si>
    <t>Domestic financing (net)</t>
  </si>
  <si>
    <t xml:space="preserve">    Net bank financing</t>
  </si>
  <si>
    <t xml:space="preserve">        o/w: use of sovereign bond proceeds (KCC, Energy)</t>
  </si>
  <si>
    <t xml:space="preserve">    Net non bank financing</t>
  </si>
  <si>
    <t xml:space="preserve">        o/w: net issuance of government securities to non banks</t>
  </si>
  <si>
    <t>Financing requirement/unidentified financing</t>
  </si>
  <si>
    <t>check E&amp;O</t>
  </si>
  <si>
    <t>Budgetary grants  (incl. required grants)</t>
  </si>
  <si>
    <t>Domestic</t>
  </si>
  <si>
    <t xml:space="preserve">    O/w: budget loans (gross) (incl. required loans)</t>
  </si>
  <si>
    <t xml:space="preserve">      O/w: net bank financing</t>
  </si>
  <si>
    <t xml:space="preserve">      O/w: net issuance of government securities to non banks</t>
  </si>
  <si>
    <t>Memorandum items for program monitoring</t>
  </si>
  <si>
    <t>IV.1 Summary FISCAL Output (bln RWF)</t>
  </si>
  <si>
    <t>Change in arrears (net reduction-)</t>
  </si>
  <si>
    <t>Overall fiscal deficit payment order, incl. grants (flow July--December)</t>
  </si>
  <si>
    <t>Net domestic financing (flow July-December)</t>
  </si>
  <si>
    <t>Domestic revenue collection, excl. PKO (flow July-December)</t>
  </si>
  <si>
    <t>Total priority spending  (flow July-December)</t>
  </si>
  <si>
    <t>Domestic arrears: unpaid payment orders (&gt; 90 days) (stock end-December)</t>
  </si>
  <si>
    <t>PKO disbursements  (flow July-December)</t>
  </si>
  <si>
    <t xml:space="preserve">PKO spending incl. bonuses from 2016/17 (flow July-December) </t>
  </si>
  <si>
    <t>Project grants disbursed in govt project accounts (flow July-December)</t>
  </si>
  <si>
    <t>Capital spending via govt project grant accounts (flow July-December)</t>
  </si>
  <si>
    <t>Optimistic Scenario</t>
  </si>
  <si>
    <t>Proj.</t>
  </si>
  <si>
    <t>Financing Gap</t>
  </si>
  <si>
    <t>Real GDP Growth</t>
  </si>
  <si>
    <t>Gross official reserves (months of imports of G&amp;S)</t>
  </si>
  <si>
    <t>in billion Frw, otherwise indicated</t>
  </si>
  <si>
    <t>Private resources</t>
  </si>
  <si>
    <t xml:space="preserve">  Net Loans</t>
  </si>
  <si>
    <t xml:space="preserve">   1. Public Resources</t>
  </si>
  <si>
    <t>1.2. Net Domestic Financing</t>
  </si>
  <si>
    <t>Credit to Private Sector % growth</t>
  </si>
  <si>
    <t>Public investment % GDP</t>
  </si>
  <si>
    <t>2. Private Resources (Investment)</t>
  </si>
  <si>
    <t xml:space="preserve">   2.2. Domestic Investments</t>
  </si>
  <si>
    <t xml:space="preserve">    2.1. Foreign Investment</t>
  </si>
  <si>
    <t>Private Investment current prices in bln Frw</t>
  </si>
  <si>
    <t xml:space="preserve">  FDIs</t>
  </si>
  <si>
    <t>Public Resources</t>
  </si>
  <si>
    <t>GNI per capita (USD)</t>
  </si>
  <si>
    <t>in % of GDP, otherwise indicated</t>
  </si>
  <si>
    <t xml:space="preserve">              Amortization (due)</t>
  </si>
  <si>
    <t>GDP per capita (USD)</t>
  </si>
  <si>
    <t>1.1. Total revenue and grants</t>
  </si>
  <si>
    <t>1.3. External financing (net foreign borrowing)</t>
  </si>
  <si>
    <t>1.3.1. Budget loans</t>
  </si>
  <si>
    <t>1.3.2. Project Loans</t>
  </si>
  <si>
    <t>1.3.3. Amortization</t>
  </si>
  <si>
    <t xml:space="preserve">      1.1.1.Tax revenue</t>
  </si>
  <si>
    <t xml:space="preserve">      1.1.2. Non-Tax revenue</t>
  </si>
  <si>
    <t xml:space="preserve">      1.1.3. Total grants</t>
  </si>
  <si>
    <t xml:space="preserve">                  of which Budget grants</t>
  </si>
  <si>
    <t xml:space="preserve">                                  Project grants</t>
  </si>
  <si>
    <t>Remitances mln USD</t>
  </si>
  <si>
    <t xml:space="preserve">             External debt guarantees, in % of GDP</t>
  </si>
  <si>
    <t xml:space="preserve">             External public debt (excl. guarantees) in NPV terms, in % of GDP</t>
  </si>
  <si>
    <t xml:space="preserve">                             2019</t>
  </si>
  <si>
    <t xml:space="preserve">                           2018/19</t>
  </si>
  <si>
    <t>Debt central government (incl. IMF, guarantees), end-year in % of GDP</t>
  </si>
  <si>
    <t xml:space="preserve">         in % of GDP excl Bugesera</t>
  </si>
  <si>
    <t>Stock gross foreign liabilities NBR  end-year (in mln US$)</t>
  </si>
  <si>
    <t>Govt deposits (treasury, line ministries) at NBR  end-period stock (bln RWF)</t>
  </si>
  <si>
    <t xml:space="preserve">                             2020</t>
  </si>
  <si>
    <t xml:space="preserve">                           2019/20</t>
  </si>
  <si>
    <t>BOP variables for REFOTO (BOP_REFOTO below this)</t>
  </si>
  <si>
    <t>BOP_REFOTO</t>
  </si>
  <si>
    <t>Imports (cif)</t>
  </si>
  <si>
    <t>o/w: imports of Food</t>
  </si>
  <si>
    <t xml:space="preserve">           imports of other consumer Goods</t>
  </si>
  <si>
    <t>Volume of petroleum products (tons)</t>
  </si>
  <si>
    <t>Exports minerals (3T)</t>
  </si>
  <si>
    <t>Exports Other  Minerals</t>
  </si>
  <si>
    <t>BOP_Refoto above this</t>
  </si>
  <si>
    <t xml:space="preserve">           imports of energy products (cif)</t>
  </si>
  <si>
    <t>REAL_REFOTO below this (macro variables for revenue forecasting)</t>
  </si>
  <si>
    <t>(in % change, or bln RWF)</t>
  </si>
  <si>
    <t>Real GDP in bln RWF</t>
  </si>
  <si>
    <t>Nominal GDP % change</t>
  </si>
  <si>
    <t>REAL_REFOTO above this</t>
  </si>
  <si>
    <t>IntMf_REFOTO</t>
  </si>
  <si>
    <t>Gross offical reserves end-year, in mln USD (projected in BOP)</t>
  </si>
  <si>
    <t xml:space="preserve">Gross official reserves end-year, months of imports G &amp; S </t>
  </si>
  <si>
    <t>Gross official reserves end-year, months of imports G &amp; S excl Bugesera</t>
  </si>
  <si>
    <t>BOP financing gap (-) in mln US$, filled by reserve loss or IMF loan</t>
  </si>
  <si>
    <t>Fiscal financing requirement in mln US$ (not filled by IMF)</t>
  </si>
  <si>
    <t>Debt central government (incl. IMF, excl. guarantees), end-year, % of GDP</t>
  </si>
  <si>
    <t>FY 25/26</t>
  </si>
  <si>
    <t xml:space="preserve">           % change</t>
  </si>
  <si>
    <t xml:space="preserve">                             2021</t>
  </si>
  <si>
    <t>Excluding PKO Pre-financing</t>
  </si>
  <si>
    <t>Overall deficit (payment order-5years average)</t>
  </si>
  <si>
    <t xml:space="preserve">                             2022</t>
  </si>
  <si>
    <t xml:space="preserve">                           2020/21</t>
  </si>
  <si>
    <t xml:space="preserve">                           2021/22</t>
  </si>
  <si>
    <t>Excluding Marriott Net lending</t>
  </si>
  <si>
    <t>check discrepancy deficit ~ financing</t>
  </si>
  <si>
    <t>OUTPUT_intMFpaper below this</t>
  </si>
  <si>
    <t>OUTPUT_intMFpaper above this</t>
  </si>
  <si>
    <t>Exchange rate (RWF/US$) % change</t>
  </si>
  <si>
    <t xml:space="preserve">Private investment </t>
  </si>
  <si>
    <t xml:space="preserve">Government investment </t>
  </si>
  <si>
    <t>Growth in public capital stock (2014 prices), % change</t>
  </si>
  <si>
    <t>-/- Imports of goods &amp; services (NA def)</t>
  </si>
  <si>
    <t>1. Supply: real GDP and deflators</t>
  </si>
  <si>
    <t>Government consumption (incl. wages)</t>
  </si>
  <si>
    <t>Private consumption (residual)</t>
  </si>
  <si>
    <t>3. External equilibrium: BOP in RWF, % of GDP</t>
  </si>
  <si>
    <t>Transfers, grants, net interest payments Government</t>
  </si>
  <si>
    <t>Transfers, net interest &amp; dividend payments Private Sector</t>
  </si>
  <si>
    <t>Private sector domestic savings, % of GDP</t>
  </si>
  <si>
    <t>4. Monetary equilibrium: in % of money stock (t-1)</t>
  </si>
  <si>
    <t xml:space="preserve">Deficit fiscal </t>
  </si>
  <si>
    <t>broad money (M2), % change</t>
  </si>
  <si>
    <t>money multiplier, change in %</t>
  </si>
  <si>
    <t>reserve money, change in % of RM(-1)</t>
  </si>
  <si>
    <t>External Current Account balance (national accounts defition)</t>
  </si>
  <si>
    <t>Gross National Income (GNI) US$ mln current prices</t>
  </si>
  <si>
    <t>GNI per capita US$</t>
  </si>
  <si>
    <t>Overall deficit Excluding Marriott(-5years average)</t>
  </si>
  <si>
    <t>Overall deficit Excluding Marriott&amp;PKO(-5years average)</t>
  </si>
  <si>
    <t>Excluding Marriott, PKO, Emergencies and COVID-19 (5 YearsAverage)</t>
  </si>
  <si>
    <t>NBR Policy rate (Key Repo Rate) end of period</t>
  </si>
  <si>
    <t>GEE_ALL</t>
  </si>
  <si>
    <t>Real GDP growth all trading partners (95% of trade reporting country)</t>
  </si>
  <si>
    <t>CPI of advanced economy trading partners, in US dollars (for RER calc)</t>
  </si>
  <si>
    <t>Export deflator goods (excluding oil), "all countries", in US dollars (PMnonoil)</t>
  </si>
  <si>
    <t>Export unit value for manufactures (MUV) world in US dollars (for PMmanuf or PEmanuf)</t>
  </si>
  <si>
    <t>Petroleum spot price (APSP) in US dollars (in % change) (PMoil)</t>
  </si>
  <si>
    <t>Import deflator goods (excl. oil), "all countries", in US dollars (PEnonoil)</t>
  </si>
  <si>
    <t>Nonfuel commodity export price in US dollars (PEcommodity-nonoil)</t>
  </si>
  <si>
    <t>end of GEE_ALL</t>
  </si>
  <si>
    <t>"All countries" real imports, goods excl.oil  (i.e., trading partners 100% of trade reporting country)</t>
  </si>
  <si>
    <t xml:space="preserve">Net foreign assets(incl. BoP deficit) </t>
  </si>
  <si>
    <t>Monetary accounts Contribution to BM</t>
  </si>
  <si>
    <t xml:space="preserve">   Of Which Emergencies</t>
  </si>
  <si>
    <t>Of Which  COVID-19 Expenditure</t>
  </si>
  <si>
    <t>Memorandum Item</t>
  </si>
  <si>
    <t>Tax Loss due to COVID-19</t>
  </si>
  <si>
    <t>Nominal GDP FY</t>
  </si>
  <si>
    <t xml:space="preserve">           o/w Air Transport</t>
  </si>
  <si>
    <t xml:space="preserve">     Of which: tax revenue</t>
  </si>
  <si>
    <t xml:space="preserve">     Of which: non tax revenue</t>
  </si>
  <si>
    <t>end FISCAL_OUTPUT above this, FISCAL_DEBT_OUTPUT below this</t>
  </si>
  <si>
    <t>check discrepancy RB NA  ~ RB BOP (- NA deficit higher, more cap inflow)</t>
  </si>
  <si>
    <t>GDP in US$ billion</t>
  </si>
  <si>
    <t>Verification growth factors</t>
  </si>
  <si>
    <t>Capacity GDP growth based on total investment/GDP, % change (ICOR)</t>
  </si>
  <si>
    <r>
      <t>Capacity GDP growth based on production function (K, L,La, K</t>
    </r>
    <r>
      <rPr>
        <b/>
        <vertAlign val="subscript"/>
        <sz val="9"/>
        <color rgb="FF0070C0"/>
        <rFont val="Calibri"/>
        <family val="2"/>
        <scheme val="minor"/>
      </rPr>
      <t>pu</t>
    </r>
    <r>
      <rPr>
        <b/>
        <sz val="9"/>
        <color rgb="FF0070C0"/>
        <rFont val="Calibri"/>
        <family val="2"/>
        <scheme val="minor"/>
      </rPr>
      <t>, TFP)</t>
    </r>
  </si>
  <si>
    <t>Growth in private capital stock (2014 prices), % change</t>
  </si>
  <si>
    <t>Growth in land, % change</t>
  </si>
  <si>
    <t>Growth in labor force, % change</t>
  </si>
  <si>
    <r>
      <t xml:space="preserve">Growth in human capital per worker (years of schooling, rate of return </t>
    </r>
    <r>
      <rPr>
        <b/>
        <sz val="9"/>
        <color theme="9" tint="-0.249977111117893"/>
        <rFont val="Calibri"/>
        <family val="2"/>
        <scheme val="minor"/>
      </rPr>
      <t>par.</t>
    </r>
    <r>
      <rPr>
        <b/>
        <sz val="9"/>
        <color rgb="FF0070C0"/>
        <rFont val="Calibri"/>
        <family val="2"/>
        <scheme val="minor"/>
      </rPr>
      <t>)</t>
    </r>
  </si>
  <si>
    <t>Growth in TFP</t>
  </si>
  <si>
    <t>2. Demand ~ supply (National Accounts), % of GDP</t>
  </si>
  <si>
    <t>Exports of goods &amp; services (NA def)</t>
  </si>
  <si>
    <t>Verification consumption, savings</t>
  </si>
  <si>
    <t>Real private consumption growth in %</t>
  </si>
  <si>
    <t xml:space="preserve">     Resource balance (NA definition)</t>
  </si>
  <si>
    <t>Budgetary capital transfers (BOP)</t>
  </si>
  <si>
    <t>Net government borrowing (BOP)</t>
  </si>
  <si>
    <t>Overall balance: change in NFA NBR (+accumulation, p.a. ER)</t>
  </si>
  <si>
    <t>Verification BOP~National accounts</t>
  </si>
  <si>
    <t xml:space="preserve">         External current account balance in BOP</t>
  </si>
  <si>
    <t xml:space="preserve">    RB discrepancy NA - BOP ( -  deficit higher in NA, unrecorded inflows om BOP)</t>
  </si>
  <si>
    <t xml:space="preserve">       change on NFA in % of reserve money (-1)</t>
  </si>
  <si>
    <r>
      <t>5a. Fiscal account: government budget</t>
    </r>
    <r>
      <rPr>
        <sz val="11"/>
        <color theme="1"/>
        <rFont val="Calibri"/>
        <family val="2"/>
        <scheme val="minor"/>
      </rPr>
      <t xml:space="preserve"> (CY, ie average FY)</t>
    </r>
  </si>
  <si>
    <t>Revenue (Taxes, incl. non-tax revenue)</t>
  </si>
  <si>
    <r>
      <t xml:space="preserve">Current expenditure (G), </t>
    </r>
    <r>
      <rPr>
        <sz val="9"/>
        <color theme="1"/>
        <rFont val="Calibri"/>
        <family val="2"/>
        <scheme val="minor"/>
      </rPr>
      <t>excl. external interest, incl. 20% development spending</t>
    </r>
  </si>
  <si>
    <t xml:space="preserve">    o/w: government consumption in NA </t>
  </si>
  <si>
    <r>
      <t>Government investment (I</t>
    </r>
    <r>
      <rPr>
        <vertAlign val="subscript"/>
        <sz val="11"/>
        <color theme="1"/>
        <rFont val="Century Schoolbook"/>
        <family val="1"/>
      </rPr>
      <t>G</t>
    </r>
    <r>
      <rPr>
        <sz val="11"/>
        <color theme="1"/>
        <rFont val="Century Schoolbook"/>
        <family val="1"/>
      </rPr>
      <t>)</t>
    </r>
    <r>
      <rPr>
        <sz val="11"/>
        <color theme="1"/>
        <rFont val="Calibri"/>
        <family val="2"/>
        <scheme val="minor"/>
      </rPr>
      <t xml:space="preserve"> NA definition</t>
    </r>
    <r>
      <rPr>
        <sz val="9"/>
        <color theme="1"/>
        <rFont val="Calibri"/>
        <family val="2"/>
        <scheme val="minor"/>
      </rPr>
      <t xml:space="preserve"> (80% of development spending)</t>
    </r>
  </si>
  <si>
    <t xml:space="preserve">    Government domestic savings</t>
  </si>
  <si>
    <r>
      <t>Grants--budget, capital--and external interest (TGF</t>
    </r>
    <r>
      <rPr>
        <vertAlign val="subscript"/>
        <sz val="11"/>
        <color theme="1"/>
        <rFont val="Century Schoolbook"/>
        <family val="1"/>
      </rPr>
      <t>G,</t>
    </r>
    <r>
      <rPr>
        <sz val="11"/>
        <color theme="1"/>
        <rFont val="Century Schoolbook"/>
        <family val="1"/>
      </rPr>
      <t>)</t>
    </r>
    <r>
      <rPr>
        <sz val="11"/>
        <color theme="1"/>
        <rFont val="Calibri"/>
        <family val="2"/>
        <scheme val="minor"/>
      </rPr>
      <t>, BOP</t>
    </r>
  </si>
  <si>
    <t xml:space="preserve">   o/w: external interest on public debt BOP</t>
  </si>
  <si>
    <t xml:space="preserve">    Difference in external grants, Fiscal -/- EXTFIN=BOP </t>
  </si>
  <si>
    <t>a</t>
  </si>
  <si>
    <r>
      <t>Deficit (R-G-I</t>
    </r>
    <r>
      <rPr>
        <vertAlign val="subscript"/>
        <sz val="11"/>
        <color theme="1"/>
        <rFont val="Calibri"/>
        <family val="2"/>
        <scheme val="minor"/>
      </rPr>
      <t>G+</t>
    </r>
    <r>
      <rPr>
        <sz val="11"/>
        <color theme="1"/>
        <rFont val="Calibri"/>
        <family val="2"/>
        <scheme val="minor"/>
      </rPr>
      <t>TGF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)</t>
    </r>
  </si>
  <si>
    <t xml:space="preserve">    Difference in fiscal deficit -/- generated deficit (discrepancy grants, timing)</t>
  </si>
  <si>
    <t>=a</t>
  </si>
  <si>
    <t>Net domestic financing (incl. change in arrears)</t>
  </si>
  <si>
    <t xml:space="preserve">   Nonbank financing (net, incl. change in arrears)</t>
  </si>
  <si>
    <t xml:space="preserve">   Bank financing (net) (Fiscal)</t>
  </si>
  <si>
    <t xml:space="preserve">    Discrepancy in NCG fiscal -/- monetary</t>
  </si>
  <si>
    <t>Net foreign financing (FISCAL)</t>
  </si>
  <si>
    <t xml:space="preserve">    Discrepancy in net foreign financing fiscal -/- EXTFIN=BOP </t>
  </si>
  <si>
    <t>b</t>
  </si>
  <si>
    <t xml:space="preserve">    Discrepancy fiscal deficit, dom+for financing (Fiscal -/- EXTFIN=BOP)</t>
  </si>
  <si>
    <t>=a+b</t>
  </si>
  <si>
    <t>Verification fiscal flows</t>
  </si>
  <si>
    <t>Govt current expenditure (G), excl. ext.interest, adjusted for deficit (=for+dom fin)</t>
  </si>
  <si>
    <t xml:space="preserve">      domestic non bank financing incl change arrears, Fiscal</t>
  </si>
  <si>
    <t xml:space="preserve">      domestic bank financing NCG, monetary</t>
  </si>
  <si>
    <t xml:space="preserve">      net foreign financing, BOP</t>
  </si>
  <si>
    <t xml:space="preserve">         fiscal deficit payment order basis from financing side</t>
  </si>
  <si>
    <t xml:space="preserve">      foreign grants Budget and project, BOP=EXTFIN</t>
  </si>
  <si>
    <t xml:space="preserve">      govt revenue, Fiscal</t>
  </si>
  <si>
    <t>stock of government external debt in % of GDP</t>
  </si>
  <si>
    <t>stock of government domestic debt in % of GDP</t>
  </si>
  <si>
    <r>
      <t xml:space="preserve">NFA, change in % of M2 (-1) </t>
    </r>
    <r>
      <rPr>
        <sz val="9"/>
        <color theme="1"/>
        <rFont val="Calibri"/>
        <family val="2"/>
        <scheme val="minor"/>
      </rPr>
      <t>(end-period exchange rate, incl. valuation change)</t>
    </r>
  </si>
  <si>
    <r>
      <t xml:space="preserve">NDA, change in % of M2 (-1) </t>
    </r>
    <r>
      <rPr>
        <sz val="9"/>
        <color theme="1"/>
        <rFont val="Calibri"/>
        <family val="2"/>
        <scheme val="minor"/>
      </rPr>
      <t>(incl. valuation change)</t>
    </r>
  </si>
  <si>
    <r>
      <t xml:space="preserve">  Net credit to govt (</t>
    </r>
    <r>
      <rPr>
        <b/>
        <sz val="10"/>
        <color theme="1"/>
        <rFont val="Calibri"/>
        <family val="2"/>
        <scheme val="minor"/>
      </rPr>
      <t>NCG),</t>
    </r>
    <r>
      <rPr>
        <sz val="10"/>
        <color theme="1"/>
        <rFont val="Calibri"/>
        <family val="2"/>
        <scheme val="minor"/>
      </rPr>
      <t xml:space="preserve"> change in % of M2(-1)</t>
    </r>
  </si>
  <si>
    <r>
      <t xml:space="preserve">  Net credit to private sector (</t>
    </r>
    <r>
      <rPr>
        <b/>
        <sz val="9"/>
        <color theme="1"/>
        <rFont val="Calibri"/>
        <family val="2"/>
        <scheme val="minor"/>
      </rPr>
      <t>NCPS</t>
    </r>
    <r>
      <rPr>
        <sz val="9"/>
        <color theme="1"/>
        <rFont val="Calibri"/>
        <family val="2"/>
        <scheme val="minor"/>
      </rPr>
      <t>; incl. public enterprises, OIN), change in % of M2(-1)</t>
    </r>
  </si>
  <si>
    <t>Verification monetary flows</t>
  </si>
  <si>
    <t>NFA (incl. valuation change), change in % of GDP</t>
  </si>
  <si>
    <r>
      <t xml:space="preserve">    o/w: NFA</t>
    </r>
    <r>
      <rPr>
        <vertAlign val="subscript"/>
        <sz val="10"/>
        <color rgb="FF0070C0"/>
        <rFont val="Calibri"/>
        <family val="2"/>
        <scheme val="minor"/>
      </rPr>
      <t>BNR</t>
    </r>
    <r>
      <rPr>
        <sz val="10"/>
        <color rgb="FF0070C0"/>
        <rFont val="Calibri"/>
        <family val="2"/>
        <scheme val="minor"/>
      </rPr>
      <t xml:space="preserve"> (incl. valuation change), change in % of GDP</t>
    </r>
  </si>
  <si>
    <t xml:space="preserve">           o/w: BOP flow CB at period average exchange rate</t>
  </si>
  <si>
    <t>NDA  (incl. valuation change), change in % of GDP</t>
  </si>
  <si>
    <t xml:space="preserve">    NCG, change in % of GDP</t>
  </si>
  <si>
    <t>Money demand (M3), change in % of GDP</t>
  </si>
  <si>
    <r>
      <t>Change in NFA</t>
    </r>
    <r>
      <rPr>
        <vertAlign val="subscript"/>
        <sz val="10"/>
        <color rgb="FF0070C0"/>
        <rFont val="Century Schoolbook"/>
        <family val="1"/>
      </rPr>
      <t>CB</t>
    </r>
    <r>
      <rPr>
        <sz val="10"/>
        <color rgb="FF0070C0"/>
        <rFont val="Calibri"/>
        <family val="2"/>
        <scheme val="minor"/>
      </rPr>
      <t xml:space="preserve"> (excl. valuation change)</t>
    </r>
  </si>
  <si>
    <r>
      <t>Change in NDA</t>
    </r>
    <r>
      <rPr>
        <vertAlign val="subscript"/>
        <sz val="10"/>
        <color rgb="FF0070C0"/>
        <rFont val="Century Schoolbook"/>
        <family val="1"/>
      </rPr>
      <t>CB</t>
    </r>
    <r>
      <rPr>
        <sz val="10"/>
        <color rgb="FF0070C0"/>
        <rFont val="Calibri"/>
        <family val="2"/>
        <scheme val="minor"/>
      </rPr>
      <t xml:space="preserve"> (excl. valuation change)</t>
    </r>
  </si>
  <si>
    <r>
      <t xml:space="preserve">5b. Private sector budget constraint </t>
    </r>
    <r>
      <rPr>
        <b/>
        <sz val="11"/>
        <color theme="1"/>
        <rFont val="Calibri"/>
        <family val="2"/>
        <scheme val="minor"/>
      </rPr>
      <t>(NA, Savings</t>
    </r>
    <r>
      <rPr>
        <b/>
        <sz val="11"/>
        <color theme="1"/>
        <rFont val="Calibri"/>
        <family val="2"/>
      </rPr>
      <t>=</t>
    </r>
    <r>
      <rPr>
        <b/>
        <sz val="11"/>
        <color theme="1"/>
        <rFont val="Calibri"/>
        <family val="2"/>
        <scheme val="minor"/>
      </rPr>
      <t>Investment)</t>
    </r>
  </si>
  <si>
    <r>
      <t>Domestic savings (S=Y–C</t>
    </r>
    <r>
      <rPr>
        <vertAlign val="subscript"/>
        <sz val="11"/>
        <color theme="1"/>
        <rFont val="Century Schoolbook"/>
        <family val="1"/>
      </rPr>
      <t>P</t>
    </r>
    <r>
      <rPr>
        <sz val="11"/>
        <color theme="1"/>
        <rFont val="Century Schoolbook"/>
        <family val="1"/>
      </rPr>
      <t>–G)</t>
    </r>
    <r>
      <rPr>
        <sz val="11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(NA definition, excl. external prim/sec income)</t>
    </r>
  </si>
  <si>
    <r>
      <t xml:space="preserve">   private domestic savings (S</t>
    </r>
    <r>
      <rPr>
        <vertAlign val="subscript"/>
        <sz val="11"/>
        <color theme="1"/>
        <rFont val="Century Schoolbook"/>
        <family val="1"/>
      </rPr>
      <t>P</t>
    </r>
    <r>
      <rPr>
        <sz val="11"/>
        <color theme="1"/>
        <rFont val="Century Schoolbook"/>
        <family val="1"/>
      </rPr>
      <t>=Y–C</t>
    </r>
    <r>
      <rPr>
        <vertAlign val="subscript"/>
        <sz val="11"/>
        <color theme="1"/>
        <rFont val="Century Schoolbook"/>
        <family val="1"/>
      </rPr>
      <t>p</t>
    </r>
    <r>
      <rPr>
        <sz val="11"/>
        <color theme="1"/>
        <rFont val="Century Schoolbook"/>
        <family val="1"/>
      </rPr>
      <t>–T+TR</t>
    </r>
    <r>
      <rPr>
        <vertAlign val="subscript"/>
        <sz val="11"/>
        <color theme="1"/>
        <rFont val="Century Schoolbook"/>
        <family val="1"/>
      </rPr>
      <t>G (incl.net lending)</t>
    </r>
    <r>
      <rPr>
        <vertAlign val="subscript"/>
        <sz val="10"/>
        <color theme="1"/>
        <rFont val="Century Schoolbook"/>
        <family val="1"/>
      </rPr>
      <t xml:space="preserve"> </t>
    </r>
    <r>
      <rPr>
        <sz val="10"/>
        <color theme="1"/>
        <rFont val="Century Schoolbook"/>
        <family val="1"/>
      </rPr>
      <t>deficit adjusted</t>
    </r>
    <r>
      <rPr>
        <sz val="11"/>
        <color theme="1"/>
        <rFont val="Century Schoolbook"/>
        <family val="1"/>
      </rPr>
      <t>)</t>
    </r>
  </si>
  <si>
    <r>
      <t xml:space="preserve">  government domestic savings (S</t>
    </r>
    <r>
      <rPr>
        <vertAlign val="subscript"/>
        <sz val="11"/>
        <color theme="1"/>
        <rFont val="Century Schoolbook"/>
        <family val="1"/>
      </rPr>
      <t>G</t>
    </r>
    <r>
      <rPr>
        <sz val="11"/>
        <color theme="1"/>
        <rFont val="Century Schoolbook"/>
        <family val="1"/>
      </rPr>
      <t>=T–G–TR</t>
    </r>
    <r>
      <rPr>
        <vertAlign val="subscript"/>
        <sz val="11"/>
        <color theme="1"/>
        <rFont val="Century Schoolbook"/>
        <family val="1"/>
      </rPr>
      <t>G (incl.net lending)</t>
    </r>
    <r>
      <rPr>
        <sz val="10"/>
        <color theme="1"/>
        <rFont val="Calibri"/>
        <family val="2"/>
        <scheme val="minor"/>
      </rPr>
      <t xml:space="preserve"> deficit adjusted</t>
    </r>
    <r>
      <rPr>
        <sz val="11"/>
        <color theme="1"/>
        <rFont val="Calibri"/>
        <family val="2"/>
        <scheme val="minor"/>
      </rPr>
      <t>)</t>
    </r>
  </si>
  <si>
    <t xml:space="preserve">        cf. govt domestic savings in intMF NA</t>
  </si>
  <si>
    <t xml:space="preserve">Total investment (I) </t>
  </si>
  <si>
    <r>
      <t xml:space="preserve">   private investment (I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</si>
  <si>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t xml:space="preserve">   government investment (I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)</t>
    </r>
  </si>
  <si>
    <t>Foreign savings = -/- Resource balance: –(E–M) ER</t>
  </si>
  <si>
    <t>Net primary and secondary income (TGF ER) from BOP</t>
  </si>
  <si>
    <r>
      <t xml:space="preserve">   Net primary and secondary income private (TGF</t>
    </r>
    <r>
      <rPr>
        <vertAlign val="subscript"/>
        <sz val="9"/>
        <color theme="1"/>
        <rFont val="Calibri"/>
        <family val="2"/>
        <scheme val="minor"/>
      </rPr>
      <t xml:space="preserve">p </t>
    </r>
    <r>
      <rPr>
        <sz val="9"/>
        <color theme="1"/>
        <rFont val="Calibri"/>
        <family val="2"/>
        <scheme val="minor"/>
      </rPr>
      <t>ER)</t>
    </r>
  </si>
  <si>
    <r>
      <t xml:space="preserve">   Net primary and secondary income government (TGF</t>
    </r>
    <r>
      <rPr>
        <vertAlign val="subscript"/>
        <sz val="9"/>
        <color theme="1"/>
        <rFont val="Calibri"/>
        <family val="2"/>
        <scheme val="minor"/>
      </rPr>
      <t xml:space="preserve">G </t>
    </r>
    <r>
      <rPr>
        <sz val="9"/>
        <color theme="1"/>
        <rFont val="Calibri"/>
        <family val="2"/>
        <scheme val="minor"/>
      </rPr>
      <t>ER)</t>
    </r>
  </si>
  <si>
    <t>National savings (NA definition)</t>
  </si>
  <si>
    <r>
      <t xml:space="preserve">   private national saving (SN</t>
    </r>
    <r>
      <rPr>
        <vertAlign val="subscript"/>
        <sz val="9"/>
        <color theme="1"/>
        <rFont val="Century Schoolbook"/>
        <family val="1"/>
      </rPr>
      <t>p</t>
    </r>
    <r>
      <rPr>
        <sz val="9"/>
        <color theme="1"/>
        <rFont val="Century Schoolbook"/>
        <family val="1"/>
      </rPr>
      <t>)</t>
    </r>
  </si>
  <si>
    <r>
      <t xml:space="preserve">   government national saving (SN</t>
    </r>
    <r>
      <rPr>
        <vertAlign val="subscript"/>
        <sz val="9"/>
        <color theme="1"/>
        <rFont val="Calibri"/>
        <family val="2"/>
        <scheme val="minor"/>
      </rPr>
      <t>G</t>
    </r>
    <r>
      <rPr>
        <sz val="9"/>
        <color theme="1"/>
        <rFont val="Century Schoolbook"/>
        <family val="1"/>
      </rPr>
      <t>)</t>
    </r>
  </si>
  <si>
    <r>
      <t xml:space="preserve">Current account deficit </t>
    </r>
    <r>
      <rPr>
        <sz val="9"/>
        <color theme="1"/>
        <rFont val="Calibri"/>
        <family val="2"/>
        <scheme val="minor"/>
      </rPr>
      <t>NA def.</t>
    </r>
    <r>
      <rPr>
        <sz val="11"/>
        <color theme="1"/>
        <rFont val="Calibri"/>
        <family val="2"/>
        <scheme val="minor"/>
      </rPr>
      <t xml:space="preserve"> (+) </t>
    </r>
    <r>
      <rPr>
        <sz val="9"/>
        <color theme="1"/>
        <rFont val="Calibri"/>
        <family val="2"/>
        <scheme val="minor"/>
      </rPr>
      <t>equals foreign savings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</t>
    </r>
    <r>
      <rPr>
        <vertAlign val="subscript"/>
        <sz val="10"/>
        <color theme="1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>+F</t>
    </r>
    <r>
      <rPr>
        <vertAlign val="subscript"/>
        <sz val="10"/>
        <color theme="1"/>
        <rFont val="Calibri"/>
        <family val="2"/>
        <scheme val="minor"/>
      </rPr>
      <t>G</t>
    </r>
    <r>
      <rPr>
        <sz val="10"/>
        <color theme="1"/>
        <rFont val="Calibri"/>
        <family val="2"/>
        <scheme val="minor"/>
      </rPr>
      <t>–chNFA</t>
    </r>
    <r>
      <rPr>
        <vertAlign val="subscript"/>
        <sz val="10"/>
        <color theme="1"/>
        <rFont val="Calibri"/>
        <family val="2"/>
        <scheme val="minor"/>
      </rPr>
      <t>BNR</t>
    </r>
    <r>
      <rPr>
        <sz val="10"/>
        <color theme="1"/>
        <rFont val="Calibri"/>
        <family val="2"/>
        <scheme val="minor"/>
      </rPr>
      <t>) ER</t>
    </r>
  </si>
  <si>
    <r>
      <t xml:space="preserve">   private net foreign financing BOP (F</t>
    </r>
    <r>
      <rPr>
        <vertAlign val="subscript"/>
        <sz val="10"/>
        <color theme="1"/>
        <rFont val="Century Schoolbook"/>
        <family val="1"/>
      </rPr>
      <t>p</t>
    </r>
    <r>
      <rPr>
        <sz val="10"/>
        <color theme="1"/>
        <rFont val="Calibri"/>
        <family val="2"/>
      </rPr>
      <t xml:space="preserve"> – chNFA = Fp + NCPS - chMD - NBF +(NBF+NCG</t>
    </r>
    <r>
      <rPr>
        <sz val="10"/>
        <color theme="1"/>
        <rFont val="Century Schoolbook"/>
        <family val="1"/>
      </rPr>
      <t>)</t>
    </r>
  </si>
  <si>
    <t xml:space="preserve">         net private capital inflows (incl. E&amp;O, accumulation (-) banks NFA)</t>
  </si>
  <si>
    <r>
      <t xml:space="preserve">         change in NFA</t>
    </r>
    <r>
      <rPr>
        <vertAlign val="subscript"/>
        <sz val="10"/>
        <color theme="1"/>
        <rFont val="Calibri"/>
        <family val="2"/>
        <scheme val="minor"/>
      </rPr>
      <t>BNR</t>
    </r>
    <r>
      <rPr>
        <sz val="10"/>
        <color theme="1"/>
        <rFont val="Calibri"/>
        <family val="2"/>
        <scheme val="minor"/>
      </rPr>
      <t xml:space="preserve"> (accumulation (-), i.e. macroeconomic dissavings)</t>
    </r>
  </si>
  <si>
    <t xml:space="preserve">         additional net inflows (E&amp;O) if resource balance NA def. applies</t>
  </si>
  <si>
    <r>
      <t xml:space="preserve">    government net foreign financing (F</t>
    </r>
    <r>
      <rPr>
        <vertAlign val="subscript"/>
        <sz val="10"/>
        <color theme="1"/>
        <rFont val="Calibri"/>
        <family val="2"/>
        <scheme val="minor"/>
      </rPr>
      <t>G</t>
    </r>
    <r>
      <rPr>
        <sz val="10"/>
        <color theme="1"/>
        <rFont val="Calibri"/>
        <family val="2"/>
        <scheme val="minor"/>
      </rPr>
      <t xml:space="preserve"> + capital transfers</t>
    </r>
    <r>
      <rPr>
        <sz val="10"/>
        <color theme="1"/>
        <rFont val="Century Schoolbook"/>
        <family val="1"/>
      </rPr>
      <t xml:space="preserve">) </t>
    </r>
    <r>
      <rPr>
        <sz val="9"/>
        <color theme="1"/>
        <rFont val="Century Schoolbook"/>
        <family val="1"/>
      </rPr>
      <t>BOP</t>
    </r>
  </si>
  <si>
    <t>Verification budget constraints (savings~investment)</t>
  </si>
  <si>
    <t>check: NBF (incl. change arrears, Fiscal) plus NCG (Monetary)</t>
  </si>
  <si>
    <t>stock of private capital inflows (net) in US$ bln</t>
  </si>
  <si>
    <t>stock of private capital inflows (net) in % of GDP</t>
  </si>
  <si>
    <t xml:space="preserve">      share of private investment financed by NPSC</t>
  </si>
  <si>
    <t xml:space="preserve">    NCPS (incl. public enterprises, OIN), change in % of GDP</t>
  </si>
  <si>
    <t xml:space="preserve">govt budget constraint: I - S - Fg = net govt domestic borrowing: + NBF + NCG </t>
  </si>
  <si>
    <t>private non-financial sector: I - S - Fp - chNFA = net govt domestic borrowing: - NBF - NCG</t>
  </si>
  <si>
    <t>Terms of trade annual change in %</t>
  </si>
  <si>
    <t>GDP deflator (Pgdp) % change</t>
  </si>
  <si>
    <t xml:space="preserve">   o/w: manufacturing</t>
  </si>
  <si>
    <t xml:space="preserve">   o/w: construction</t>
  </si>
  <si>
    <t xml:space="preserve">   o/w: trade and transport</t>
  </si>
  <si>
    <t xml:space="preserve">   o/w: administration, education, health</t>
  </si>
  <si>
    <t xml:space="preserve">Taxes on income, profits, and capital gains </t>
  </si>
  <si>
    <t xml:space="preserve">Taxes on payroll and workforce </t>
  </si>
  <si>
    <t xml:space="preserve">Taxes on property </t>
  </si>
  <si>
    <t xml:space="preserve">Taxes on goods and services </t>
  </si>
  <si>
    <t xml:space="preserve">Taxes on international trade and transactions </t>
  </si>
  <si>
    <t xml:space="preserve">Other taxes </t>
  </si>
  <si>
    <t>From Foreign Governments</t>
  </si>
  <si>
    <t>From International Organizations</t>
  </si>
  <si>
    <t xml:space="preserve">Current </t>
  </si>
  <si>
    <t>From General Government Units</t>
  </si>
  <si>
    <t>Property income</t>
  </si>
  <si>
    <t>Sales og goods and services</t>
  </si>
  <si>
    <t>Fines, penalties, and forfeits</t>
  </si>
  <si>
    <t>Voluntary transfers other than grants</t>
  </si>
  <si>
    <t xml:space="preserve">Miscellaneous and unidentified revenue </t>
  </si>
  <si>
    <t xml:space="preserve">Compensation of employees </t>
  </si>
  <si>
    <t xml:space="preserve">Use of goods and services </t>
  </si>
  <si>
    <t xml:space="preserve">Consumption of fixed capital </t>
  </si>
  <si>
    <t xml:space="preserve">Interest </t>
  </si>
  <si>
    <t xml:space="preserve">Subsidies </t>
  </si>
  <si>
    <t xml:space="preserve">Grants </t>
  </si>
  <si>
    <t xml:space="preserve">Social benefits </t>
  </si>
  <si>
    <t xml:space="preserve">Other expense </t>
  </si>
  <si>
    <t>IV.2 FISCAL GFS 2014 PRESENTATION - SUMMARY % GDP</t>
  </si>
  <si>
    <t xml:space="preserve">REVENUE </t>
  </si>
  <si>
    <t xml:space="preserve">Taxes </t>
  </si>
  <si>
    <t xml:space="preserve">Social contributions </t>
  </si>
  <si>
    <t xml:space="preserve">Other revenue </t>
  </si>
  <si>
    <t xml:space="preserve">EXPENSE </t>
  </si>
  <si>
    <t>NET OPERATING BALANCE</t>
  </si>
  <si>
    <t>including grants</t>
  </si>
  <si>
    <t>excluding grants</t>
  </si>
  <si>
    <t xml:space="preserve">Net acquisition of nonfinancial assets </t>
  </si>
  <si>
    <t>Foreign financed</t>
  </si>
  <si>
    <t>Domestically financed</t>
  </si>
  <si>
    <t>Net lending (+) / borrowing (-) {deficit/Surplus}</t>
  </si>
  <si>
    <t>Net acquisition of financial assets</t>
  </si>
  <si>
    <t xml:space="preserve">Domestic </t>
  </si>
  <si>
    <t xml:space="preserve">Foreign </t>
  </si>
  <si>
    <t>Net incurrence of liabilities</t>
  </si>
  <si>
    <t>Statistical discrepancy</t>
  </si>
  <si>
    <t xml:space="preserve">                  Of which: est. valuation change</t>
  </si>
  <si>
    <t xml:space="preserve"> VCXXXXXXX </t>
  </si>
  <si>
    <t>Net lending (+) / borrowing (-) {deficit/Surplus} V86</t>
  </si>
  <si>
    <t>EXTFIN_PRINT</t>
  </si>
  <si>
    <t xml:space="preserve">From foreign governments </t>
  </si>
  <si>
    <t xml:space="preserve">From international organizations </t>
  </si>
  <si>
    <t xml:space="preserve">          Of which Global Fund</t>
  </si>
  <si>
    <t>Of which World Bank</t>
  </si>
  <si>
    <t xml:space="preserve">                               minerals (3 Ts)</t>
  </si>
  <si>
    <t xml:space="preserve">     Imports Incl. Gold</t>
  </si>
  <si>
    <t xml:space="preserve">          Gold</t>
  </si>
  <si>
    <t xml:space="preserve">        export  growth in %</t>
  </si>
  <si>
    <t xml:space="preserve">        import growth  in %</t>
  </si>
  <si>
    <t>Exports of goods , in mln of US$</t>
  </si>
  <si>
    <t>Imports of goods  in mln of US$</t>
  </si>
  <si>
    <t>Adverse Financing GAP (bln Rwf)</t>
  </si>
  <si>
    <t>Excluding Marriott and PKO</t>
  </si>
  <si>
    <t>Excluding Marriott, PKO, Emergencies and COVID-19</t>
  </si>
  <si>
    <t xml:space="preserve">    Foreign financed</t>
  </si>
  <si>
    <t xml:space="preserve">    Domestically financed</t>
  </si>
  <si>
    <t>Fiscal Deficit Including grants</t>
  </si>
  <si>
    <t>Excluding Marriott, KCC and PKO</t>
  </si>
  <si>
    <t>Excluding Marriott, KCC, PKO, Emergencies and COVID-19</t>
  </si>
  <si>
    <t>Required Grants</t>
  </si>
  <si>
    <t>Excluding COVID-19</t>
  </si>
  <si>
    <t>Excluding ERF &amp;  COVID-19 Vaccine</t>
  </si>
  <si>
    <t>o/w ERF</t>
  </si>
  <si>
    <t>O/w ERF</t>
  </si>
  <si>
    <t>Excluding Eurobond</t>
  </si>
  <si>
    <t xml:space="preserve">                             2023</t>
  </si>
  <si>
    <t xml:space="preserve">                           2023/24</t>
  </si>
  <si>
    <t xml:space="preserve">                             2024</t>
  </si>
  <si>
    <t xml:space="preserve">                             2025</t>
  </si>
  <si>
    <t xml:space="preserve">                           2024/25</t>
  </si>
  <si>
    <t>2026/27</t>
  </si>
  <si>
    <t xml:space="preserve">            2025/26</t>
  </si>
  <si>
    <t xml:space="preserve">                             2026</t>
  </si>
  <si>
    <t xml:space="preserve">             2025/26</t>
  </si>
  <si>
    <t xml:space="preserve">Total COVID-19 </t>
  </si>
  <si>
    <t>Exchange rate</t>
  </si>
  <si>
    <t xml:space="preserve"> of which: Covid-19 spending (Teachers)</t>
  </si>
  <si>
    <t xml:space="preserve"> of which: Covid-19 spending</t>
  </si>
  <si>
    <t>o/w Vaccine</t>
  </si>
  <si>
    <t>o/w COVID-19 (School construction/social protection)</t>
  </si>
  <si>
    <t>o/w vaccine</t>
  </si>
  <si>
    <t>of which: Covid-19 spending</t>
  </si>
  <si>
    <t>from 1999</t>
  </si>
  <si>
    <t>Capital stocks</t>
  </si>
  <si>
    <t>calc in REAL</t>
  </si>
  <si>
    <t>depreciation rate</t>
  </si>
  <si>
    <t>fraction 0.8 of Budget</t>
  </si>
  <si>
    <t>Real exchange rate components</t>
  </si>
  <si>
    <t>fr REAL OUTPUT</t>
  </si>
  <si>
    <t>WEOGEE</t>
  </si>
  <si>
    <t>fr BOP</t>
  </si>
  <si>
    <t>National accounts</t>
  </si>
  <si>
    <t>GDP RWF bln in constant 2014 prices</t>
  </si>
  <si>
    <t>incl ext primary income</t>
  </si>
  <si>
    <t>Net primary income in constant RWF bln ($ at current ER, divided by Pgdp)</t>
  </si>
  <si>
    <t>Net secondary income in constant RWF bln ($ at current ER, divided by Pgdp)</t>
  </si>
  <si>
    <t>incl ext secondary income</t>
  </si>
  <si>
    <t>Gross National Disposable Income RWF bln in constant 2014 prices</t>
  </si>
  <si>
    <t>Gross National Disposable Income, after taxes, RWF bln in constant 2014 prices</t>
  </si>
  <si>
    <t>from 1999Q1</t>
  </si>
  <si>
    <t>intrapolation (italic)</t>
  </si>
  <si>
    <t>II</t>
  </si>
  <si>
    <t>III</t>
  </si>
  <si>
    <t>IV</t>
  </si>
  <si>
    <t>all series annualized</t>
  </si>
  <si>
    <t>REAL_RSSB_Rwametric_Qdata below this</t>
  </si>
  <si>
    <t>RSSB</t>
  </si>
  <si>
    <t>total</t>
  </si>
  <si>
    <t>Wage bill formal sector (RSSB enrolled)</t>
  </si>
  <si>
    <t>Employment formal sector (end-year)</t>
  </si>
  <si>
    <t>Average gross wage (incl. employer/ee contributions)</t>
  </si>
  <si>
    <t>Average net wage (excl. SS contributions, excl. income tax withheld)</t>
  </si>
  <si>
    <t>idem private sector</t>
  </si>
  <si>
    <t>REAL_RSSB_Rwametric_Qdata above this</t>
  </si>
  <si>
    <t>Private capital stock (perpetual inventory) end-year 2014 prices (depr rate)</t>
  </si>
  <si>
    <t>Public capital stock (perpetual inventory) end-year 2014 prices (depr rate)</t>
  </si>
  <si>
    <t>Export price index in Frw goods fob (2011=100)</t>
  </si>
  <si>
    <t xml:space="preserve">   idem of goods and services</t>
  </si>
  <si>
    <t>Import price index in Frw goods fob</t>
  </si>
  <si>
    <t>Gross National Disposable Income (incl. prim+sec) RWF bln in current prices</t>
  </si>
  <si>
    <t>REAL_Rwametric_Adata above this (Annual data)                                                                       check GNDI</t>
  </si>
  <si>
    <t>REAL_Rwametric_Qdata above this (Quarterly data)</t>
  </si>
  <si>
    <t>1998Q1</t>
  </si>
  <si>
    <t>1998Q2</t>
  </si>
  <si>
    <t>1998Q3</t>
  </si>
  <si>
    <t>1998Q4</t>
  </si>
  <si>
    <t>1999Q1</t>
  </si>
  <si>
    <t>1999Q2</t>
  </si>
  <si>
    <t>1999Q3</t>
  </si>
  <si>
    <t>1999Q4</t>
  </si>
  <si>
    <t>2000Q1</t>
  </si>
  <si>
    <t>2000Q2</t>
  </si>
  <si>
    <t>2000Q3</t>
  </si>
  <si>
    <t>2000Q4</t>
  </si>
  <si>
    <t>2001Q1</t>
  </si>
  <si>
    <t>2001Q2</t>
  </si>
  <si>
    <t>2001Q3</t>
  </si>
  <si>
    <t>2001Q4</t>
  </si>
  <si>
    <t>2002Q1</t>
  </si>
  <si>
    <t>2002Q2</t>
  </si>
  <si>
    <t>2002Q3</t>
  </si>
  <si>
    <t>2002Q4</t>
  </si>
  <si>
    <t>2003Q1</t>
  </si>
  <si>
    <t>2003Q2</t>
  </si>
  <si>
    <t>2003Q3</t>
  </si>
  <si>
    <t>2003Q4</t>
  </si>
  <si>
    <t>2004Q1</t>
  </si>
  <si>
    <t>2004Q2</t>
  </si>
  <si>
    <t>2004Q3</t>
  </si>
  <si>
    <t>2004Q4</t>
  </si>
  <si>
    <t>2005Q1</t>
  </si>
  <si>
    <t>2005Q2</t>
  </si>
  <si>
    <t>2005Q3</t>
  </si>
  <si>
    <t>2005Q4</t>
  </si>
  <si>
    <t>2006Q1</t>
  </si>
  <si>
    <t>2006Q2</t>
  </si>
  <si>
    <t>2006Q3</t>
  </si>
  <si>
    <t>2006Q4</t>
  </si>
  <si>
    <t>2007Q1</t>
  </si>
  <si>
    <t>2007Q2</t>
  </si>
  <si>
    <t>2007Q3</t>
  </si>
  <si>
    <t>2007Q4</t>
  </si>
  <si>
    <t>2008Q1</t>
  </si>
  <si>
    <t>2008Q2</t>
  </si>
  <si>
    <t>2008Q3</t>
  </si>
  <si>
    <t>2008Q4</t>
  </si>
  <si>
    <t>2009Q1</t>
  </si>
  <si>
    <t>2009Q2</t>
  </si>
  <si>
    <t>2009Q3</t>
  </si>
  <si>
    <t>2009Q4</t>
  </si>
  <si>
    <t>2010Q1</t>
  </si>
  <si>
    <t>2010Q2</t>
  </si>
  <si>
    <t>2010Q3</t>
  </si>
  <si>
    <t>2010Q4</t>
  </si>
  <si>
    <t>2011Q1</t>
  </si>
  <si>
    <t>2011Q2</t>
  </si>
  <si>
    <t>2011Q3</t>
  </si>
  <si>
    <t>2011Q4</t>
  </si>
  <si>
    <t>2012Q1</t>
  </si>
  <si>
    <t>2012Q2</t>
  </si>
  <si>
    <t>2012Q3</t>
  </si>
  <si>
    <t>2012Q4</t>
  </si>
  <si>
    <t>2013Q1</t>
  </si>
  <si>
    <t>2013Q2</t>
  </si>
  <si>
    <t>2013Q3</t>
  </si>
  <si>
    <t>2013Q4</t>
  </si>
  <si>
    <t>2014Q1</t>
  </si>
  <si>
    <t>2014Q2</t>
  </si>
  <si>
    <t>2014Q3</t>
  </si>
  <si>
    <t>2014Q4</t>
  </si>
  <si>
    <t>2015Q1</t>
  </si>
  <si>
    <t>2015Q2</t>
  </si>
  <si>
    <t>2015Q3</t>
  </si>
  <si>
    <t>2015Q4</t>
  </si>
  <si>
    <t>2016Q1</t>
  </si>
  <si>
    <t>2016Q2</t>
  </si>
  <si>
    <t>2016Q3</t>
  </si>
  <si>
    <t>2016Q4</t>
  </si>
  <si>
    <t>2017Q1</t>
  </si>
  <si>
    <t>2017Q2</t>
  </si>
  <si>
    <t>2017Q3</t>
  </si>
  <si>
    <t>2017Q4</t>
  </si>
  <si>
    <t>2018Q1</t>
  </si>
  <si>
    <t>2018Q2</t>
  </si>
  <si>
    <t>2018Q3</t>
  </si>
  <si>
    <t>2018Q4</t>
  </si>
  <si>
    <t>2019Q1</t>
  </si>
  <si>
    <t>2019Q2</t>
  </si>
  <si>
    <t>2019Q3</t>
  </si>
  <si>
    <t>2019Q4</t>
  </si>
  <si>
    <t>2020Q1</t>
  </si>
  <si>
    <t>2020Q2</t>
  </si>
  <si>
    <t>2020Q3</t>
  </si>
  <si>
    <t>2020Q4</t>
  </si>
  <si>
    <t>2021Q1</t>
  </si>
  <si>
    <t>2021Q2</t>
  </si>
  <si>
    <t>2021Q3</t>
  </si>
  <si>
    <t>2021Q4</t>
  </si>
  <si>
    <t>Export val</t>
  </si>
  <si>
    <t xml:space="preserve">     Coffee Val</t>
  </si>
  <si>
    <t xml:space="preserve">     Coffee vol</t>
  </si>
  <si>
    <t xml:space="preserve">     Tea Val</t>
  </si>
  <si>
    <t xml:space="preserve">     Tea vol</t>
  </si>
  <si>
    <t xml:space="preserve">     3Ts Val</t>
  </si>
  <si>
    <t xml:space="preserve">     3Ts vol</t>
  </si>
  <si>
    <t xml:space="preserve">     Other Ordinary exports val</t>
  </si>
  <si>
    <t xml:space="preserve">     Other Ordinary exports vol</t>
  </si>
  <si>
    <t xml:space="preserve">     Re-Export fuel Val</t>
  </si>
  <si>
    <t xml:space="preserve">     Re-Export fuel Vol</t>
  </si>
  <si>
    <t xml:space="preserve">     Re-Export Non-fuel Val</t>
  </si>
  <si>
    <t xml:space="preserve">     Re-Export Non-fuel Vol</t>
  </si>
  <si>
    <t>Import val</t>
  </si>
  <si>
    <t xml:space="preserve">     Capital goods</t>
  </si>
  <si>
    <t xml:space="preserve">     Capital goods vol</t>
  </si>
  <si>
    <t xml:space="preserve">     Intermediate goods</t>
  </si>
  <si>
    <t xml:space="preserve">     Intermediate goods vol</t>
  </si>
  <si>
    <t xml:space="preserve">    Energy and lubricants goods Val</t>
  </si>
  <si>
    <t xml:space="preserve">    Energy and lubricants goods vol</t>
  </si>
  <si>
    <t xml:space="preserve">       Of which Motor spirits (volume)</t>
  </si>
  <si>
    <t xml:space="preserve">       Of which Gas oils (volume)</t>
  </si>
  <si>
    <t xml:space="preserve">       Of which Other carburants (volume)</t>
  </si>
  <si>
    <t xml:space="preserve">    Food  Val</t>
  </si>
  <si>
    <t xml:space="preserve">    Food  Vol</t>
  </si>
  <si>
    <t xml:space="preserve">    Others Consumer Goods val</t>
  </si>
  <si>
    <t xml:space="preserve">    Others Consumer Goods vol</t>
  </si>
  <si>
    <t>Services Export</t>
  </si>
  <si>
    <t xml:space="preserve">   Transport</t>
  </si>
  <si>
    <t xml:space="preserve">   Travel</t>
  </si>
  <si>
    <t xml:space="preserve">   Other</t>
  </si>
  <si>
    <t>Services Import</t>
  </si>
  <si>
    <t>Transport</t>
  </si>
  <si>
    <t>Travel</t>
  </si>
  <si>
    <t>Other</t>
  </si>
  <si>
    <t>Primary income (Net factor income)</t>
  </si>
  <si>
    <t>Compensation of Employees (Net)</t>
  </si>
  <si>
    <t>Investment Income (Net)</t>
  </si>
  <si>
    <t xml:space="preserve">        O/w general govt interest</t>
  </si>
  <si>
    <t>Secondary income (Net transfers)</t>
  </si>
  <si>
    <t xml:space="preserve">   General government (Net)</t>
  </si>
  <si>
    <t>Non Government</t>
  </si>
  <si>
    <t xml:space="preserve">      o/W Workers' remittances (Net)</t>
  </si>
  <si>
    <t>Capital Account</t>
  </si>
  <si>
    <t xml:space="preserve">  Capital Grants</t>
  </si>
  <si>
    <t xml:space="preserve">  Net Lending/Borrowing</t>
  </si>
  <si>
    <t>Direct foreign investment (liabilities)</t>
  </si>
  <si>
    <t>Other net private capital inflows (incl.Rwandair etc., E&amp;O)</t>
  </si>
  <si>
    <t>Net borrowing by general government (excl. Rwandair etc)</t>
  </si>
  <si>
    <t xml:space="preserve">      pm Errors &amp; Omissions (-/- outflow)</t>
  </si>
  <si>
    <t>Overall balance</t>
  </si>
  <si>
    <t xml:space="preserve">  Change in NFA of NBR</t>
  </si>
  <si>
    <t>BOP_Rwametric above this</t>
  </si>
  <si>
    <t>FISC_Rwametric_Mdata below</t>
  </si>
  <si>
    <t>Tax revenue (incl. non-tax revenue)</t>
  </si>
  <si>
    <t xml:space="preserve">    Direct taxes</t>
  </si>
  <si>
    <t xml:space="preserve">    Taxes on goods and services</t>
  </si>
  <si>
    <t xml:space="preserve">    Taxes on international trade</t>
  </si>
  <si>
    <t xml:space="preserve">  Total Grants</t>
  </si>
  <si>
    <t>Budgetary Grants</t>
  </si>
  <si>
    <t>Capital Grants</t>
  </si>
  <si>
    <t>Total expenditure (incl. net lending)</t>
  </si>
  <si>
    <t xml:space="preserve">Current expenditure </t>
  </si>
  <si>
    <t>Wages and salaries</t>
  </si>
  <si>
    <t>Purchases of goods and services</t>
  </si>
  <si>
    <t>Interest payments domestic</t>
  </si>
  <si>
    <t>Interest payments foreign</t>
  </si>
  <si>
    <t>Transfers</t>
  </si>
  <si>
    <t>Other expenditure (incl. exceptional social expenditure)</t>
  </si>
  <si>
    <t>Net domestic financing</t>
  </si>
  <si>
    <t>Net bank financing (~ Monetary Survey, but sometimes diff.)</t>
  </si>
  <si>
    <t>Non bank financing (Net)</t>
  </si>
  <si>
    <t>FISCAL_inyear_Rwametric above this  (check: stat discrepancy)</t>
  </si>
  <si>
    <r>
      <t xml:space="preserve">WEOGAS_Rwametric_Qdata </t>
    </r>
    <r>
      <rPr>
        <b/>
        <sz val="10"/>
        <color rgb="FFFF0000"/>
        <rFont val="Calibri"/>
        <family val="2"/>
      </rPr>
      <t>(IMF Aug 2020, file update Nov 2020)</t>
    </r>
  </si>
  <si>
    <t>WEO_ALL</t>
  </si>
  <si>
    <r>
      <t xml:space="preserve">GDP nat currency, weigthed sum growth rates, US=0.4, Euro=0.4, Japan=0.1, </t>
    </r>
    <r>
      <rPr>
        <sz val="8"/>
        <color rgb="FFE26B0A"/>
        <rFont val="Times New Roman"/>
        <family val="1"/>
      </rPr>
      <t>UK-=0.05, Canada=0.05</t>
    </r>
  </si>
  <si>
    <r>
      <t xml:space="preserve">Real GDP </t>
    </r>
    <r>
      <rPr>
        <b/>
        <sz val="10"/>
        <color rgb="FFFF0000"/>
        <rFont val="Calibri"/>
        <family val="2"/>
      </rPr>
      <t>Q to Q % change</t>
    </r>
  </si>
  <si>
    <t>..</t>
  </si>
  <si>
    <r>
      <t xml:space="preserve">GDP deflator </t>
    </r>
    <r>
      <rPr>
        <b/>
        <sz val="10"/>
        <color rgb="FFFF0000"/>
        <rFont val="Calibri"/>
        <family val="2"/>
      </rPr>
      <t>Q to Q % change</t>
    </r>
  </si>
  <si>
    <t>US, Canada 2012=100, Euro 2015=100, Japan 2011=100, UK 2016=100</t>
  </si>
  <si>
    <t xml:space="preserve">  Excluding oil—advanced economies</t>
  </si>
  <si>
    <t>2016=100</t>
  </si>
  <si>
    <t>$cts/barrel</t>
  </si>
  <si>
    <t xml:space="preserve">   Food</t>
  </si>
  <si>
    <t xml:space="preserve">   Agricultural raw materials</t>
  </si>
  <si>
    <t xml:space="preserve">   Metals</t>
  </si>
  <si>
    <t>$cts/kg</t>
  </si>
  <si>
    <t>$cts/lbs</t>
  </si>
  <si>
    <t>SDR/$</t>
  </si>
  <si>
    <t>%</t>
  </si>
  <si>
    <t>end WEOGAS_Rwametric_Qdata</t>
  </si>
  <si>
    <t>1995Q1</t>
  </si>
  <si>
    <t>1995Q2</t>
  </si>
  <si>
    <t>1995Q3</t>
  </si>
  <si>
    <t>1995Q4</t>
  </si>
  <si>
    <t>1996Q1</t>
  </si>
  <si>
    <t>1996Q2</t>
  </si>
  <si>
    <t>1996Q3</t>
  </si>
  <si>
    <t>1996Q4</t>
  </si>
  <si>
    <t>1997Q1</t>
  </si>
  <si>
    <t>1997Q2</t>
  </si>
  <si>
    <t>1997Q3</t>
  </si>
  <si>
    <t>1997Q4</t>
  </si>
  <si>
    <t>2022Q1</t>
  </si>
  <si>
    <t>2022Q2</t>
  </si>
  <si>
    <t>2022Q3</t>
  </si>
  <si>
    <t>2022Q4</t>
  </si>
  <si>
    <t>2023Q1</t>
  </si>
  <si>
    <t>2023Q2</t>
  </si>
  <si>
    <t>2023Q3</t>
  </si>
  <si>
    <t>2023Q4</t>
  </si>
  <si>
    <t>2024Q1</t>
  </si>
  <si>
    <t>2024Q2</t>
  </si>
  <si>
    <t>2024Q3</t>
  </si>
  <si>
    <t>fr 2011 WEOGEE_Rwametric_Qdata</t>
  </si>
  <si>
    <t>GEE_ALL Rwanda February 26, 2019</t>
  </si>
  <si>
    <t>2025Q1</t>
  </si>
  <si>
    <t>2025Q2</t>
  </si>
  <si>
    <t>2025Q3</t>
  </si>
  <si>
    <t>2025Q4</t>
  </si>
  <si>
    <t>2026Q1</t>
  </si>
  <si>
    <t>2026Q2</t>
  </si>
  <si>
    <t>2026Q3</t>
  </si>
  <si>
    <t>2026Q4</t>
  </si>
  <si>
    <t>Real GDP growth all trading partners (100% of trade of reporting country)</t>
  </si>
  <si>
    <t>Real imports, goods excl. oil all trading partners (100% of trade of reporting country)</t>
  </si>
  <si>
    <t>CPI of advanced economy trading partners in US $ (for RER calc)</t>
  </si>
  <si>
    <t>Export deflator goods (excluding oil) in US $ (PMnonoil)</t>
  </si>
  <si>
    <t>Export unit value for manuf (MUV) world in US $ (for PMmanuf or PEmanuf)</t>
  </si>
  <si>
    <t>Petroleum spot price (APSP) in US $ (in % change) (PMoil)</t>
  </si>
  <si>
    <t>Import deflator  goods (excluding oil) in US  $ (PEnonoil)</t>
  </si>
  <si>
    <t>Nonfuel commodity export price in US $ (PEcommodity-nonoil)</t>
  </si>
  <si>
    <t>1980Q2</t>
  </si>
  <si>
    <t>1980Q3</t>
  </si>
  <si>
    <t>1980Q4</t>
  </si>
  <si>
    <t>1981Q1</t>
  </si>
  <si>
    <t>1981Q2</t>
  </si>
  <si>
    <t>1981Q3</t>
  </si>
  <si>
    <t>1981Q4</t>
  </si>
  <si>
    <t>1982Q1</t>
  </si>
  <si>
    <t>1982Q2</t>
  </si>
  <si>
    <t>1982Q3</t>
  </si>
  <si>
    <t>1982Q4</t>
  </si>
  <si>
    <t>1983Q1</t>
  </si>
  <si>
    <t>1983Q2</t>
  </si>
  <si>
    <t>1983Q3</t>
  </si>
  <si>
    <t>1983Q4</t>
  </si>
  <si>
    <t>1984Q1</t>
  </si>
  <si>
    <t>1984Q2</t>
  </si>
  <si>
    <t>1984Q3</t>
  </si>
  <si>
    <t>1984Q4</t>
  </si>
  <si>
    <t>1985Q1</t>
  </si>
  <si>
    <t>1985Q2</t>
  </si>
  <si>
    <t>1985Q3</t>
  </si>
  <si>
    <t>1985Q4</t>
  </si>
  <si>
    <t>1986Q1</t>
  </si>
  <si>
    <t>1986Q2</t>
  </si>
  <si>
    <t>1986Q3</t>
  </si>
  <si>
    <t>1986Q4</t>
  </si>
  <si>
    <t>1987Q1</t>
  </si>
  <si>
    <t>1987Q2</t>
  </si>
  <si>
    <t>1987Q3</t>
  </si>
  <si>
    <t>1987Q4</t>
  </si>
  <si>
    <t>1988Q1</t>
  </si>
  <si>
    <t>1988Q2</t>
  </si>
  <si>
    <t>1988Q3</t>
  </si>
  <si>
    <t>1988Q4</t>
  </si>
  <si>
    <t>1989Q1</t>
  </si>
  <si>
    <t>1989Q2</t>
  </si>
  <si>
    <t>1989Q3</t>
  </si>
  <si>
    <t>1989Q4</t>
  </si>
  <si>
    <t>1990Q1</t>
  </si>
  <si>
    <t>1990Q2</t>
  </si>
  <si>
    <t>1990Q3</t>
  </si>
  <si>
    <t>1990Q4</t>
  </si>
  <si>
    <t>1991Q1</t>
  </si>
  <si>
    <t>1991Q2</t>
  </si>
  <si>
    <t>1991Q3</t>
  </si>
  <si>
    <t>1991Q4</t>
  </si>
  <si>
    <t>1992Q1</t>
  </si>
  <si>
    <t>1992Q2</t>
  </si>
  <si>
    <t>1992Q3</t>
  </si>
  <si>
    <t>1992Q4</t>
  </si>
  <si>
    <t>1993Q1</t>
  </si>
  <si>
    <t>1993Q2</t>
  </si>
  <si>
    <t>1993Q3</t>
  </si>
  <si>
    <t>1993Q4</t>
  </si>
  <si>
    <t>1994Q1</t>
  </si>
  <si>
    <t>1994Q2</t>
  </si>
  <si>
    <t>1994Q3</t>
  </si>
  <si>
    <t>1994Q4</t>
  </si>
  <si>
    <t>1980Q1</t>
  </si>
  <si>
    <t>range GEE_ALL _below this_updated_February_2019</t>
  </si>
  <si>
    <t>OUTPUT_govtdebt_Rwametric_Qdata below this</t>
  </si>
  <si>
    <t>OUTPUT_govtdebt_Rwametric_Qdata above this</t>
  </si>
  <si>
    <t xml:space="preserve">REAL_Rwametric_Qdata below </t>
  </si>
  <si>
    <t xml:space="preserve">REAL_Rwametric_Adata below </t>
  </si>
  <si>
    <t>BOP variables for Rwametric</t>
  </si>
  <si>
    <t xml:space="preserve">central bank (NBR ) debt </t>
  </si>
  <si>
    <t>commercicla bank debt</t>
  </si>
  <si>
    <t>nonbank domestic debt</t>
  </si>
  <si>
    <t>OUTPUT_govtdebt_Rwametric_Qdata below this fr 2015</t>
  </si>
  <si>
    <t>foodstar_a</t>
  </si>
  <si>
    <t>annual</t>
  </si>
  <si>
    <t>istar_a</t>
  </si>
  <si>
    <t>ystar_a</t>
  </si>
  <si>
    <t>cpistar_a</t>
  </si>
  <si>
    <t>pimpstar_a</t>
  </si>
  <si>
    <t>enerstar_a</t>
  </si>
  <si>
    <t>pexpstar_a</t>
  </si>
  <si>
    <t>ny_a</t>
  </si>
  <si>
    <t>ndebt_fcy</t>
  </si>
  <si>
    <t>d(ndebt_fca) = d(BF)</t>
  </si>
  <si>
    <t>ndebt_lcy</t>
  </si>
  <si>
    <t>grev_a</t>
  </si>
  <si>
    <t>grev_a_tx</t>
  </si>
  <si>
    <t>grev_a_soc</t>
  </si>
  <si>
    <t>nfg_a</t>
  </si>
  <si>
    <t>nfg_a_frgn</t>
  </si>
  <si>
    <t>grev_a_other</t>
  </si>
  <si>
    <t>gexp_a</t>
  </si>
  <si>
    <t>gexp_a_comp</t>
  </si>
  <si>
    <t>gexp_a_gs</t>
  </si>
  <si>
    <t>gexp_a_fixcap</t>
  </si>
  <si>
    <t>nint_a</t>
  </si>
  <si>
    <t>gexp_a_subsd</t>
  </si>
  <si>
    <t>gexp_a_grnt</t>
  </si>
  <si>
    <t>gexp_a_socbnft</t>
  </si>
  <si>
    <t>gexp_a_other</t>
  </si>
  <si>
    <t>ginv_a</t>
  </si>
  <si>
    <t>dBFass_a</t>
  </si>
  <si>
    <t>dBDlia_a</t>
  </si>
  <si>
    <t>dBDass_a</t>
  </si>
  <si>
    <t>dBFlia_a</t>
  </si>
  <si>
    <t>IV.2 FISCAL GFS 2014 to OUTPUT &amp;SUMMARY</t>
  </si>
  <si>
    <t>FY 26/27</t>
  </si>
  <si>
    <t xml:space="preserve">             2026/27</t>
  </si>
  <si>
    <t xml:space="preserve">                             2027</t>
  </si>
  <si>
    <t xml:space="preserve">                                    2025</t>
  </si>
  <si>
    <t xml:space="preserve">            2026/27</t>
  </si>
  <si>
    <t>o/w Budget Loan</t>
  </si>
  <si>
    <t>o/w Project Loan</t>
  </si>
  <si>
    <t>o/w Amortization</t>
  </si>
  <si>
    <t>Required</t>
  </si>
  <si>
    <t>.</t>
  </si>
  <si>
    <t>National savings Incl. primary &amp; secondary income)</t>
  </si>
  <si>
    <t xml:space="preserve">       Government (incl. budget grants)</t>
  </si>
  <si>
    <t>XI.d REAL_REFOTO</t>
  </si>
  <si>
    <t>PCI/RST_2nd Review</t>
  </si>
  <si>
    <t>FISC2014_OUTPUT above this</t>
  </si>
  <si>
    <t>FISCAL_DEBT_OUTPUT below  this</t>
  </si>
  <si>
    <t>yea r  line added</t>
  </si>
  <si>
    <t>Rwanda's external environment (selected variables, WEO Sept.2023)</t>
  </si>
  <si>
    <t>Real GDP growth all trading partners (95% of Rwanda's trade, GEE)</t>
  </si>
  <si>
    <t>World food commodity prices (USD, index 2016=100, GAS)</t>
  </si>
  <si>
    <t>Petroleum spot price (APSP; USD, GAS)</t>
  </si>
  <si>
    <t>CPI of advanced economy trading partners (USD, used in RER, GEE)</t>
  </si>
  <si>
    <t>Six-month LIBOR on USD deposits (%, GAS)</t>
  </si>
  <si>
    <t>Prices commodity exports (excl. oil), export-weighted (USD , GEE)</t>
  </si>
  <si>
    <t>(PEnonoil)</t>
  </si>
  <si>
    <t xml:space="preserve">Prices commodity imports (excl. oil), import-weighted (USD, GEE) </t>
  </si>
  <si>
    <t>(PMnonoil)</t>
  </si>
  <si>
    <t>Export unit value manufactures (MUV) world (USD, GEE)</t>
  </si>
  <si>
    <t xml:space="preserve">   Commodity terms of trade (incl. oil, GEE)</t>
  </si>
  <si>
    <t>weight of oil in commodity imports</t>
  </si>
  <si>
    <t xml:space="preserve">Key macro aggregates </t>
  </si>
  <si>
    <t>(y-on-y % real growth or % of GDP)</t>
  </si>
  <si>
    <t>Output</t>
  </si>
  <si>
    <t>Inflation</t>
  </si>
  <si>
    <r>
      <t>Final demand</t>
    </r>
    <r>
      <rPr>
        <sz val="12"/>
        <color theme="3" tint="0.39997558519241921"/>
        <rFont val="Calibri"/>
        <family val="2"/>
        <scheme val="minor"/>
      </rPr>
      <t xml:space="preserve"> (NA in constant prices)</t>
    </r>
  </si>
  <si>
    <t>real consumption % growth</t>
  </si>
  <si>
    <t>Fiscal</t>
  </si>
  <si>
    <t>fiscal deficit (before grants) in % of GDP (av. FY)</t>
  </si>
  <si>
    <t xml:space="preserve">   revenue (excl. grants) in % of GDP</t>
  </si>
  <si>
    <t xml:space="preserve">   govt demand G&amp;S in % of GDP</t>
  </si>
  <si>
    <t xml:space="preserve">   other govt expenditure (transfers, etc.) in % of GDP</t>
  </si>
  <si>
    <t>grants</t>
  </si>
  <si>
    <t>fiscal deficit (incl.  grants) in % of GDP (av. FY)</t>
  </si>
  <si>
    <t>Nominal exchange rate (end-period) % change</t>
  </si>
  <si>
    <t>Nominal exchange rate (period average) % change</t>
  </si>
  <si>
    <t>Real exchange rate (RER) % change (+ depr.)</t>
  </si>
  <si>
    <r>
      <t>Public debt</t>
    </r>
    <r>
      <rPr>
        <sz val="11"/>
        <color theme="1"/>
        <rFont val="Calibri"/>
        <family val="2"/>
        <scheme val="minor"/>
      </rPr>
      <t xml:space="preserve"> (excl. guarantees)</t>
    </r>
  </si>
  <si>
    <t>External debt in % of GDP</t>
  </si>
  <si>
    <t>Domestic debt in % of GDP</t>
  </si>
  <si>
    <t>I</t>
  </si>
  <si>
    <t>real government % growth (fr REAL)</t>
  </si>
  <si>
    <t>real investment % growth (fr REAL)</t>
  </si>
  <si>
    <t>real export % growth (fr REAL)</t>
  </si>
  <si>
    <t>real import % growth (fr REAL)</t>
  </si>
  <si>
    <t>Imports of goods  (incl. adjustment for coverage: Rwandair, ICBT etc.) in mln of US$</t>
  </si>
  <si>
    <t xml:space="preserve">                             2028</t>
  </si>
  <si>
    <t xml:space="preserve">                             2029</t>
  </si>
  <si>
    <t xml:space="preserve">                             2030</t>
  </si>
  <si>
    <t xml:space="preserve">             2027/28</t>
  </si>
  <si>
    <t>2027/28</t>
  </si>
  <si>
    <t xml:space="preserve">             2028/29</t>
  </si>
  <si>
    <t>2028/29</t>
  </si>
  <si>
    <t xml:space="preserve">             2029/30</t>
  </si>
  <si>
    <t>2029/30</t>
  </si>
  <si>
    <t xml:space="preserve">            2027/28</t>
  </si>
  <si>
    <t xml:space="preserve">            2028/29</t>
  </si>
  <si>
    <t xml:space="preserve">            2029/30</t>
  </si>
  <si>
    <t>1998A1</t>
  </si>
  <si>
    <t>1999A1</t>
  </si>
  <si>
    <t>2000A1</t>
  </si>
  <si>
    <t>2001A1</t>
  </si>
  <si>
    <t>2002A1</t>
  </si>
  <si>
    <t>2003A1</t>
  </si>
  <si>
    <t>2004A1</t>
  </si>
  <si>
    <t>2005A1</t>
  </si>
  <si>
    <t>2006A1</t>
  </si>
  <si>
    <t>2007A1</t>
  </si>
  <si>
    <t>2008A1</t>
  </si>
  <si>
    <t>2009A1</t>
  </si>
  <si>
    <t>2010A1</t>
  </si>
  <si>
    <t>2011A1</t>
  </si>
  <si>
    <t>2012A1</t>
  </si>
  <si>
    <t>2013A1</t>
  </si>
  <si>
    <t>2014A1</t>
  </si>
  <si>
    <t>2015A1</t>
  </si>
  <si>
    <t>2016A1</t>
  </si>
  <si>
    <t>2017A1</t>
  </si>
  <si>
    <t>2018A1</t>
  </si>
  <si>
    <t>2019A1</t>
  </si>
  <si>
    <t>2020A1</t>
  </si>
  <si>
    <t>2021A1</t>
  </si>
  <si>
    <t>2022A1</t>
  </si>
  <si>
    <t>2023A1</t>
  </si>
  <si>
    <t>2024A1</t>
  </si>
  <si>
    <t>2025A1</t>
  </si>
  <si>
    <t>2026A1</t>
  </si>
  <si>
    <t>2027A1</t>
  </si>
  <si>
    <t>2028A1</t>
  </si>
  <si>
    <t>2029A1</t>
  </si>
  <si>
    <t>2030A1</t>
  </si>
  <si>
    <t>old LIBOR from previous WEOGAS</t>
  </si>
  <si>
    <t>2025/27</t>
  </si>
  <si>
    <t>2025/28</t>
  </si>
  <si>
    <t>2025/29</t>
  </si>
  <si>
    <t>2025/30</t>
  </si>
  <si>
    <t>2026/28</t>
  </si>
  <si>
    <t>FY 27/28</t>
  </si>
  <si>
    <t>FY 28/29</t>
  </si>
  <si>
    <t>BOP_OUTPUT above this</t>
  </si>
  <si>
    <t>Total NST2</t>
  </si>
  <si>
    <t>2024-29</t>
  </si>
  <si>
    <t>Act. Prov</t>
  </si>
  <si>
    <t>Act.</t>
  </si>
  <si>
    <t xml:space="preserve">Output and prices </t>
  </si>
  <si>
    <t>CPI (end period)</t>
  </si>
  <si>
    <t xml:space="preserve">    Rwanda franc y/y depreciation rate (e.o.p.) </t>
  </si>
  <si>
    <t>Exchange rate (Rwanda franc/US$) (p. avg.)</t>
  </si>
  <si>
    <t xml:space="preserve">    Rwanda franc y/y depreciation rate (p. avg.) </t>
  </si>
  <si>
    <t>Taxes</t>
  </si>
  <si>
    <t>Grants</t>
  </si>
  <si>
    <t>Other revenue</t>
  </si>
  <si>
    <t xml:space="preserve">Expense </t>
  </si>
  <si>
    <t xml:space="preserve">Net acquisition of nonfin. assets </t>
  </si>
  <si>
    <t xml:space="preserve">    excluding grants</t>
  </si>
  <si>
    <t>Foreign</t>
  </si>
  <si>
    <t>Exports (goods and services)</t>
  </si>
  <si>
    <t>Imports (goods and services)</t>
  </si>
  <si>
    <t>Gross official reserves</t>
  </si>
  <si>
    <t>Rwanda francs (billion), CY basis</t>
  </si>
  <si>
    <t>nominal growth</t>
  </si>
  <si>
    <t>Sources: MINECOFIN staff estimates.</t>
  </si>
  <si>
    <t>Credit to non-government sector (i.e., private sector)</t>
  </si>
  <si>
    <t>Revenue &amp; grants</t>
  </si>
  <si>
    <t>Rwanda: Selected Economic Indicators, 2022-30</t>
  </si>
  <si>
    <t>In millions of US$ end period</t>
  </si>
  <si>
    <t>(mln USD), in months of next year's imports of goods &amp; services</t>
  </si>
  <si>
    <t>% share of total cost</t>
  </si>
  <si>
    <t>NST2 total cost</t>
  </si>
  <si>
    <t>Exchange rate (Rwanda franc/US$) (e.o.p.)</t>
  </si>
  <si>
    <r>
      <t>Overall fiscal balance (incl. grants, policy lending)</t>
    </r>
    <r>
      <rPr>
        <vertAlign val="superscript"/>
        <sz val="9"/>
        <rFont val="Segoe UI"/>
        <family val="2"/>
      </rPr>
      <t>2</t>
    </r>
  </si>
  <si>
    <r>
      <t>Debt-creating overall balance (excl. PKO)</t>
    </r>
    <r>
      <rPr>
        <vertAlign val="superscript"/>
        <sz val="9"/>
        <rFont val="Segoe UI"/>
        <family val="2"/>
      </rPr>
      <t>3</t>
    </r>
  </si>
  <si>
    <t>NST2 Macroframework (Summary)</t>
  </si>
  <si>
    <t>NST2 Average Growth</t>
  </si>
  <si>
    <t xml:space="preserve">        o/w: Capital expenditure</t>
  </si>
  <si>
    <t>Imports of goods fob  in mln of US$</t>
  </si>
  <si>
    <t>Current account in mln of US$</t>
  </si>
  <si>
    <t xml:space="preserve">Gross offical reserves end-year, in mln USD </t>
  </si>
  <si>
    <t xml:space="preserve">Total debt central government </t>
  </si>
  <si>
    <t xml:space="preserve">             External public debt in NPV terms, in % of GDP</t>
  </si>
  <si>
    <t xml:space="preserve"> Summary REAL Output</t>
  </si>
  <si>
    <t>2023 Actual</t>
  </si>
  <si>
    <t>Average Growth</t>
  </si>
  <si>
    <t>Agriculture % growth</t>
  </si>
  <si>
    <t>Industry %  growth</t>
  </si>
  <si>
    <t>Population growth rate (2024-2029 projection)</t>
  </si>
  <si>
    <t>GDP per capita in USD</t>
  </si>
  <si>
    <t>Gross National Income (GNI) current prices</t>
  </si>
  <si>
    <t>GNI per capita</t>
  </si>
  <si>
    <t xml:space="preserve">        Of which FDIs</t>
  </si>
  <si>
    <t xml:space="preserve">                           Net loans</t>
  </si>
  <si>
    <t xml:space="preserve">                           Domestic investment</t>
  </si>
  <si>
    <t xml:space="preserve">Shares in GDP by sector </t>
  </si>
  <si>
    <t>2035 
(av. UMI)</t>
  </si>
  <si>
    <t>2050 
(Av. HI)</t>
  </si>
  <si>
    <t xml:space="preserve">Agriculture </t>
  </si>
  <si>
    <t xml:space="preserve">Industry </t>
  </si>
  <si>
    <t xml:space="preserve">Trade &amp; services </t>
  </si>
  <si>
    <t>Total Expenditure</t>
  </si>
  <si>
    <t xml:space="preserve">        o/w: Current expenditure</t>
  </si>
  <si>
    <t>Overall deficit (excluding grants  &amp; project loan spending)</t>
  </si>
  <si>
    <t>Overall deficit (excluding grants)</t>
  </si>
  <si>
    <t>Overall deficit (including grants)</t>
  </si>
  <si>
    <r>
      <t xml:space="preserve">             External debt </t>
    </r>
    <r>
      <rPr>
        <sz val="11"/>
        <color rgb="FFFF0000"/>
        <rFont val="Calibri"/>
        <family val="2"/>
        <scheme val="minor"/>
      </rPr>
      <t xml:space="preserve">guarantees </t>
    </r>
    <r>
      <rPr>
        <sz val="11"/>
        <color theme="1"/>
        <rFont val="Calibri"/>
        <family val="2"/>
        <scheme val="minor"/>
      </rPr>
      <t>in NPV terms (% of GDP)</t>
    </r>
  </si>
  <si>
    <t>Gross international reserves NBR end-period in mln USD (for BOP)</t>
  </si>
  <si>
    <t>Output from intMF New PCI &amp; RST Mach 2024</t>
  </si>
  <si>
    <t>Assumptions</t>
  </si>
  <si>
    <t>Ratio ressources to GDP nominal</t>
  </si>
  <si>
    <t>Total Investment (assuming contant ratio)</t>
  </si>
  <si>
    <t>Private Investment (assuming constant ratio)</t>
  </si>
  <si>
    <t>Implied actual ratio</t>
  </si>
  <si>
    <t xml:space="preserve"> FISCAL GFS 2014  - SUMMARY % GDP</t>
  </si>
  <si>
    <t>Sources: MINECOFIN and BNR staff estimates.</t>
  </si>
  <si>
    <t>Primary balance (excl. grants)</t>
  </si>
  <si>
    <t>Current account balance (incl. official transfers)</t>
  </si>
  <si>
    <r>
      <t xml:space="preserve">Net lending (+) / borrowing (-) </t>
    </r>
    <r>
      <rPr>
        <sz val="8"/>
        <rFont val="Segoe UI"/>
        <family val="2"/>
      </rPr>
      <t>{deficit/Surplus} V86</t>
    </r>
  </si>
  <si>
    <t xml:space="preserve">Budgetary central government, FY basis </t>
  </si>
  <si>
    <t xml:space="preserve">     Exports </t>
  </si>
  <si>
    <t>Summary BOP Output (USD mn)</t>
  </si>
  <si>
    <t>FY 29/30</t>
  </si>
  <si>
    <t>Actual</t>
  </si>
  <si>
    <t>NST 2</t>
  </si>
  <si>
    <t>BOP_Refoto below this</t>
  </si>
  <si>
    <t>OUTPUT_Rwametric_Outlook below this (AK re-added Nov 282023)</t>
  </si>
  <si>
    <t>WEO_PRINT below this</t>
  </si>
  <si>
    <t>GEE_PRINT below this</t>
  </si>
  <si>
    <t>EXTFIN_PRINT below this</t>
  </si>
  <si>
    <t>FISCAL2014_OUTPUT below this</t>
  </si>
  <si>
    <t>3-month Govt Bond yield (before 2013: 6-month LIBOR)</t>
  </si>
  <si>
    <t>3-mos US  Govt bonds (before 2013: U.S. dollar deposits</t>
  </si>
  <si>
    <t>3-mos Euro area Govt bonds (before 2013: Euro deposits)</t>
  </si>
  <si>
    <t>3-mos Japam Govt bonds (before 2013: ….)</t>
  </si>
  <si>
    <t>Key Macro agg. Below this</t>
  </si>
  <si>
    <r>
      <t>Macroeconomic Framework</t>
    </r>
    <r>
      <rPr>
        <sz val="12"/>
        <color rgb="FF0070C0"/>
        <rFont val="Calibri"/>
        <family val="2"/>
        <scheme val="minor"/>
      </rPr>
      <t xml:space="preserve"> (July  2024)</t>
    </r>
  </si>
  <si>
    <t>IV. Summary BOP Output (USD mln)</t>
  </si>
  <si>
    <t xml:space="preserve">     Exports incl. non-monetary gold</t>
  </si>
  <si>
    <t xml:space="preserve">                           tea</t>
  </si>
  <si>
    <t xml:space="preserve">                           minerals (cassiterite, coltan, wolfram)</t>
  </si>
  <si>
    <t xml:space="preserve">                           gold</t>
  </si>
  <si>
    <t xml:space="preserve">     Imports incl. non-monetary gold</t>
  </si>
  <si>
    <t xml:space="preserve">           Imports fob excl.Rwandair, KCC and Bugesera</t>
  </si>
  <si>
    <t xml:space="preserve">           o/w Air Transport (passenger)</t>
  </si>
  <si>
    <t xml:space="preserve">              o/w Net freight (credit less debit)</t>
  </si>
  <si>
    <t xml:space="preserve">                  o/w  Freight debit (cif-fob difference imported goods, part nonresidents)</t>
  </si>
  <si>
    <t xml:space="preserve">        o/w interest on general government debt (excl. IMF)</t>
  </si>
  <si>
    <t>ADD o/w interest on debt to IMF WHERE IN BOP FILE?</t>
  </si>
  <si>
    <t xml:space="preserve">        o/w interest private sector debt (incl. KCC, Rwandair, Bugesera)</t>
  </si>
  <si>
    <t xml:space="preserve">                 o/w: interest public enterprise debt  (KCC, Rwandair, Bugesera)</t>
  </si>
  <si>
    <t xml:space="preserve">                o/w budgetary grants</t>
  </si>
  <si>
    <t xml:space="preserve">                o/w non-budgetary grants &amp; NGO</t>
  </si>
  <si>
    <t>Capital account: credit (mostly central government project loans)</t>
  </si>
  <si>
    <t xml:space="preserve">     Direct investment: liabilities (FDI incl. reinvested earnings)</t>
  </si>
  <si>
    <t>Portfolio investment -/- inflow</t>
  </si>
  <si>
    <t xml:space="preserve">          o/w: Debt securities issued (net) by General Government + inflow</t>
  </si>
  <si>
    <t>Other investment -/- inflow</t>
  </si>
  <si>
    <t xml:space="preserve">        Net general govt official borrowing (incl. IMF) + inflow</t>
  </si>
  <si>
    <t xml:space="preserve">             --central government budget loans excl. IMF</t>
  </si>
  <si>
    <t xml:space="preserve">             --central government budget loans from IMF</t>
  </si>
  <si>
    <t xml:space="preserve">             --central government project loans</t>
  </si>
  <si>
    <t xml:space="preserve">       --SDR allocation</t>
  </si>
  <si>
    <t xml:space="preserve">             --General Government amortization</t>
  </si>
  <si>
    <t>PM Net general govt commercial borrowing (Eurobond in Debt Securities) + inflow</t>
  </si>
  <si>
    <t xml:space="preserve">          Net credit from IMF for NBR (net of repayments) + inflow</t>
  </si>
  <si>
    <t xml:space="preserve">     Net private sector LT borrowing (excl. deposit-taking banks) + inflow</t>
  </si>
  <si>
    <t xml:space="preserve">             Public enterprise borrowing</t>
  </si>
  <si>
    <t xml:space="preserve">                 Bugesera airport loans</t>
  </si>
  <si>
    <t xml:space="preserve">                 RwandAir loans</t>
  </si>
  <si>
    <t xml:space="preserve">                 KCC loans</t>
  </si>
  <si>
    <t xml:space="preserve">             Public entreprise amortization</t>
  </si>
  <si>
    <t xml:space="preserve">                 Bugesera airport</t>
  </si>
  <si>
    <t xml:space="preserve">                 Rwandair</t>
  </si>
  <si>
    <t xml:space="preserve">                 KCC</t>
  </si>
  <si>
    <t xml:space="preserve">            Other private sector long-term loans</t>
  </si>
  <si>
    <t xml:space="preserve">            Other private sector long-term amortization</t>
  </si>
  <si>
    <t xml:space="preserve">  Net comm.banks borrowing (net of acquisition of assets) + inflow</t>
  </si>
  <si>
    <t xml:space="preserve">     Net other private flows (commercial credit, other ST...) residual-check</t>
  </si>
  <si>
    <t>E. Overall Balance (current BOP)</t>
  </si>
  <si>
    <t>F. Change in reserve assets (NFA-NBR excl. all IMF liabilities; -/- drop)</t>
  </si>
  <si>
    <t>Change in IMF liabilities of NBR</t>
  </si>
  <si>
    <t>F'.  Change in NFA NBR (incl. liabilities to NBR)</t>
  </si>
  <si>
    <t>Change in IMF liabilities of Budget (incl. RSF, SCF…, excl. SDRall.)</t>
  </si>
  <si>
    <t>Overall Balance (Excluding IMF&amp;WB) DROP?</t>
  </si>
  <si>
    <t>Financing Gap (IMFRCF, WB and Additional) DROP?</t>
  </si>
  <si>
    <t>Fiscal Financing requirements CHECK: only required projected budget G+L</t>
  </si>
  <si>
    <t>Exports of goods &amp; services fob (incl. non-monetary gold)</t>
  </si>
  <si>
    <t>Imports of goods and services fob (incl. nonmonetary gold)</t>
  </si>
  <si>
    <t>Current account excl. net sec. income govt (official transfers incl. nonbudg. grants)</t>
  </si>
  <si>
    <t>Current account incl. net sec. income govt (official transfers)</t>
  </si>
  <si>
    <t xml:space="preserve">      Excluding imports goods &amp; services for Bugesera</t>
  </si>
  <si>
    <t>Government budgetary capital transfers (project grants)</t>
  </si>
  <si>
    <t>Net private capital inflows (incl. errors &amp; omissions, residual)</t>
  </si>
  <si>
    <t>Gross official reserves ($m), end-year (mos next year imports G cif + adj)</t>
  </si>
  <si>
    <t>Gross official reserves ($m) end-year (mos next year imports of G&amp;S)</t>
  </si>
  <si>
    <t xml:space="preserve">     idem excluding Bugesera from imports</t>
  </si>
  <si>
    <t xml:space="preserve">     idem excluding IMF financing (RSF)  NONSENSE: why deduct flow not stock? Why deduct change 'claims on mon.auth' (=NBR FA accumulation) and not flow RSF?</t>
  </si>
  <si>
    <t>Unit value exports goods &amp; services in US$ (2017=100) annual change in %</t>
  </si>
  <si>
    <t>Unit value imports goods &amp; services in US$ (2017=100) annual change in %</t>
  </si>
  <si>
    <t>Unit value exports goods fob, in US$ (2017=100) annual change in %</t>
  </si>
  <si>
    <t>Unit value imports goods fob, in US$ (2017=100) annual change in %</t>
  </si>
  <si>
    <t>Imports coverage by exports (excl. non-monetary gold) fob</t>
  </si>
  <si>
    <t xml:space="preserve">     exports over imports goods cif +adj. in trade statistics </t>
  </si>
  <si>
    <t xml:space="preserve">    exports of G&amp;S over imports of G&amp;S</t>
  </si>
  <si>
    <t>PCI/RST_3nd Review</t>
  </si>
  <si>
    <t>Rev. Proj.</t>
  </si>
  <si>
    <t>2030/31</t>
  </si>
  <si>
    <t>2031/32</t>
  </si>
  <si>
    <t>2032/33</t>
  </si>
  <si>
    <t>2033/34</t>
  </si>
  <si>
    <t>2034/35</t>
  </si>
  <si>
    <t>Output from intMF Ovtober 2024 Rev</t>
  </si>
  <si>
    <t>PCI 4th Review</t>
  </si>
  <si>
    <t xml:space="preserve">                             2031</t>
  </si>
  <si>
    <t xml:space="preserve">                             2032</t>
  </si>
  <si>
    <t xml:space="preserve">                             20333</t>
  </si>
  <si>
    <t xml:space="preserve">                             2034</t>
  </si>
  <si>
    <t xml:space="preserve">                             2035</t>
  </si>
  <si>
    <t xml:space="preserve">             2030/31</t>
  </si>
  <si>
    <t xml:space="preserve">             2031/32</t>
  </si>
  <si>
    <t xml:space="preserve">             2032/33</t>
  </si>
  <si>
    <t xml:space="preserve">             2033/34</t>
  </si>
  <si>
    <t xml:space="preserve">             2034/35</t>
  </si>
  <si>
    <t>Sum_SEI_PRINT_3rd REVIEW below this</t>
  </si>
  <si>
    <t>Sum_SEI_PRINT_3rdREVIEW below this</t>
  </si>
  <si>
    <t>Sum_SEI_PRINT _4th REVIEW below this</t>
  </si>
  <si>
    <t>Sum_SEI_PRINT _4th REVIEW above this</t>
  </si>
  <si>
    <t>Sum_SEI_PRINT_April 2025  below this</t>
  </si>
  <si>
    <t>Sum_SEI_PRINT_Apr 2025  above this</t>
  </si>
  <si>
    <t>Scenario Output from intMF (i.e., Output from intMF April 2025)</t>
  </si>
  <si>
    <t>Output from intMF April 2025</t>
  </si>
  <si>
    <t>FY 30/31</t>
  </si>
  <si>
    <t>FY 31/32</t>
  </si>
  <si>
    <t>FY 32/33</t>
  </si>
  <si>
    <t>FY 33/34</t>
  </si>
  <si>
    <t>FY 34/35</t>
  </si>
  <si>
    <t>o/w IMF RST &amp; SCF</t>
  </si>
  <si>
    <t>o/w Bugesera</t>
  </si>
  <si>
    <t>o/w COVID-19 Vaccine (COVAX,WB,INDIA)</t>
  </si>
  <si>
    <t xml:space="preserve">Net Investment in nonfinancial assets </t>
  </si>
  <si>
    <t>Primary  Deficit (-) {deficit/Surplus} V1986</t>
  </si>
  <si>
    <t>o/w Excl. Rwandair&amp;Bugesera</t>
  </si>
  <si>
    <t>Excluding New Rwandair</t>
  </si>
  <si>
    <t>Excluding Bugesera</t>
  </si>
  <si>
    <t>Excluding Bugesera &amp; Rwandair</t>
  </si>
  <si>
    <t>Debt Creating Overall Deficit</t>
  </si>
  <si>
    <t>Excluding Bugesera, Rwandair</t>
  </si>
  <si>
    <t>2031A1</t>
  </si>
  <si>
    <t>2032A1</t>
  </si>
  <si>
    <t>2033A1</t>
  </si>
  <si>
    <t>2034A1</t>
  </si>
  <si>
    <t>2035A1</t>
  </si>
  <si>
    <t>Naïve extrapolation</t>
  </si>
  <si>
    <t>Revised intMF October 2024 PCI_4 vs March 5th PCI proj</t>
  </si>
  <si>
    <t xml:space="preserve">  Net foreign assets NBR (mln US$) end-Dec </t>
  </si>
  <si>
    <t xml:space="preserve">       valuation change on foreign liabilties to IMF</t>
  </si>
  <si>
    <t xml:space="preserve">     o/w: disbursements 2022 RSF (all channeled to Budget) sem 1</t>
  </si>
  <si>
    <t xml:space="preserve">                                                                                                    sem 2</t>
  </si>
  <si>
    <t xml:space="preserve">     o/w: disbursements 2023 SCF   sem1</t>
  </si>
  <si>
    <t xml:space="preserve">                                                           sem 2</t>
  </si>
  <si>
    <t xml:space="preserve">        Of which: SCF disbursements for Budget (one-fifth): sem 1 </t>
  </si>
  <si>
    <t xml:space="preserve">                                                                                                  sem 2</t>
  </si>
  <si>
    <t xml:space="preserve">     o/w: disbursements 202*  NEW  sem 1</t>
  </si>
  <si>
    <t xml:space="preserve">    Of which: NEW disbursements for Budget (10%): sem 1 </t>
  </si>
  <si>
    <t xml:space="preserve"> total repayments on IMF loans to IMF by NBR (all facilities) in mln USD</t>
  </si>
  <si>
    <t xml:space="preserve">    Foreign assets commercial banks, end-period in mln USD</t>
  </si>
  <si>
    <t xml:space="preserve">    Foreign liabilities commercial banks, end-period in mln USD</t>
  </si>
  <si>
    <t>Stock external debt, incl. IMF (Mon.Auth) &amp; guarantees US$mln</t>
  </si>
  <si>
    <t>Multilateral (excl. IMF)</t>
  </si>
  <si>
    <t>External debt central govt guarantees (stock, in mln US$) (check)</t>
  </si>
  <si>
    <t xml:space="preserve">                   average grant element (check)</t>
  </si>
  <si>
    <t>NPV of government external debt (excl. IMF, incl. guarantees)</t>
  </si>
  <si>
    <t>I. Project loan disbursements (in US$ mln)</t>
  </si>
  <si>
    <t>II. Budget loans (in US$ mln)</t>
  </si>
  <si>
    <t>Budget loans (excl. commercial)</t>
  </si>
  <si>
    <t>Bugesera commercial</t>
  </si>
  <si>
    <t>Rwandair commercial</t>
  </si>
  <si>
    <t xml:space="preserve">            plus: required budget loans (sem.)</t>
  </si>
  <si>
    <t>IV. Budget grants  (in US$ mln) (incl Global Fund)</t>
  </si>
  <si>
    <t xml:space="preserve">       plus: required budget grants (semester)</t>
  </si>
  <si>
    <r>
      <t>External Financing flows</t>
    </r>
    <r>
      <rPr>
        <b/>
        <sz val="10"/>
        <color theme="1"/>
        <rFont val="Calibri"/>
        <family val="2"/>
        <scheme val="minor"/>
      </rPr>
      <t xml:space="preserve"> (in US$ mln)</t>
    </r>
    <r>
      <rPr>
        <sz val="8"/>
        <rFont val="Calibri"/>
        <family val="2"/>
        <scheme val="minor"/>
      </rPr>
      <t xml:space="preserve"> </t>
    </r>
  </si>
  <si>
    <t>WEO-GAS EXTRACT for intMF  WEO_PRINT below this</t>
  </si>
  <si>
    <t xml:space="preserve">GEE_iMF Rwanda </t>
  </si>
  <si>
    <t>III. Key domestic debt ratios FY</t>
  </si>
  <si>
    <t>GDP nominal (RWF bln) FY</t>
  </si>
  <si>
    <t xml:space="preserve">  of which: banks (T-paper, direct loans)) in bln RWF</t>
  </si>
  <si>
    <t>average interest % of domestic debt during FY (av. stock FY)</t>
  </si>
  <si>
    <t>intMF</t>
  </si>
  <si>
    <t>average interest rate on new T-bills</t>
  </si>
  <si>
    <t>average interest rate on new T-bonds</t>
  </si>
  <si>
    <t>April 23. 2025</t>
  </si>
  <si>
    <t>BOP_OUTPUT_IMF_format below this</t>
  </si>
  <si>
    <t>IVB. Summary BOP Output IMF format (USD mln)</t>
  </si>
  <si>
    <t>Current account balance</t>
  </si>
  <si>
    <t>Current account balance ex. Bugesera</t>
  </si>
  <si>
    <t>Trade balance</t>
  </si>
  <si>
    <t xml:space="preserve">    Trade balance ex. Bugesera</t>
  </si>
  <si>
    <t>Exports (f.o.b.)</t>
  </si>
  <si>
    <t>Of which: gold</t>
  </si>
  <si>
    <t>Exports (f.o.b.) excl. gold</t>
  </si>
  <si>
    <t>Imports (f.o.b.)</t>
  </si>
  <si>
    <t>Imports (f.o.b.) excl. gold</t>
  </si>
  <si>
    <t xml:space="preserve">    Services ex. Bugesera</t>
  </si>
  <si>
    <t>Credit</t>
  </si>
  <si>
    <t>Of which: tourism receipts</t>
  </si>
  <si>
    <t>Debit</t>
  </si>
  <si>
    <t>Income</t>
  </si>
  <si>
    <t>Of which: interest on public debt (incl. PE) 1,2</t>
  </si>
  <si>
    <t>Current transfers (net)</t>
  </si>
  <si>
    <t>Private</t>
  </si>
  <si>
    <t>Of which: remittance inflows</t>
  </si>
  <si>
    <t>Public</t>
  </si>
  <si>
    <t>Capital and financial account balance (+ inflow)</t>
  </si>
  <si>
    <t>Capital account</t>
  </si>
  <si>
    <t>Financial account (excl. IMF, budget and NBR, incl. SDR all.)</t>
  </si>
  <si>
    <t xml:space="preserve">    FDIs ex. Bugesera</t>
  </si>
  <si>
    <t>Public sector capital</t>
  </si>
  <si>
    <t>Long-term borrowing2</t>
  </si>
  <si>
    <t xml:space="preserve">      o/w budget financing (excl. IMF) and net commercial loans</t>
  </si>
  <si>
    <t xml:space="preserve">      o/w project loans</t>
  </si>
  <si>
    <t xml:space="preserve">      o/w: public enterprise borrowing (Bugesera, Rwandair, KCC)</t>
  </si>
  <si>
    <t xml:space="preserve">    o/w Scheduled amortization (General Govt and PE, excl IMF)</t>
  </si>
  <si>
    <t xml:space="preserve"> SDR allocation</t>
  </si>
  <si>
    <t>Other capital (portfolio (excl. Eurobonds), net other private (incl. comm.credit, NFA comm. banks))</t>
  </si>
  <si>
    <t>Net errors and omissions</t>
  </si>
  <si>
    <t>Overall balance ("old", analytical presentation)</t>
  </si>
  <si>
    <t>Reserve assets (increase -)</t>
  </si>
  <si>
    <t xml:space="preserve">    of which: SCF impact</t>
  </si>
  <si>
    <t>n.a.</t>
  </si>
  <si>
    <t>Net credit from the IMF</t>
  </si>
  <si>
    <t>IMF disbursement (+) (to Budget (excl. SDRall) and NBR)</t>
  </si>
  <si>
    <t xml:space="preserve">    of which: RSF impact</t>
  </si>
  <si>
    <t>Repayments to IMF (-) (on Budget land NBR loans)</t>
  </si>
  <si>
    <t xml:space="preserve">Memorandum items:                         </t>
  </si>
  <si>
    <t>Current account balance (percent of GDP)4</t>
  </si>
  <si>
    <t>Current account excl. Bugesera (percent of GDP)</t>
  </si>
  <si>
    <t>Trade balance (percent of GDP)</t>
  </si>
  <si>
    <t>Trade balance excl. Bugesera (percent of GDP)</t>
  </si>
  <si>
    <t>Foreign assets of monetary authorities ($mln)</t>
  </si>
  <si>
    <t xml:space="preserve">  in months of prospective imports of G&amp;S5</t>
  </si>
  <si>
    <t>Of which: SCF</t>
  </si>
  <si>
    <t>Of which: RSF</t>
  </si>
  <si>
    <t>Of which: excluding RSF</t>
  </si>
  <si>
    <t>Of which: excluding RSF, in months of imports</t>
  </si>
  <si>
    <t xml:space="preserve">Gross official reserves </t>
  </si>
  <si>
    <t>idem</t>
  </si>
  <si>
    <t>not well defined</t>
  </si>
  <si>
    <t>BOP_OUTPUT_IMF_format above this</t>
  </si>
  <si>
    <t>MON variables to MF (MON_MF_PRINT above this)</t>
  </si>
  <si>
    <t xml:space="preserve">             non banks (T-paper, other (RSSB,....) in bln RWF</t>
  </si>
  <si>
    <t>Real macroecomic indicators, Growth rate in yoy % change)</t>
  </si>
  <si>
    <t>GDP deflator (Supply, Pgdp)</t>
  </si>
  <si>
    <t xml:space="preserve">Domestic deflator (domestic G&amp;S, incl. taxes) (PD) </t>
  </si>
  <si>
    <t>CPI (End Of Period, eop)</t>
  </si>
  <si>
    <t>CPI (Period Average, pa)</t>
  </si>
  <si>
    <t>Terms of trade (goods,fob)</t>
  </si>
  <si>
    <t xml:space="preserve">Exchange rate RWF/US$ (Period Average) </t>
  </si>
  <si>
    <t>Agriculture (YOY % change)</t>
  </si>
  <si>
    <t xml:space="preserve">  o/w: export crops</t>
  </si>
  <si>
    <t>Trade &amp; Services (YOY % change)</t>
  </si>
  <si>
    <t>Share of agriculture</t>
  </si>
  <si>
    <t>Share of industry</t>
  </si>
  <si>
    <t>Share of trade &amp; services</t>
  </si>
  <si>
    <t>Share of indirect taxes</t>
  </si>
  <si>
    <t>GDP by final demand (% of GDP)</t>
  </si>
  <si>
    <t>Savings and external (BOP) indicators (% of GDP)</t>
  </si>
  <si>
    <t>of which: non-monetary gold</t>
  </si>
  <si>
    <t>Nominal GDP (Billion RWF)</t>
  </si>
  <si>
    <t>Population size (Million people)</t>
  </si>
  <si>
    <t>Growth rate (YOY % change)</t>
  </si>
  <si>
    <t>Real per capita GDP (YOY % change)</t>
  </si>
  <si>
    <t>Gross National Income (GNI), (Million USD, current prices)</t>
  </si>
  <si>
    <t>Real private consumption, (YOY % change)</t>
  </si>
  <si>
    <t>Private capital stock (Billion RWF of 2017, constant prices)</t>
  </si>
  <si>
    <t>Public capital stock (Billion RWF of 2017, constant prices)</t>
  </si>
  <si>
    <t>Unit value imports goods fob, in US$ (2017=100)</t>
  </si>
  <si>
    <t xml:space="preserve">Unit value imports goods fob, in US$ (2017=100) </t>
  </si>
  <si>
    <t xml:space="preserve">Terms of trade, goods fob excl. adjustment (2011=100) </t>
  </si>
  <si>
    <t>Unit value exports goods &amp; services in US$ (2017=100)</t>
  </si>
  <si>
    <t>Unit value imports goods &amp; services in US$ (2017=100)</t>
  </si>
  <si>
    <t>Terms of trade (TOT)</t>
  </si>
  <si>
    <t>Fiscal indicators</t>
  </si>
  <si>
    <t xml:space="preserve"> of which: Other Subsidies</t>
  </si>
  <si>
    <t>Domestic Finacing</t>
  </si>
  <si>
    <t>Foreign Financing</t>
  </si>
  <si>
    <t>External govt debt debt stocks (end-period, US$ mln)</t>
  </si>
  <si>
    <t>Program exchange rate (RWF/USD)</t>
  </si>
  <si>
    <t>External sector-BOP</t>
  </si>
  <si>
    <t>domestic debt CG (excl. IMF-MonAuth; excl.guar,SOE) end FY RWFbln</t>
  </si>
  <si>
    <t>domestic debt CG guaranteed (incl. extrabudgetary)</t>
  </si>
  <si>
    <t>domestic debt SOE (non CG-guaranteed)</t>
  </si>
  <si>
    <t>Projection</t>
  </si>
  <si>
    <t xml:space="preserve">Net investment in nonfinancial assets </t>
  </si>
  <si>
    <t>Fiscal Deficit Including grants (GFS 2014)</t>
  </si>
  <si>
    <t>GDP by sector of activity: Growth rates and shares of GDP</t>
  </si>
  <si>
    <t xml:space="preserve">     F". Change in NFA, IMF presentation (IMF except SDR. below "line") + acc.</t>
  </si>
  <si>
    <t>nb MonAuth total debt to IMF (incl. Budget part, excl. SDR all.)</t>
  </si>
  <si>
    <t>Industry (YOY % change)</t>
  </si>
  <si>
    <t>External Current Account balance (NA definition)</t>
  </si>
  <si>
    <t>Growth rate (YOY% change)</t>
  </si>
  <si>
    <t>Nominal GDP (Million USD, pa ER used)</t>
  </si>
  <si>
    <t>GDP per capita (USD, p.a ER used)</t>
  </si>
  <si>
    <t>Private Investment (Billion RWF, res NA in cup)</t>
  </si>
  <si>
    <t xml:space="preserve">                        FDI (BOP, USD, pa ER used)</t>
  </si>
  <si>
    <t xml:space="preserve">                        Net loans (BOP, USD, pa ER used)</t>
  </si>
  <si>
    <t xml:space="preserve">                        Domestically financed investment(USD)</t>
  </si>
  <si>
    <t>Total public debt (incl. IMF, guarantees), end-year, % of GDP</t>
  </si>
  <si>
    <t>External public debt (incl. IMF, guarantees), end-year, % of GDP</t>
  </si>
  <si>
    <t xml:space="preserve">domestic debt guarantees, extrabudget. and SOE, bln RWF, end-year </t>
  </si>
  <si>
    <t>Domestic public debt (excl. guarantees) end-FY in % of GDP</t>
  </si>
  <si>
    <t>domestic debt (excl. guarantees), bln RWF, end-year (est.)</t>
  </si>
  <si>
    <t>external public debt, incl. IMF (MonAuth) &amp; guarantees, US$ mln</t>
  </si>
  <si>
    <t xml:space="preserve">     o/w: external public debt in NPV terms (incl. guarantees), mln US$</t>
  </si>
  <si>
    <t xml:space="preserve">     o/w:  external public debt CG guarantees, mln US$</t>
  </si>
  <si>
    <t>Total public debt CG (incl. IMF, excl. guarantees etc.), end-year, % of GDP</t>
  </si>
  <si>
    <t>PV total public debt (incl. IMF, guarantees), end-year, % of GDP</t>
  </si>
  <si>
    <t xml:space="preserve"> PV external debt (incl. IMF, guarantees), end-year, % of GDP</t>
  </si>
  <si>
    <t xml:space="preserve"> PV (=nominal) domestic debt (incl. guarantees), end-year, % of GDP</t>
  </si>
  <si>
    <t>dom.debt intMF (excl. IMF-MonAuth; excl.guar,SOE) end FY % GDP</t>
  </si>
  <si>
    <t>Domestic debt (incl. guarantees etc.), end-year, % of GDP (intMF)</t>
  </si>
  <si>
    <t xml:space="preserve">      excluding Bugesera from imports</t>
  </si>
  <si>
    <t>GDP (nominal, RWF billion)</t>
  </si>
  <si>
    <t>GDP (nominal, USD billion)</t>
  </si>
  <si>
    <t>Population (in million)</t>
  </si>
  <si>
    <t>GDP per capita (in USD at period average exchange rate)</t>
  </si>
  <si>
    <t xml:space="preserve">     Exports of goods excl. gold </t>
  </si>
  <si>
    <t xml:space="preserve">     Imports of goods excl. gold </t>
  </si>
  <si>
    <t>Current account balance excl.official transfers (non/budget transfers)</t>
  </si>
  <si>
    <t>Overall balance (change NFA NBR, IMF liabilities below the line)</t>
  </si>
  <si>
    <t>Real macro-indicators, (y-on-y % change)</t>
  </si>
  <si>
    <t>External (BOP) indicators (% change)</t>
  </si>
  <si>
    <t>CPI (end of period, eop)</t>
  </si>
  <si>
    <t>CPI (period average, pa)</t>
  </si>
  <si>
    <t xml:space="preserve">Exchange rate (RWF/US$, period average) </t>
  </si>
  <si>
    <t>Exchange rate (RWF/ US$, end of period)</t>
  </si>
  <si>
    <t>Real exchange rate (CPI trading partners, US$, % change (- depr)</t>
  </si>
  <si>
    <r>
      <t>Monetary indicators</t>
    </r>
    <r>
      <rPr>
        <b/>
        <sz val="11"/>
        <rFont val="Bahnschrift"/>
        <family val="2"/>
      </rPr>
      <t xml:space="preserve"> </t>
    </r>
    <r>
      <rPr>
        <sz val="11"/>
        <rFont val="Bahnschrift"/>
        <family val="2"/>
      </rPr>
      <t>(in % of previous year-end M3)</t>
    </r>
  </si>
  <si>
    <t>Credit to the private sector (incl. OIN)</t>
  </si>
  <si>
    <t>Imports of goods and services (millions of US$)</t>
  </si>
  <si>
    <t>Exports of goods and services (millions of US$)</t>
  </si>
  <si>
    <t>Net Central Govt borrowing (excl. IMF budget, incl. commercial)</t>
  </si>
  <si>
    <t>Fiscal Deficit including grants (GFS2014)</t>
  </si>
  <si>
    <t xml:space="preserve">   Primary  Deficit (-) (including grants) GFS1986</t>
  </si>
  <si>
    <t xml:space="preserve">   Fiscal Deficit including grants (GFS 1986) (incl. policy lending)</t>
  </si>
  <si>
    <t xml:space="preserve">        export  (excl. gold) growth in %</t>
  </si>
  <si>
    <t>Imports of goods fob, incl. gold (millions of US$)</t>
  </si>
  <si>
    <t xml:space="preserve">        import  (excl. gold) growth in %</t>
  </si>
  <si>
    <t>Exports of goods, incl. gold (millions of US$)</t>
  </si>
  <si>
    <t>Current account, incl. net secondary income govt (millions of US$)</t>
  </si>
  <si>
    <t xml:space="preserve">Net foreign assets (incl. BoP deficit) </t>
  </si>
  <si>
    <t xml:space="preserve">      External  and domestic debt guarantees, in % of GDP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</si>
</sst>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"/>
    <numFmt numFmtId="167" formatCode="#,##0.0"/>
    <numFmt numFmtId="168" formatCode="0.0%"/>
    <numFmt numFmtId="169" formatCode="0.000"/>
    <numFmt numFmtId="170" formatCode="0.0_)"/>
    <numFmt numFmtId="171" formatCode="_(* #,##0.0_);_(* \(#,##0.0\);_(* &quot;-&quot;??_);_(@_)"/>
    <numFmt numFmtId="172" formatCode="_(* #,##0.0_);_(* \(#,##0.0\);_(* &quot;-&quot;?_);_(@_)"/>
    <numFmt numFmtId="173" formatCode="_(* #,##0_);_(* \(#,##0\);_(* &quot;-&quot;??_);_(@_)"/>
    <numFmt numFmtId="174" formatCode="[&gt;=0.05]#,##0.0;[&lt;=-0.05]\-#,##0.0;?\-\-"/>
    <numFmt numFmtId="175" formatCode="_-* #,##0.00\ _€_-;\-* #,##0.00\ _€_-;_-* &quot;-&quot;??\ _€_-;_-@_-"/>
    <numFmt numFmtId="176" formatCode="[$$-1009]#,##0.00;\-[$$-1009]#,##0.00"/>
    <numFmt numFmtId="177" formatCode="0.00_)"/>
    <numFmt numFmtId="178" formatCode="#,##0.0;[Red]#,##0.0"/>
    <numFmt numFmtId="179" formatCode="[$-409]mmm\-yy;@"/>
    <numFmt numFmtId="180" formatCode="_-* #,##0.0_-;\-* #,##0.0_-;_-* &quot;-&quot;_-;_-@_-"/>
    <numFmt numFmtId="181" formatCode="[$-409]mmmm\ d\,\ yyyy;@"/>
    <numFmt numFmtId="182" formatCode="mm/dd/yy;@"/>
    <numFmt numFmtId="183" formatCode="_-[$€-2]* #,##0.00_-;\-[$€-2]* #,##0.00_-;_-[$€-2]* &quot;-&quot;??_-"/>
    <numFmt numFmtId="184" formatCode="m/d/yy;@"/>
  </numFmts>
  <fonts count="28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Times New Roman"/>
      <family val="1"/>
    </font>
    <font>
      <b/>
      <sz val="8"/>
      <name val="Times New Roman"/>
      <family val="1"/>
    </font>
    <font>
      <sz val="10"/>
      <name val="Times New Roman"/>
      <family val="1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2"/>
      <name val="Times New Roman"/>
      <family val="1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u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9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0"/>
      <color theme="1"/>
      <name val="Cambria"/>
      <family val="1"/>
    </font>
    <font>
      <sz val="9"/>
      <color theme="1"/>
      <name val="Cambria"/>
      <family val="1"/>
    </font>
    <font>
      <sz val="8"/>
      <color rgb="FFFF0000"/>
      <name val="Calibri"/>
      <family val="2"/>
      <scheme val="minor"/>
    </font>
    <font>
      <sz val="9"/>
      <name val="Times New Roman"/>
      <family val="1"/>
    </font>
    <font>
      <sz val="10"/>
      <name val="Segoe UI"/>
      <family val="2"/>
    </font>
    <font>
      <b/>
      <sz val="10"/>
      <name val="Segoe UI"/>
      <family val="2"/>
    </font>
    <font>
      <sz val="11"/>
      <color indexed="8"/>
      <name val="Calibri"/>
      <family val="2"/>
    </font>
    <font>
      <b/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1"/>
      <name val="Calibri"/>
      <family val="2"/>
    </font>
    <font>
      <b/>
      <sz val="10"/>
      <name val="Calibri"/>
      <family val="2"/>
    </font>
    <font>
      <b/>
      <sz val="8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Calibri"/>
      <family val="2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8"/>
      <color rgb="FFFF0000"/>
      <name val="Calibri"/>
      <family val="2"/>
    </font>
    <font>
      <sz val="9"/>
      <color rgb="FFFF0000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entury Schoolbook"/>
      <family val="1"/>
    </font>
    <font>
      <vertAlign val="subscript"/>
      <sz val="11"/>
      <color theme="1"/>
      <name val="Century Schoolbook"/>
      <family val="1"/>
    </font>
    <font>
      <i/>
      <sz val="11"/>
      <name val="Calibri"/>
      <family val="2"/>
    </font>
    <font>
      <i/>
      <sz val="9"/>
      <color rgb="FF000000"/>
      <name val="Calibri"/>
      <family val="2"/>
    </font>
    <font>
      <b/>
      <sz val="10"/>
      <color rgb="FFC00000"/>
      <name val="Calibri"/>
      <family val="2"/>
    </font>
    <font>
      <i/>
      <sz val="10"/>
      <color rgb="FF000000"/>
      <name val="Calibri"/>
      <family val="2"/>
    </font>
    <font>
      <b/>
      <i/>
      <sz val="10"/>
      <color rgb="FF002060"/>
      <name val="Calibri"/>
      <family val="2"/>
    </font>
    <font>
      <sz val="10"/>
      <color rgb="FF002060"/>
      <name val="Calibri"/>
      <family val="2"/>
    </font>
    <font>
      <b/>
      <sz val="10"/>
      <color rgb="FF002060"/>
      <name val="Calibri"/>
      <family val="2"/>
    </font>
    <font>
      <b/>
      <sz val="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rgb="FF0070C0"/>
      <name val="Calibri"/>
      <family val="2"/>
      <scheme val="minor"/>
    </font>
    <font>
      <b/>
      <vertAlign val="subscript"/>
      <sz val="9"/>
      <color rgb="FF0070C0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vertAlign val="subscript"/>
      <sz val="10"/>
      <color rgb="FF0070C0"/>
      <name val="Calibri"/>
      <family val="2"/>
      <scheme val="minor"/>
    </font>
    <font>
      <vertAlign val="subscript"/>
      <sz val="10"/>
      <color rgb="FF0070C0"/>
      <name val="Century Schoolbook"/>
      <family val="1"/>
    </font>
    <font>
      <b/>
      <sz val="11"/>
      <color theme="1"/>
      <name val="Calibri"/>
      <family val="2"/>
    </font>
    <font>
      <vertAlign val="subscript"/>
      <sz val="10"/>
      <color theme="1"/>
      <name val="Century Schoolbook"/>
      <family val="1"/>
    </font>
    <font>
      <sz val="10"/>
      <color theme="1"/>
      <name val="Century Schoolbook"/>
      <family val="1"/>
    </font>
    <font>
      <sz val="11"/>
      <color theme="9" tint="-0.499984740745262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vertAlign val="subscript"/>
      <sz val="9"/>
      <color theme="1"/>
      <name val="Century Schoolbook"/>
      <family val="1"/>
    </font>
    <font>
      <sz val="9"/>
      <color theme="1"/>
      <name val="Century Schoolbook"/>
      <family val="1"/>
    </font>
    <font>
      <vertAlign val="subscript"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rgb="FFC00000"/>
      <name val="Calibri"/>
      <family val="2"/>
    </font>
    <font>
      <i/>
      <sz val="11"/>
      <color rgb="FFFF0000"/>
      <name val="Calibri"/>
      <family val="2"/>
    </font>
    <font>
      <i/>
      <sz val="10"/>
      <color rgb="FFFF0000"/>
      <name val="Calibri"/>
      <family val="2"/>
    </font>
    <font>
      <sz val="10"/>
      <color rgb="FFFF0000"/>
      <name val="Calibri"/>
      <family val="2"/>
    </font>
    <font>
      <sz val="9"/>
      <color rgb="FFFF0000"/>
      <name val="Calibri"/>
      <family val="2"/>
    </font>
    <font>
      <b/>
      <i/>
      <sz val="8"/>
      <name val="Calibri"/>
      <family val="2"/>
    </font>
    <font>
      <sz val="10"/>
      <color rgb="FFC00000"/>
      <name val="Calibri"/>
      <family val="2"/>
    </font>
    <font>
      <b/>
      <sz val="10"/>
      <color rgb="FF000000"/>
      <name val="Cambria"/>
      <family val="1"/>
    </font>
    <font>
      <sz val="10"/>
      <color rgb="FF000000"/>
      <name val="Cambria"/>
      <family val="1"/>
    </font>
    <font>
      <b/>
      <sz val="10"/>
      <name val="Cambria"/>
      <family val="1"/>
    </font>
    <font>
      <sz val="10"/>
      <name val="Cambria"/>
      <family val="1"/>
    </font>
    <font>
      <sz val="10"/>
      <color rgb="FFFF0000"/>
      <name val="Cambria"/>
      <family val="1"/>
    </font>
    <font>
      <sz val="12"/>
      <name val="Cambria"/>
      <family val="1"/>
    </font>
    <font>
      <sz val="12"/>
      <color rgb="FF000000"/>
      <name val="Cambria"/>
      <family val="1"/>
    </font>
    <font>
      <i/>
      <sz val="10"/>
      <color rgb="FF00B0F0"/>
      <name val="Calibri"/>
      <family val="2"/>
    </font>
    <font>
      <i/>
      <sz val="8"/>
      <color rgb="FF000000"/>
      <name val="Calibri"/>
      <family val="2"/>
    </font>
    <font>
      <i/>
      <sz val="9"/>
      <color rgb="FFFF0000"/>
      <name val="Calibri"/>
      <family val="2"/>
    </font>
    <font>
      <b/>
      <sz val="9"/>
      <color rgb="FFC00000"/>
      <name val="Calibri"/>
      <family val="2"/>
    </font>
    <font>
      <b/>
      <sz val="11"/>
      <color rgb="FF0070C0"/>
      <name val="Calibri"/>
      <family val="2"/>
    </font>
    <font>
      <u/>
      <sz val="10"/>
      <color rgb="FF0070C0"/>
      <name val="Calibri"/>
      <family val="2"/>
    </font>
    <font>
      <sz val="10"/>
      <color rgb="FF0070C0"/>
      <name val="Calibri"/>
      <family val="2"/>
    </font>
    <font>
      <sz val="10"/>
      <name val="Courier"/>
      <family val="3"/>
    </font>
    <font>
      <sz val="11"/>
      <name val="Times New Roman"/>
      <family val="1"/>
    </font>
    <font>
      <b/>
      <sz val="11"/>
      <color rgb="FFFF0000"/>
      <name val="Times New Roman"/>
      <family val="1"/>
    </font>
    <font>
      <sz val="11"/>
      <color rgb="FFFF0000"/>
      <name val="Times New Roman"/>
      <family val="1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u/>
      <sz val="12"/>
      <color rgb="FF000000"/>
      <name val="Cambria"/>
      <family val="1"/>
    </font>
    <font>
      <b/>
      <sz val="12"/>
      <color rgb="FFFF0000"/>
      <name val="Cambria"/>
      <family val="1"/>
    </font>
    <font>
      <sz val="11"/>
      <color rgb="FF000000"/>
      <name val="Times New Roman"/>
      <family val="1"/>
    </font>
    <font>
      <sz val="12"/>
      <color rgb="FFFF0000"/>
      <name val="Cambria"/>
      <family val="1"/>
    </font>
    <font>
      <b/>
      <sz val="10"/>
      <color rgb="FFFF0000"/>
      <name val="Calibri"/>
      <family val="2"/>
    </font>
    <font>
      <sz val="8"/>
      <name val="Times New Roman"/>
      <family val="1"/>
    </font>
    <font>
      <b/>
      <sz val="8"/>
      <color rgb="FFE26B0A"/>
      <name val="Times New Roman"/>
      <family val="1"/>
    </font>
    <font>
      <sz val="8"/>
      <color rgb="FFE26B0A"/>
      <name val="Times New Roman"/>
      <family val="1"/>
    </font>
    <font>
      <b/>
      <sz val="9"/>
      <color rgb="FFE26B0A"/>
      <name val="Times New Roman"/>
      <family val="1"/>
    </font>
    <font>
      <b/>
      <sz val="8"/>
      <color rgb="FFE26B0A"/>
      <name val="Calibri"/>
      <family val="2"/>
    </font>
    <font>
      <b/>
      <sz val="10"/>
      <color rgb="FFE26B0A"/>
      <name val="Calibri"/>
      <family val="2"/>
    </font>
    <font>
      <b/>
      <sz val="10"/>
      <color rgb="FFE26B0A"/>
      <name val="Times New Roman"/>
      <family val="1"/>
    </font>
    <font>
      <sz val="8"/>
      <name val="Arial"/>
      <family val="2"/>
    </font>
    <font>
      <sz val="8"/>
      <color rgb="FF000000"/>
      <name val="Times New Roman"/>
      <family val="1"/>
    </font>
    <font>
      <b/>
      <sz val="10"/>
      <color theme="5" tint="-0.499984740745262"/>
      <name val="Calibri"/>
      <family val="2"/>
    </font>
    <font>
      <b/>
      <sz val="8"/>
      <color theme="5" tint="-0.499984740745262"/>
      <name val="Calibri"/>
      <family val="2"/>
      <scheme val="minor"/>
    </font>
    <font>
      <b/>
      <sz val="11"/>
      <color theme="5" tint="-0.499984740745262"/>
      <name val="Calibri"/>
      <family val="2"/>
    </font>
    <font>
      <sz val="8"/>
      <name val="Calibri"/>
      <family val="2"/>
    </font>
    <font>
      <sz val="11"/>
      <color theme="5" tint="-0.499984740745262"/>
      <name val="Calibri"/>
      <family val="2"/>
    </font>
    <font>
      <sz val="9"/>
      <color rgb="FF000000"/>
      <name val="Arial"/>
      <family val="2"/>
      <charset val="1"/>
    </font>
    <font>
      <b/>
      <sz val="14"/>
      <color theme="3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sz val="12"/>
      <color theme="3" tint="0.3999755851924192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9"/>
      <color theme="9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9"/>
      <color theme="9"/>
      <name val="Calibri"/>
      <family val="2"/>
      <scheme val="minor"/>
    </font>
    <font>
      <sz val="8"/>
      <color theme="9"/>
      <name val="Calibri"/>
      <family val="2"/>
      <scheme val="minor"/>
    </font>
    <font>
      <b/>
      <sz val="10"/>
      <color theme="9"/>
      <name val="Calibri"/>
      <family val="2"/>
      <scheme val="minor"/>
    </font>
    <font>
      <sz val="9"/>
      <color rgb="FF000000"/>
      <name val="Times New Roman"/>
      <family val="1"/>
    </font>
    <font>
      <b/>
      <u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0"/>
      <color rgb="FF000000"/>
      <name val="Times New Roman"/>
      <family val="1"/>
    </font>
    <font>
      <b/>
      <i/>
      <sz val="11"/>
      <name val="Times New Roman"/>
      <family val="1"/>
    </font>
    <font>
      <b/>
      <i/>
      <sz val="10"/>
      <color rgb="FF000000"/>
      <name val="Times New Roman"/>
      <family val="1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1"/>
      <color theme="0"/>
      <name val="Calibri"/>
      <family val="2"/>
      <scheme val="minor"/>
    </font>
    <font>
      <sz val="10"/>
      <color theme="1"/>
      <name val="Segoe UI"/>
      <family val="2"/>
    </font>
    <font>
      <b/>
      <sz val="14"/>
      <color rgb="FF0070C0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0"/>
      <color rgb="FFFF0000"/>
      <name val="Segoe UI"/>
      <family val="2"/>
    </font>
    <font>
      <sz val="11"/>
      <color rgb="FFC00000"/>
      <name val="Calibri"/>
      <family val="2"/>
      <scheme val="minor"/>
    </font>
    <font>
      <vertAlign val="superscript"/>
      <sz val="9"/>
      <name val="Segoe UI"/>
      <family val="2"/>
    </font>
    <font>
      <b/>
      <u/>
      <sz val="12"/>
      <color theme="5" tint="-0.249977111117893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u/>
      <sz val="11"/>
      <color theme="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rgb="FF960000"/>
      <name val="Calibri"/>
      <family val="2"/>
      <scheme val="minor"/>
    </font>
    <font>
      <b/>
      <u/>
      <sz val="12"/>
      <name val="Calibri"/>
      <family val="2"/>
    </font>
    <font>
      <b/>
      <sz val="11"/>
      <color theme="5" tint="-0.249977111117893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u/>
      <sz val="11"/>
      <color theme="5" tint="-0.249977111117893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  <scheme val="minor"/>
    </font>
    <font>
      <sz val="11"/>
      <color rgb="FFFF0000"/>
      <name val="Calibri"/>
      <family val="2"/>
    </font>
    <font>
      <sz val="8"/>
      <name val="Segoe UI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</font>
    <font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1"/>
      <color rgb="FFFF0000"/>
      <name val="Calibri"/>
      <family val="2"/>
      <scheme val="minor"/>
    </font>
    <font>
      <b/>
      <sz val="8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trike/>
      <sz val="8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trike/>
      <sz val="8"/>
      <color rgb="FFC00000"/>
      <name val="Calibri"/>
      <family val="2"/>
      <scheme val="minor"/>
    </font>
    <font>
      <strike/>
      <sz val="11"/>
      <name val="Calibri"/>
      <family val="2"/>
      <scheme val="minor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</font>
    <font>
      <sz val="11"/>
      <color theme="1"/>
      <name val="Cambria"/>
      <family val="1"/>
    </font>
    <font>
      <sz val="9"/>
      <name val="Cambria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name val="Segoe UI"/>
      <family val="2"/>
    </font>
    <font>
      <i/>
      <sz val="11"/>
      <name val="Segoe UI"/>
      <family val="2"/>
    </font>
    <font>
      <sz val="11"/>
      <name val="Segoe UI"/>
      <family val="2"/>
    </font>
    <font>
      <sz val="8"/>
      <color rgb="FFFF0000"/>
      <name val="Segoe UI"/>
      <family val="2"/>
    </font>
    <font>
      <i/>
      <sz val="10"/>
      <color theme="1"/>
      <name val="Times New Roman"/>
      <family val="1"/>
    </font>
    <font>
      <sz val="11"/>
      <color rgb="FFFF0000"/>
      <name val="Segoe UI"/>
      <family val="2"/>
    </font>
    <font>
      <sz val="12"/>
      <color rgb="FFFF0000"/>
      <name val="Times New Roman"/>
      <family val="1"/>
    </font>
    <font>
      <sz val="8"/>
      <color theme="1"/>
      <name val="Times New Roman"/>
      <family val="1"/>
    </font>
    <font>
      <b/>
      <u/>
      <sz val="9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9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u/>
      <sz val="12"/>
      <color rgb="FFC00000"/>
      <name val="Calibri"/>
      <family val="2"/>
      <scheme val="minor"/>
    </font>
    <font>
      <b/>
      <i/>
      <sz val="11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11"/>
      <name val="Bahnschrift"/>
      <family val="2"/>
    </font>
    <font>
      <sz val="11"/>
      <name val="Bahnschrift"/>
      <family val="2"/>
    </font>
    <font>
      <sz val="11"/>
      <color theme="1"/>
      <name val="Bahnschrift"/>
      <family val="2"/>
    </font>
    <font>
      <sz val="11"/>
      <color rgb="FFFF0000"/>
      <name val="Bahnschrift"/>
      <family val="2"/>
    </font>
    <font>
      <sz val="12"/>
      <name val="Bahnschrift"/>
      <family val="2"/>
    </font>
    <font>
      <sz val="11"/>
      <color rgb="FFC00000"/>
      <name val="Bahnschrift"/>
      <family val="2"/>
    </font>
    <font>
      <sz val="9"/>
      <name val="Bahnschrift"/>
      <family val="2"/>
    </font>
    <font>
      <sz val="10"/>
      <name val="Bahnschrift"/>
      <family val="2"/>
    </font>
    <font>
      <sz val="10"/>
      <color indexed="81"/>
      <name val="Tahoma"/>
      <family val="2"/>
    </font>
    <font>
      <b/>
      <u/>
      <sz val="12"/>
      <name val="Bahnschrift"/>
      <family val="2"/>
    </font>
    <font>
      <sz val="10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0"/>
      <name val="Cambria"/>
      <family val="1"/>
      <scheme val="major"/>
    </font>
    <font>
      <sz val="10"/>
      <name val="Cambria"/>
      <family val="1"/>
      <scheme val="major"/>
    </font>
    <font>
      <sz val="10"/>
      <color rgb="FFFF0000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8"/>
      <color rgb="FFFF0000"/>
      <name val="Times New Roman"/>
      <family val="1"/>
    </font>
    <font>
      <sz val="13"/>
      <color indexed="81"/>
      <name val="Tahoma"/>
      <family val="2"/>
    </font>
    <font>
      <b/>
      <sz val="8"/>
      <color rgb="FFFF0000"/>
      <name val="Arial"/>
      <family val="2"/>
    </font>
    <font>
      <b/>
      <sz val="13"/>
      <color indexed="81"/>
      <name val="Tahoma"/>
      <family val="2"/>
    </font>
    <font>
      <sz val="8"/>
      <color rgb="FFFF0000"/>
      <name val="Bahnschrift"/>
      <family val="2"/>
    </font>
    <font>
      <sz val="10"/>
      <color theme="9" tint="-0.499984740745262"/>
      <name val="Calibri"/>
      <family val="2"/>
    </font>
    <font>
      <sz val="10"/>
      <color theme="4" tint="-0.249977111117893"/>
      <name val="Calibri"/>
      <family val="2"/>
    </font>
    <font>
      <sz val="10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6" tint="-0.499984740745262"/>
      <name val="Calibri"/>
      <family val="2"/>
    </font>
    <font>
      <sz val="10"/>
      <color theme="6" tint="-0.499984740745262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sz val="10"/>
      <color theme="6" tint="-0.499984740745262"/>
      <name val="Calibri"/>
      <family val="2"/>
    </font>
    <font>
      <sz val="10"/>
      <color rgb="FF703504"/>
      <name val="Calibri"/>
      <family val="2"/>
    </font>
    <font>
      <b/>
      <sz val="10"/>
      <color rgb="FF703504"/>
      <name val="Calibri"/>
      <family val="2"/>
      <scheme val="minor"/>
    </font>
    <font>
      <b/>
      <sz val="14"/>
      <name val="Bahnschrift"/>
      <family val="2"/>
    </font>
    <font>
      <b/>
      <sz val="12"/>
      <name val="Calibri"/>
      <family val="2"/>
    </font>
    <font>
      <b/>
      <sz val="12"/>
      <name val="Bahnschrift"/>
      <family val="2"/>
    </font>
    <font>
      <b/>
      <sz val="8"/>
      <color rgb="FFC00000"/>
      <name val="Calibri"/>
      <family val="2"/>
    </font>
    <font>
      <b/>
      <sz val="11"/>
      <color theme="4" tint="-0.249977111117893"/>
      <name val="Calibri"/>
      <family val="2"/>
    </font>
    <font>
      <b/>
      <sz val="11"/>
      <color rgb="FF703504"/>
      <name val="Calibri"/>
      <family val="2"/>
    </font>
    <font>
      <b/>
      <sz val="12"/>
      <color rgb="FFC00000"/>
      <name val="Calibri"/>
      <family val="2"/>
    </font>
    <font>
      <sz val="12"/>
      <name val="Calibri"/>
      <family val="2"/>
    </font>
    <font>
      <b/>
      <sz val="11"/>
      <name val="Bahn'"/>
    </font>
    <font>
      <sz val="10"/>
      <color rgb="FFC00000"/>
      <name val="Times New Roman"/>
      <family val="1"/>
    </font>
    <font>
      <b/>
      <sz val="10"/>
      <color rgb="FFC00000"/>
      <name val="Times New Roman"/>
      <family val="1"/>
    </font>
  </fonts>
  <fills count="8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rgb="FFE3FEBE"/>
        <bgColor indexed="64"/>
      </patternFill>
    </fill>
    <fill>
      <patternFill patternType="solid">
        <fgColor rgb="FFF4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0EED6"/>
        <bgColor indexed="64"/>
      </patternFill>
    </fill>
    <fill>
      <patternFill patternType="solid">
        <fgColor rgb="FFF4F3EC"/>
        <bgColor indexed="64"/>
      </patternFill>
    </fill>
    <fill>
      <patternFill patternType="solid">
        <fgColor rgb="FFDBD7BF"/>
        <bgColor indexed="64"/>
      </patternFill>
    </fill>
    <fill>
      <patternFill patternType="solid">
        <fgColor rgb="FFDAE0EA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EF3F8"/>
        <bgColor indexed="64"/>
      </patternFill>
    </fill>
    <fill>
      <patternFill patternType="solid">
        <fgColor rgb="FFF5FEE8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C5FDC1"/>
        <bgColor rgb="FF000000"/>
      </patternFill>
    </fill>
    <fill>
      <patternFill patternType="solid">
        <fgColor rgb="FFC5FFC1"/>
        <bgColor rgb="FF000000"/>
      </patternFill>
    </fill>
    <fill>
      <patternFill patternType="solid">
        <fgColor rgb="FFFFFFE7"/>
        <bgColor indexed="64"/>
      </patternFill>
    </fill>
    <fill>
      <patternFill patternType="solid">
        <fgColor rgb="FFF3F1E9"/>
        <bgColor indexed="64"/>
      </patternFill>
    </fill>
    <fill>
      <patternFill patternType="solid">
        <fgColor rgb="FFDFDBC7"/>
        <bgColor indexed="64"/>
      </patternFill>
    </fill>
    <fill>
      <patternFill patternType="solid">
        <fgColor rgb="FFF6F5EE"/>
        <bgColor indexed="64"/>
      </patternFill>
    </fill>
    <fill>
      <patternFill patternType="solid">
        <fgColor rgb="FFF1EFE7"/>
        <bgColor indexed="64"/>
      </patternFill>
    </fill>
    <fill>
      <patternFill patternType="solid">
        <fgColor rgb="FFEEECE2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3F3F3"/>
        <bgColor rgb="FF000000"/>
      </patternFill>
    </fill>
    <fill>
      <patternFill patternType="solid">
        <fgColor rgb="FFE5E2D1"/>
        <bgColor rgb="FF000000"/>
      </patternFill>
    </fill>
    <fill>
      <patternFill patternType="solid">
        <fgColor rgb="FFDFDCC7"/>
        <bgColor rgb="FF000000"/>
      </patternFill>
    </fill>
    <fill>
      <patternFill patternType="solid">
        <fgColor rgb="FFE4E1CE"/>
        <bgColor rgb="FF000000"/>
      </patternFill>
    </fill>
    <fill>
      <patternFill patternType="solid">
        <fgColor rgb="FFEAE8DA"/>
        <bgColor rgb="FF000000"/>
      </patternFill>
    </fill>
    <fill>
      <patternFill patternType="solid">
        <fgColor rgb="FFDDDAC5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48A54"/>
        <bgColor rgb="FF000000"/>
      </patternFill>
    </fill>
    <fill>
      <patternFill patternType="solid">
        <fgColor rgb="FFE7E4D5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DAD6BC"/>
        <bgColor rgb="FF000000"/>
      </patternFill>
    </fill>
    <fill>
      <patternFill patternType="solid">
        <fgColor rgb="FFF1F0E7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E8F5F8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4F6228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EFFFB"/>
        <bgColor indexed="64"/>
      </patternFill>
    </fill>
    <fill>
      <patternFill patternType="solid">
        <fgColor rgb="FFF4F7ED"/>
        <bgColor indexed="64"/>
      </patternFill>
    </fill>
    <fill>
      <patternFill patternType="solid">
        <fgColor rgb="FFFEEFE2"/>
        <bgColor indexed="64"/>
      </patternFill>
    </fill>
    <fill>
      <patternFill patternType="solid">
        <fgColor rgb="FFF1F5E7"/>
        <bgColor indexed="64"/>
      </patternFill>
    </fill>
    <fill>
      <patternFill patternType="solid">
        <fgColor rgb="FFC9DAA6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CFFEF"/>
        <bgColor indexed="64"/>
      </patternFill>
    </fill>
    <fill>
      <patternFill patternType="solid">
        <fgColor rgb="FFFCFFEF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CD3B2"/>
        <bgColor indexed="64"/>
      </patternFill>
    </fill>
    <fill>
      <patternFill patternType="solid">
        <fgColor rgb="FFFBD1AF"/>
        <bgColor indexed="64"/>
      </patternFill>
    </fill>
    <fill>
      <patternFill patternType="solid">
        <fgColor rgb="FFFCD6B6"/>
        <bgColor indexed="64"/>
      </patternFill>
    </fill>
    <fill>
      <patternFill patternType="gray0625">
        <bgColor rgb="FFFFFFCC"/>
      </patternFill>
    </fill>
    <fill>
      <patternFill patternType="solid">
        <fgColor rgb="FFFFE285"/>
        <bgColor indexed="64"/>
      </patternFill>
    </fill>
    <fill>
      <patternFill patternType="gray0625">
        <fgColor rgb="FF000000"/>
        <bgColor rgb="FFFFFFCC"/>
      </patternFill>
    </fill>
    <fill>
      <patternFill patternType="solid">
        <fgColor rgb="FFE8F3E1"/>
        <bgColor indexed="64"/>
      </patternFill>
    </fill>
    <fill>
      <patternFill patternType="solid">
        <fgColor rgb="FFEAF4E4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1DDC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2DEC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BF8E"/>
        <bgColor indexed="64"/>
      </patternFill>
    </fill>
    <fill>
      <patternFill patternType="solid">
        <fgColor rgb="FFFBC69B"/>
        <bgColor indexed="64"/>
      </patternFill>
    </fill>
    <fill>
      <patternFill patternType="solid">
        <fgColor rgb="FFDDDAC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Dashed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rgb="FFFF0000"/>
      </left>
      <right/>
      <top style="dashed">
        <color rgb="FFFF0000"/>
      </top>
      <bottom/>
      <diagonal/>
    </border>
    <border>
      <left/>
      <right/>
      <top style="dashed">
        <color rgb="FFFF0000"/>
      </top>
      <bottom/>
      <diagonal/>
    </border>
    <border>
      <left/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/>
      <top/>
      <bottom/>
      <diagonal/>
    </border>
    <border>
      <left/>
      <right style="dashed">
        <color rgb="FFFF0000"/>
      </right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 style="dashDotDot">
        <color auto="1"/>
      </left>
      <right/>
      <top style="dashDotDot">
        <color auto="1"/>
      </top>
      <bottom style="dashDotDot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ashed">
        <color indexed="64"/>
      </left>
      <right/>
      <top/>
      <bottom/>
      <diagonal/>
    </border>
    <border>
      <left style="dashed">
        <color auto="1"/>
      </left>
      <right/>
      <top style="dotted">
        <color auto="1"/>
      </top>
      <bottom style="dotted">
        <color auto="1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Dashed">
        <color auto="1"/>
      </left>
      <right/>
      <top style="mediumDashed">
        <color auto="1"/>
      </top>
      <bottom style="mediumDashed">
        <color auto="1"/>
      </bottom>
      <diagonal/>
    </border>
    <border>
      <left/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/>
      <right/>
      <top style="medium">
        <color theme="6" tint="-0.499984740745262"/>
      </top>
      <bottom style="medium">
        <color theme="6" tint="-0.499984740745262"/>
      </bottom>
      <diagonal/>
    </border>
    <border>
      <left/>
      <right style="medium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rgb="FFC00000"/>
      </top>
      <bottom/>
      <diagonal/>
    </border>
    <border>
      <left/>
      <right style="medium">
        <color indexed="64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rgb="FFC00000"/>
      </top>
      <bottom/>
      <diagonal/>
    </border>
    <border>
      <left/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DashDot">
        <color auto="1"/>
      </top>
      <bottom/>
      <diagonal/>
    </border>
    <border>
      <left/>
      <right/>
      <top/>
      <bottom style="mediumDashDot">
        <color auto="1"/>
      </bottom>
      <diagonal/>
    </border>
    <border>
      <left/>
      <right style="medium">
        <color indexed="64"/>
      </right>
      <top style="mediumDashDot">
        <color auto="1"/>
      </top>
      <bottom/>
      <diagonal/>
    </border>
    <border>
      <left/>
      <right style="medium">
        <color indexed="64"/>
      </right>
      <top/>
      <bottom style="mediumDashDot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Dot">
        <color auto="1"/>
      </top>
      <bottom/>
      <diagonal/>
    </border>
    <border>
      <left style="medium">
        <color indexed="64"/>
      </left>
      <right/>
      <top/>
      <bottom style="mediumDashDot">
        <color auto="1"/>
      </bottom>
      <diagonal/>
    </border>
    <border>
      <left/>
      <right style="thin">
        <color indexed="64"/>
      </right>
      <top style="mediumDashDot">
        <color auto="1"/>
      </top>
      <bottom/>
      <diagonal/>
    </border>
    <border>
      <left/>
      <right style="thin">
        <color indexed="64"/>
      </right>
      <top/>
      <bottom style="mediumDashDot">
        <color auto="1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medium">
        <color rgb="FFC00000"/>
      </left>
      <right style="thin">
        <color indexed="64"/>
      </right>
      <top style="medium">
        <color rgb="FFC00000"/>
      </top>
      <bottom/>
      <diagonal/>
    </border>
    <border>
      <left style="medium">
        <color rgb="FFC00000"/>
      </left>
      <right style="thin">
        <color indexed="64"/>
      </right>
      <top/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Dashed">
        <color indexed="64"/>
      </left>
      <right style="thin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 style="mediumDashed">
        <color indexed="64"/>
      </left>
      <right style="thin">
        <color indexed="64"/>
      </right>
      <top/>
      <bottom style="mediumDashed">
        <color indexed="64"/>
      </bottom>
      <diagonal/>
    </border>
    <border>
      <left/>
      <right style="thin">
        <color indexed="64"/>
      </right>
      <top style="mediumDashed">
        <color auto="1"/>
      </top>
      <bottom style="mediumDashed">
        <color auto="1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DashDot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slantDashDot">
        <color rgb="FFC00000"/>
      </right>
      <top/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slantDashDot">
        <color rgb="FFC00000"/>
      </right>
      <top style="mediumDashed">
        <color indexed="64"/>
      </top>
      <bottom/>
      <diagonal/>
    </border>
    <border>
      <left style="thin">
        <color indexed="64"/>
      </left>
      <right style="slantDashDot">
        <color rgb="FFC00000"/>
      </right>
      <top style="thin">
        <color indexed="64"/>
      </top>
      <bottom style="thin">
        <color indexed="64"/>
      </bottom>
      <diagonal/>
    </border>
    <border>
      <left/>
      <right style="slantDashDot">
        <color rgb="FFC00000"/>
      </right>
      <top/>
      <bottom style="thin">
        <color auto="1"/>
      </bottom>
      <diagonal/>
    </border>
    <border>
      <left/>
      <right style="slantDashDot">
        <color rgb="FFC00000"/>
      </right>
      <top style="dashed">
        <color auto="1"/>
      </top>
      <bottom/>
      <diagonal/>
    </border>
    <border>
      <left/>
      <right style="slantDashDot">
        <color rgb="FFC00000"/>
      </right>
      <top style="dotted">
        <color auto="1"/>
      </top>
      <bottom style="dotted">
        <color auto="1"/>
      </bottom>
      <diagonal/>
    </border>
    <border>
      <left/>
      <right style="slantDashDot">
        <color rgb="FFC00000"/>
      </right>
      <top/>
      <bottom style="dashed">
        <color auto="1"/>
      </bottom>
      <diagonal/>
    </border>
    <border>
      <left/>
      <right style="slantDashDot">
        <color rgb="FFC00000"/>
      </right>
      <top style="dashDotDot">
        <color auto="1"/>
      </top>
      <bottom style="dashDotDot">
        <color auto="1"/>
      </bottom>
      <diagonal/>
    </border>
    <border>
      <left/>
      <right style="slantDashDot">
        <color rgb="FFC00000"/>
      </right>
      <top style="thin">
        <color indexed="64"/>
      </top>
      <bottom style="thin">
        <color indexed="64"/>
      </bottom>
      <diagonal/>
    </border>
    <border>
      <left/>
      <right style="slantDashDot">
        <color rgb="FFC00000"/>
      </right>
      <top style="mediumDashed">
        <color auto="1"/>
      </top>
      <bottom style="mediumDashed">
        <color auto="1"/>
      </bottom>
      <diagonal/>
    </border>
    <border>
      <left/>
      <right style="slantDashDot">
        <color rgb="FFC00000"/>
      </right>
      <top/>
      <bottom style="mediumDashed">
        <color indexed="64"/>
      </bottom>
      <diagonal/>
    </border>
    <border>
      <left/>
      <right style="slantDashDot">
        <color rgb="FFC00000"/>
      </right>
      <top/>
      <bottom style="double">
        <color indexed="64"/>
      </bottom>
      <diagonal/>
    </border>
    <border>
      <left style="medium">
        <color indexed="64"/>
      </left>
      <right style="slantDashDot">
        <color rgb="FFC00000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slantDashDot">
        <color rgb="FFC00000"/>
      </right>
      <top style="medium">
        <color auto="1"/>
      </top>
      <bottom/>
      <diagonal/>
    </border>
    <border>
      <left style="medium">
        <color indexed="64"/>
      </left>
      <right style="slantDashDot">
        <color rgb="FFC00000"/>
      </right>
      <top/>
      <bottom style="thin">
        <color indexed="64"/>
      </bottom>
      <diagonal/>
    </border>
    <border>
      <left style="medium">
        <color indexed="64"/>
      </left>
      <right style="slantDashDot">
        <color rgb="FFC00000"/>
      </right>
      <top/>
      <bottom/>
      <diagonal/>
    </border>
    <border>
      <left style="medium">
        <color indexed="64"/>
      </left>
      <right style="slantDashDot">
        <color rgb="FFC00000"/>
      </right>
      <top style="thin">
        <color indexed="64"/>
      </top>
      <bottom/>
      <diagonal/>
    </border>
    <border>
      <left style="medium">
        <color indexed="64"/>
      </left>
      <right style="slantDashDot">
        <color rgb="FFC00000"/>
      </right>
      <top/>
      <bottom style="medium">
        <color indexed="64"/>
      </bottom>
      <diagonal/>
    </border>
    <border>
      <left style="medium">
        <color indexed="64"/>
      </left>
      <right style="slantDashDot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slantDashDot">
        <color rgb="FFC00000"/>
      </right>
      <top style="thin">
        <color indexed="64"/>
      </top>
      <bottom style="medium">
        <color indexed="64"/>
      </bottom>
      <diagonal/>
    </border>
    <border>
      <left/>
      <right style="slantDashDot">
        <color rgb="FFC00000"/>
      </right>
      <top style="medium">
        <color rgb="FFFF0000"/>
      </top>
      <bottom style="medium">
        <color rgb="FFFF0000"/>
      </bottom>
      <diagonal/>
    </border>
    <border>
      <left/>
      <right style="slantDashDot">
        <color rgb="FFC00000"/>
      </right>
      <top style="thin">
        <color rgb="FFFF0000"/>
      </top>
      <bottom style="thin">
        <color rgb="FFFF0000"/>
      </bottom>
      <diagonal/>
    </border>
    <border>
      <left style="thin">
        <color indexed="8"/>
      </left>
      <right style="slantDashDot">
        <color rgb="FFC00000"/>
      </right>
      <top/>
      <bottom/>
      <diagonal/>
    </border>
    <border>
      <left style="thin">
        <color indexed="8"/>
      </left>
      <right style="slantDashDot">
        <color rgb="FFC00000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slantDashDot">
        <color rgb="FFC00000"/>
      </right>
      <top/>
      <bottom/>
      <diagonal/>
    </border>
    <border>
      <left style="thin">
        <color indexed="64"/>
      </left>
      <right style="slantDashDot">
        <color rgb="FFC00000"/>
      </right>
      <top style="medium">
        <color rgb="FFC00000"/>
      </top>
      <bottom/>
      <diagonal/>
    </border>
    <border>
      <left style="thin">
        <color indexed="64"/>
      </left>
      <right style="slantDashDot">
        <color rgb="FFC00000"/>
      </right>
      <top/>
      <bottom style="medium">
        <color rgb="FFC00000"/>
      </bottom>
      <diagonal/>
    </border>
    <border>
      <left/>
      <right style="slantDashDot">
        <color rgb="FFC00000"/>
      </right>
      <top style="dashed">
        <color rgb="FFFF0000"/>
      </top>
      <bottom/>
      <diagonal/>
    </border>
    <border>
      <left/>
      <right style="slantDashDot">
        <color rgb="FFC00000"/>
      </right>
      <top/>
      <bottom style="dashed">
        <color rgb="FFFF0000"/>
      </bottom>
      <diagonal/>
    </border>
    <border>
      <left/>
      <right style="slantDashDot">
        <color rgb="FFC00000"/>
      </right>
      <top style="medium">
        <color rgb="FFC00000"/>
      </top>
      <bottom/>
      <diagonal/>
    </border>
    <border>
      <left/>
      <right style="slantDashDot">
        <color rgb="FFC00000"/>
      </right>
      <top style="medium">
        <color rgb="FFC00000"/>
      </top>
      <bottom style="medium">
        <color rgb="FFC00000"/>
      </bottom>
      <diagonal/>
    </border>
    <border>
      <left/>
      <right style="slantDashDot">
        <color rgb="FFC00000"/>
      </right>
      <top style="thin">
        <color auto="1"/>
      </top>
      <bottom/>
      <diagonal/>
    </border>
    <border>
      <left/>
      <right style="thin">
        <color indexed="64"/>
      </right>
      <top style="mediumDashed">
        <color indexed="64"/>
      </top>
      <bottom/>
      <diagonal/>
    </border>
  </borders>
  <cellStyleXfs count="25">
    <xf numFmtId="0" fontId="0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33" fillId="0" borderId="0"/>
    <xf numFmtId="0" fontId="50" fillId="0" borderId="0"/>
    <xf numFmtId="174" fontId="11" fillId="0" borderId="0" applyFill="0" applyBorder="0" applyProtection="0">
      <alignment horizontal="right"/>
    </xf>
    <xf numFmtId="0" fontId="33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165" fontId="33" fillId="0" borderId="0" applyFont="0" applyFill="0" applyBorder="0" applyAlignment="0" applyProtection="0"/>
    <xf numFmtId="175" fontId="53" fillId="0" borderId="0" applyFont="0" applyFill="0" applyBorder="0" applyAlignment="0" applyProtection="0"/>
    <xf numFmtId="9" fontId="53" fillId="0" borderId="0" applyFont="0" applyFill="0" applyBorder="0" applyAlignment="0" applyProtection="0"/>
    <xf numFmtId="0" fontId="11" fillId="0" borderId="0"/>
    <xf numFmtId="0" fontId="33" fillId="0" borderId="0"/>
    <xf numFmtId="0" fontId="33" fillId="0" borderId="0"/>
    <xf numFmtId="0" fontId="11" fillId="0" borderId="0"/>
    <xf numFmtId="0" fontId="127" fillId="0" borderId="0"/>
    <xf numFmtId="164" fontId="1" fillId="0" borderId="0" applyFont="0" applyFill="0" applyBorder="0" applyAlignment="0" applyProtection="0"/>
    <xf numFmtId="0" fontId="1" fillId="0" borderId="0"/>
    <xf numFmtId="0" fontId="11" fillId="0" borderId="0" applyFill="0" applyBorder="0" applyProtection="0">
      <alignment horizontal="right"/>
    </xf>
    <xf numFmtId="43" fontId="180" fillId="0" borderId="0" applyFont="0" applyFill="0" applyBorder="0" applyAlignment="0" applyProtection="0"/>
    <xf numFmtId="9" fontId="180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2639">
    <xf numFmtId="0" fontId="0" fillId="0" borderId="0" xfId="0"/>
    <xf numFmtId="0" fontId="6" fillId="0" borderId="0" xfId="0" applyFont="1" applyAlignment="1">
      <alignment horizontal="right"/>
    </xf>
    <xf numFmtId="0" fontId="10" fillId="2" borderId="2" xfId="0" applyFont="1" applyFill="1" applyBorder="1"/>
    <xf numFmtId="0" fontId="11" fillId="2" borderId="0" xfId="0" applyFont="1" applyFill="1"/>
    <xf numFmtId="166" fontId="11" fillId="2" borderId="0" xfId="0" applyNumberFormat="1" applyFont="1" applyFill="1"/>
    <xf numFmtId="166" fontId="9" fillId="2" borderId="0" xfId="0" applyNumberFormat="1" applyFont="1" applyFill="1"/>
    <xf numFmtId="2" fontId="9" fillId="2" borderId="0" xfId="0" applyNumberFormat="1" applyFont="1" applyFill="1"/>
    <xf numFmtId="1" fontId="11" fillId="2" borderId="0" xfId="0" applyNumberFormat="1" applyFont="1" applyFill="1"/>
    <xf numFmtId="2" fontId="11" fillId="2" borderId="0" xfId="0" applyNumberFormat="1" applyFont="1" applyFill="1"/>
    <xf numFmtId="0" fontId="5" fillId="0" borderId="0" xfId="0" applyFont="1"/>
    <xf numFmtId="49" fontId="15" fillId="0" borderId="0" xfId="0" applyNumberFormat="1" applyFont="1" applyAlignment="1">
      <alignment horizontal="right"/>
    </xf>
    <xf numFmtId="0" fontId="13" fillId="0" borderId="0" xfId="0" applyFont="1" applyAlignment="1">
      <alignment horizontal="left"/>
    </xf>
    <xf numFmtId="0" fontId="6" fillId="0" borderId="0" xfId="0" applyFont="1" applyAlignment="1">
      <alignment horizontal="fill"/>
    </xf>
    <xf numFmtId="0" fontId="23" fillId="0" borderId="0" xfId="0" applyFont="1"/>
    <xf numFmtId="166" fontId="0" fillId="0" borderId="0" xfId="0" applyNumberFormat="1"/>
    <xf numFmtId="0" fontId="24" fillId="0" borderId="0" xfId="0" applyFont="1"/>
    <xf numFmtId="0" fontId="6" fillId="0" borderId="0" xfId="0" applyFont="1"/>
    <xf numFmtId="170" fontId="20" fillId="0" borderId="0" xfId="0" applyNumberFormat="1" applyFont="1" applyAlignment="1">
      <alignment horizontal="center"/>
    </xf>
    <xf numFmtId="0" fontId="3" fillId="0" borderId="0" xfId="0" applyFont="1"/>
    <xf numFmtId="0" fontId="6" fillId="0" borderId="0" xfId="0" applyFont="1" applyAlignment="1">
      <alignment horizontal="left"/>
    </xf>
    <xf numFmtId="0" fontId="21" fillId="7" borderId="0" xfId="0" applyFont="1" applyFill="1"/>
    <xf numFmtId="168" fontId="21" fillId="7" borderId="0" xfId="0" applyNumberFormat="1" applyFont="1" applyFill="1"/>
    <xf numFmtId="166" fontId="21" fillId="7" borderId="0" xfId="0" applyNumberFormat="1" applyFont="1" applyFill="1"/>
    <xf numFmtId="1" fontId="21" fillId="7" borderId="0" xfId="0" applyNumberFormat="1" applyFont="1" applyFill="1"/>
    <xf numFmtId="1" fontId="6" fillId="0" borderId="0" xfId="0" applyNumberFormat="1" applyFont="1"/>
    <xf numFmtId="167" fontId="3" fillId="8" borderId="0" xfId="0" applyNumberFormat="1" applyFont="1" applyFill="1"/>
    <xf numFmtId="1" fontId="36" fillId="8" borderId="0" xfId="0" applyNumberFormat="1" applyFont="1" applyFill="1"/>
    <xf numFmtId="1" fontId="8" fillId="7" borderId="0" xfId="0" applyNumberFormat="1" applyFont="1" applyFill="1"/>
    <xf numFmtId="168" fontId="8" fillId="7" borderId="0" xfId="0" applyNumberFormat="1" applyFont="1" applyFill="1"/>
    <xf numFmtId="0" fontId="42" fillId="7" borderId="0" xfId="0" applyFont="1" applyFill="1"/>
    <xf numFmtId="168" fontId="42" fillId="7" borderId="0" xfId="0" applyNumberFormat="1" applyFont="1" applyFill="1"/>
    <xf numFmtId="0" fontId="0" fillId="10" borderId="0" xfId="0" applyFill="1"/>
    <xf numFmtId="0" fontId="36" fillId="10" borderId="0" xfId="0" applyFont="1" applyFill="1"/>
    <xf numFmtId="0" fontId="41" fillId="10" borderId="0" xfId="0" applyFont="1" applyFill="1"/>
    <xf numFmtId="168" fontId="0" fillId="10" borderId="0" xfId="0" applyNumberFormat="1" applyFill="1"/>
    <xf numFmtId="3" fontId="0" fillId="10" borderId="0" xfId="0" applyNumberFormat="1" applyFill="1"/>
    <xf numFmtId="1" fontId="0" fillId="10" borderId="0" xfId="0" applyNumberFormat="1" applyFill="1"/>
    <xf numFmtId="168" fontId="23" fillId="10" borderId="0" xfId="0" applyNumberFormat="1" applyFont="1" applyFill="1"/>
    <xf numFmtId="0" fontId="39" fillId="10" borderId="0" xfId="0" applyFont="1" applyFill="1"/>
    <xf numFmtId="49" fontId="15" fillId="10" borderId="0" xfId="0" applyNumberFormat="1" applyFont="1" applyFill="1" applyAlignment="1">
      <alignment horizontal="right"/>
    </xf>
    <xf numFmtId="168" fontId="5" fillId="10" borderId="0" xfId="0" applyNumberFormat="1" applyFont="1" applyFill="1"/>
    <xf numFmtId="168" fontId="3" fillId="10" borderId="0" xfId="0" applyNumberFormat="1" applyFont="1" applyFill="1"/>
    <xf numFmtId="1" fontId="5" fillId="10" borderId="0" xfId="0" applyNumberFormat="1" applyFont="1" applyFill="1"/>
    <xf numFmtId="166" fontId="0" fillId="10" borderId="0" xfId="0" applyNumberFormat="1" applyFill="1"/>
    <xf numFmtId="0" fontId="40" fillId="10" borderId="0" xfId="0" applyFont="1" applyFill="1"/>
    <xf numFmtId="0" fontId="45" fillId="10" borderId="0" xfId="0" applyFont="1" applyFill="1"/>
    <xf numFmtId="168" fontId="12" fillId="7" borderId="0" xfId="0" applyNumberFormat="1" applyFont="1" applyFill="1"/>
    <xf numFmtId="0" fontId="36" fillId="5" borderId="11" xfId="0" applyFont="1" applyFill="1" applyBorder="1"/>
    <xf numFmtId="0" fontId="41" fillId="5" borderId="12" xfId="0" applyFont="1" applyFill="1" applyBorder="1"/>
    <xf numFmtId="168" fontId="0" fillId="5" borderId="11" xfId="0" applyNumberFormat="1" applyFill="1" applyBorder="1"/>
    <xf numFmtId="3" fontId="0" fillId="5" borderId="11" xfId="0" applyNumberFormat="1" applyFill="1" applyBorder="1"/>
    <xf numFmtId="1" fontId="0" fillId="5" borderId="11" xfId="0" applyNumberFormat="1" applyFill="1" applyBorder="1"/>
    <xf numFmtId="168" fontId="23" fillId="5" borderId="11" xfId="0" applyNumberFormat="1" applyFont="1" applyFill="1" applyBorder="1"/>
    <xf numFmtId="0" fontId="39" fillId="5" borderId="11" xfId="0" applyFont="1" applyFill="1" applyBorder="1"/>
    <xf numFmtId="168" fontId="5" fillId="5" borderId="11" xfId="0" applyNumberFormat="1" applyFont="1" applyFill="1" applyBorder="1"/>
    <xf numFmtId="168" fontId="3" fillId="5" borderId="11" xfId="0" applyNumberFormat="1" applyFont="1" applyFill="1" applyBorder="1"/>
    <xf numFmtId="0" fontId="0" fillId="5" borderId="11" xfId="0" applyFill="1" applyBorder="1"/>
    <xf numFmtId="166" fontId="5" fillId="5" borderId="11" xfId="0" applyNumberFormat="1" applyFont="1" applyFill="1" applyBorder="1"/>
    <xf numFmtId="166" fontId="0" fillId="5" borderId="11" xfId="0" applyNumberFormat="1" applyFill="1" applyBorder="1"/>
    <xf numFmtId="0" fontId="0" fillId="11" borderId="0" xfId="0" applyFill="1"/>
    <xf numFmtId="0" fontId="36" fillId="11" borderId="0" xfId="0" applyFont="1" applyFill="1"/>
    <xf numFmtId="0" fontId="41" fillId="11" borderId="0" xfId="0" applyFont="1" applyFill="1"/>
    <xf numFmtId="168" fontId="0" fillId="11" borderId="0" xfId="0" applyNumberFormat="1" applyFill="1"/>
    <xf numFmtId="3" fontId="0" fillId="11" borderId="0" xfId="0" applyNumberFormat="1" applyFill="1"/>
    <xf numFmtId="1" fontId="0" fillId="11" borderId="0" xfId="0" applyNumberFormat="1" applyFill="1"/>
    <xf numFmtId="168" fontId="23" fillId="11" borderId="0" xfId="0" applyNumberFormat="1" applyFont="1" applyFill="1"/>
    <xf numFmtId="0" fontId="39" fillId="11" borderId="0" xfId="0" applyFont="1" applyFill="1"/>
    <xf numFmtId="49" fontId="15" fillId="11" borderId="0" xfId="0" applyNumberFormat="1" applyFont="1" applyFill="1" applyAlignment="1">
      <alignment horizontal="right"/>
    </xf>
    <xf numFmtId="0" fontId="5" fillId="11" borderId="0" xfId="0" applyFont="1" applyFill="1"/>
    <xf numFmtId="168" fontId="5" fillId="11" borderId="0" xfId="0" applyNumberFormat="1" applyFont="1" applyFill="1"/>
    <xf numFmtId="168" fontId="3" fillId="11" borderId="0" xfId="0" applyNumberFormat="1" applyFont="1" applyFill="1"/>
    <xf numFmtId="1" fontId="0" fillId="11" borderId="38" xfId="0" applyNumberFormat="1" applyFill="1" applyBorder="1"/>
    <xf numFmtId="1" fontId="0" fillId="11" borderId="39" xfId="0" applyNumberFormat="1" applyFill="1" applyBorder="1"/>
    <xf numFmtId="1" fontId="0" fillId="11" borderId="40" xfId="0" applyNumberFormat="1" applyFill="1" applyBorder="1"/>
    <xf numFmtId="1" fontId="0" fillId="11" borderId="41" xfId="0" applyNumberFormat="1" applyFill="1" applyBorder="1"/>
    <xf numFmtId="166" fontId="0" fillId="11" borderId="0" xfId="0" applyNumberFormat="1" applyFill="1"/>
    <xf numFmtId="0" fontId="43" fillId="11" borderId="0" xfId="0" applyFont="1" applyFill="1" applyAlignment="1">
      <alignment horizontal="center"/>
    </xf>
    <xf numFmtId="0" fontId="45" fillId="11" borderId="0" xfId="0" applyFont="1" applyFill="1"/>
    <xf numFmtId="166" fontId="45" fillId="11" borderId="0" xfId="0" applyNumberFormat="1" applyFont="1" applyFill="1"/>
    <xf numFmtId="0" fontId="40" fillId="11" borderId="0" xfId="0" applyFont="1" applyFill="1"/>
    <xf numFmtId="1" fontId="0" fillId="0" borderId="0" xfId="0" applyNumberFormat="1"/>
    <xf numFmtId="168" fontId="14" fillId="5" borderId="11" xfId="0" applyNumberFormat="1" applyFont="1" applyFill="1" applyBorder="1"/>
    <xf numFmtId="49" fontId="14" fillId="5" borderId="11" xfId="0" applyNumberFormat="1" applyFont="1" applyFill="1" applyBorder="1"/>
    <xf numFmtId="1" fontId="0" fillId="10" borderId="40" xfId="0" applyNumberFormat="1" applyFill="1" applyBorder="1"/>
    <xf numFmtId="1" fontId="0" fillId="10" borderId="41" xfId="0" applyNumberFormat="1" applyFill="1" applyBorder="1"/>
    <xf numFmtId="168" fontId="0" fillId="0" borderId="0" xfId="0" applyNumberFormat="1"/>
    <xf numFmtId="0" fontId="14" fillId="0" borderId="0" xfId="0" applyFont="1"/>
    <xf numFmtId="0" fontId="19" fillId="0" borderId="0" xfId="0" applyFont="1"/>
    <xf numFmtId="0" fontId="20" fillId="0" borderId="0" xfId="0" applyFont="1"/>
    <xf numFmtId="0" fontId="22" fillId="0" borderId="0" xfId="0" applyFont="1"/>
    <xf numFmtId="0" fontId="21" fillId="0" borderId="0" xfId="0" applyFont="1"/>
    <xf numFmtId="0" fontId="46" fillId="0" borderId="0" xfId="0" applyFont="1"/>
    <xf numFmtId="0" fontId="8" fillId="0" borderId="0" xfId="0" applyFont="1"/>
    <xf numFmtId="9" fontId="8" fillId="0" borderId="0" xfId="0" applyNumberFormat="1" applyFont="1"/>
    <xf numFmtId="0" fontId="12" fillId="0" borderId="0" xfId="0" applyFont="1"/>
    <xf numFmtId="0" fontId="36" fillId="12" borderId="0" xfId="0" applyFont="1" applyFill="1" applyAlignment="1">
      <alignment horizontal="right"/>
    </xf>
    <xf numFmtId="1" fontId="47" fillId="12" borderId="0" xfId="0" applyNumberFormat="1" applyFont="1" applyFill="1" applyAlignment="1">
      <alignment horizontal="right"/>
    </xf>
    <xf numFmtId="168" fontId="47" fillId="12" borderId="0" xfId="1" applyNumberFormat="1" applyFont="1" applyFill="1" applyBorder="1" applyAlignment="1">
      <alignment horizontal="right"/>
    </xf>
    <xf numFmtId="168" fontId="48" fillId="12" borderId="0" xfId="1" applyNumberFormat="1" applyFont="1" applyFill="1" applyBorder="1" applyAlignment="1">
      <alignment horizontal="right"/>
    </xf>
    <xf numFmtId="49" fontId="6" fillId="0" borderId="0" xfId="0" applyNumberFormat="1" applyFont="1" applyAlignment="1">
      <alignment horizontal="right"/>
    </xf>
    <xf numFmtId="1" fontId="47" fillId="12" borderId="0" xfId="1" applyNumberFormat="1" applyFont="1" applyFill="1" applyBorder="1" applyAlignment="1">
      <alignment horizontal="right"/>
    </xf>
    <xf numFmtId="0" fontId="20" fillId="13" borderId="0" xfId="0" applyFont="1" applyFill="1"/>
    <xf numFmtId="0" fontId="21" fillId="13" borderId="0" xfId="0" applyFont="1" applyFill="1"/>
    <xf numFmtId="0" fontId="22" fillId="13" borderId="6" xfId="0" applyFont="1" applyFill="1" applyBorder="1" applyAlignment="1">
      <alignment horizontal="center"/>
    </xf>
    <xf numFmtId="167" fontId="18" fillId="13" borderId="13" xfId="3" applyNumberFormat="1" applyFont="1" applyFill="1" applyBorder="1" applyAlignment="1" applyProtection="1">
      <alignment horizontal="center"/>
    </xf>
    <xf numFmtId="167" fontId="22" fillId="13" borderId="13" xfId="3" applyNumberFormat="1" applyFont="1" applyFill="1" applyBorder="1" applyAlignment="1" applyProtection="1">
      <alignment horizontal="center"/>
    </xf>
    <xf numFmtId="167" fontId="18" fillId="13" borderId="11" xfId="3" applyNumberFormat="1" applyFont="1" applyFill="1" applyBorder="1" applyAlignment="1" applyProtection="1">
      <alignment horizontal="center"/>
    </xf>
    <xf numFmtId="170" fontId="18" fillId="13" borderId="11" xfId="0" applyNumberFormat="1" applyFont="1" applyFill="1" applyBorder="1" applyAlignment="1">
      <alignment horizontal="center"/>
    </xf>
    <xf numFmtId="166" fontId="22" fillId="13" borderId="16" xfId="0" applyNumberFormat="1" applyFont="1" applyFill="1" applyBorder="1" applyAlignment="1">
      <alignment horizontal="center"/>
    </xf>
    <xf numFmtId="166" fontId="13" fillId="13" borderId="16" xfId="0" applyNumberFormat="1" applyFont="1" applyFill="1" applyBorder="1" applyAlignment="1">
      <alignment horizontal="right"/>
    </xf>
    <xf numFmtId="0" fontId="22" fillId="13" borderId="16" xfId="0" applyFont="1" applyFill="1" applyBorder="1"/>
    <xf numFmtId="166" fontId="22" fillId="13" borderId="16" xfId="0" applyNumberFormat="1" applyFont="1" applyFill="1" applyBorder="1"/>
    <xf numFmtId="166" fontId="21" fillId="13" borderId="16" xfId="0" applyNumberFormat="1" applyFont="1" applyFill="1" applyBorder="1"/>
    <xf numFmtId="166" fontId="20" fillId="13" borderId="16" xfId="0" applyNumberFormat="1" applyFont="1" applyFill="1" applyBorder="1"/>
    <xf numFmtId="1" fontId="21" fillId="13" borderId="16" xfId="0" applyNumberFormat="1" applyFont="1" applyFill="1" applyBorder="1"/>
    <xf numFmtId="166" fontId="13" fillId="13" borderId="16" xfId="0" applyNumberFormat="1" applyFont="1" applyFill="1" applyBorder="1"/>
    <xf numFmtId="168" fontId="21" fillId="13" borderId="16" xfId="0" applyNumberFormat="1" applyFont="1" applyFill="1" applyBorder="1"/>
    <xf numFmtId="168" fontId="12" fillId="13" borderId="16" xfId="0" applyNumberFormat="1" applyFont="1" applyFill="1" applyBorder="1"/>
    <xf numFmtId="168" fontId="13" fillId="13" borderId="16" xfId="0" applyNumberFormat="1" applyFont="1" applyFill="1" applyBorder="1"/>
    <xf numFmtId="166" fontId="21" fillId="13" borderId="42" xfId="0" applyNumberFormat="1" applyFont="1" applyFill="1" applyBorder="1"/>
    <xf numFmtId="166" fontId="46" fillId="13" borderId="43" xfId="0" applyNumberFormat="1" applyFont="1" applyFill="1" applyBorder="1"/>
    <xf numFmtId="2" fontId="21" fillId="13" borderId="16" xfId="0" applyNumberFormat="1" applyFont="1" applyFill="1" applyBorder="1"/>
    <xf numFmtId="166" fontId="12" fillId="13" borderId="16" xfId="0" applyNumberFormat="1" applyFont="1" applyFill="1" applyBorder="1"/>
    <xf numFmtId="1" fontId="8" fillId="13" borderId="16" xfId="0" applyNumberFormat="1" applyFont="1" applyFill="1" applyBorder="1"/>
    <xf numFmtId="0" fontId="38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5" fillId="9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7" fillId="11" borderId="0" xfId="0" applyFont="1" applyFill="1" applyAlignment="1">
      <alignment horizontal="left"/>
    </xf>
    <xf numFmtId="0" fontId="28" fillId="11" borderId="0" xfId="0" applyFont="1" applyFill="1" applyAlignment="1">
      <alignment horizontal="left"/>
    </xf>
    <xf numFmtId="0" fontId="3" fillId="11" borderId="0" xfId="0" applyFont="1" applyFill="1" applyAlignment="1">
      <alignment horizontal="left"/>
    </xf>
    <xf numFmtId="0" fontId="0" fillId="11" borderId="0" xfId="0" applyFill="1" applyAlignment="1">
      <alignment horizontal="left"/>
    </xf>
    <xf numFmtId="0" fontId="23" fillId="11" borderId="0" xfId="0" applyFont="1" applyFill="1" applyAlignment="1">
      <alignment horizontal="left"/>
    </xf>
    <xf numFmtId="0" fontId="5" fillId="11" borderId="0" xfId="0" applyFont="1" applyFill="1" applyAlignment="1">
      <alignment horizontal="left"/>
    </xf>
    <xf numFmtId="0" fontId="17" fillId="11" borderId="0" xfId="0" applyFont="1" applyFill="1" applyAlignment="1">
      <alignment horizontal="left"/>
    </xf>
    <xf numFmtId="0" fontId="37" fillId="10" borderId="0" xfId="0" applyFont="1" applyFill="1" applyAlignment="1">
      <alignment horizontal="left"/>
    </xf>
    <xf numFmtId="0" fontId="28" fillId="10" borderId="0" xfId="0" applyFont="1" applyFill="1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23" fillId="10" borderId="0" xfId="0" applyFont="1" applyFill="1" applyAlignment="1">
      <alignment horizontal="left"/>
    </xf>
    <xf numFmtId="0" fontId="5" fillId="10" borderId="0" xfId="0" applyFont="1" applyFill="1" applyAlignment="1">
      <alignment horizontal="left"/>
    </xf>
    <xf numFmtId="0" fontId="17" fillId="10" borderId="0" xfId="0" applyFont="1" applyFill="1" applyAlignment="1">
      <alignment horizontal="left"/>
    </xf>
    <xf numFmtId="0" fontId="28" fillId="14" borderId="0" xfId="0" applyFont="1" applyFill="1"/>
    <xf numFmtId="0" fontId="19" fillId="13" borderId="0" xfId="0" applyFont="1" applyFill="1"/>
    <xf numFmtId="0" fontId="22" fillId="13" borderId="44" xfId="0" applyFont="1" applyFill="1" applyBorder="1"/>
    <xf numFmtId="0" fontId="22" fillId="13" borderId="15" xfId="0" applyFont="1" applyFill="1" applyBorder="1"/>
    <xf numFmtId="170" fontId="18" fillId="13" borderId="45" xfId="0" applyNumberFormat="1" applyFont="1" applyFill="1" applyBorder="1" applyAlignment="1">
      <alignment horizontal="center"/>
    </xf>
    <xf numFmtId="170" fontId="22" fillId="13" borderId="45" xfId="0" applyNumberFormat="1" applyFont="1" applyFill="1" applyBorder="1" applyAlignment="1">
      <alignment horizontal="center"/>
    </xf>
    <xf numFmtId="166" fontId="22" fillId="13" borderId="45" xfId="0" applyNumberFormat="1" applyFont="1" applyFill="1" applyBorder="1"/>
    <xf numFmtId="0" fontId="21" fillId="13" borderId="15" xfId="0" applyFont="1" applyFill="1" applyBorder="1"/>
    <xf numFmtId="166" fontId="21" fillId="13" borderId="45" xfId="0" applyNumberFormat="1" applyFont="1" applyFill="1" applyBorder="1"/>
    <xf numFmtId="0" fontId="46" fillId="13" borderId="43" xfId="0" applyFont="1" applyFill="1" applyBorder="1"/>
    <xf numFmtId="0" fontId="8" fillId="13" borderId="15" xfId="0" applyFont="1" applyFill="1" applyBorder="1"/>
    <xf numFmtId="9" fontId="8" fillId="13" borderId="15" xfId="0" applyNumberFormat="1" applyFont="1" applyFill="1" applyBorder="1"/>
    <xf numFmtId="0" fontId="12" fillId="13" borderId="15" xfId="0" applyFont="1" applyFill="1" applyBorder="1"/>
    <xf numFmtId="166" fontId="12" fillId="13" borderId="45" xfId="0" applyNumberFormat="1" applyFont="1" applyFill="1" applyBorder="1"/>
    <xf numFmtId="166" fontId="12" fillId="6" borderId="45" xfId="0" applyNumberFormat="1" applyFont="1" applyFill="1" applyBorder="1"/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3" fillId="15" borderId="0" xfId="0" applyFont="1" applyFill="1"/>
    <xf numFmtId="0" fontId="15" fillId="15" borderId="0" xfId="0" applyFont="1" applyFill="1"/>
    <xf numFmtId="1" fontId="0" fillId="15" borderId="0" xfId="0" applyNumberFormat="1" applyFill="1"/>
    <xf numFmtId="10" fontId="12" fillId="13" borderId="16" xfId="0" applyNumberFormat="1" applyFont="1" applyFill="1" applyBorder="1"/>
    <xf numFmtId="168" fontId="21" fillId="7" borderId="0" xfId="0" applyNumberFormat="1" applyFont="1" applyFill="1" applyAlignment="1">
      <alignment horizontal="right"/>
    </xf>
    <xf numFmtId="0" fontId="3" fillId="16" borderId="11" xfId="0" applyFont="1" applyFill="1" applyBorder="1"/>
    <xf numFmtId="168" fontId="0" fillId="16" borderId="11" xfId="0" applyNumberFormat="1" applyFill="1" applyBorder="1"/>
    <xf numFmtId="173" fontId="0" fillId="16" borderId="11" xfId="3" applyNumberFormat="1" applyFont="1" applyFill="1" applyBorder="1" applyAlignment="1">
      <alignment horizontal="right"/>
    </xf>
    <xf numFmtId="1" fontId="0" fillId="16" borderId="11" xfId="0" applyNumberFormat="1" applyFill="1" applyBorder="1"/>
    <xf numFmtId="168" fontId="5" fillId="16" borderId="11" xfId="1" applyNumberFormat="1" applyFont="1" applyFill="1" applyBorder="1"/>
    <xf numFmtId="168" fontId="3" fillId="16" borderId="11" xfId="0" applyNumberFormat="1" applyFont="1" applyFill="1" applyBorder="1"/>
    <xf numFmtId="168" fontId="5" fillId="16" borderId="11" xfId="0" applyNumberFormat="1" applyFont="1" applyFill="1" applyBorder="1"/>
    <xf numFmtId="173" fontId="0" fillId="16" borderId="11" xfId="3" applyNumberFormat="1" applyFont="1" applyFill="1" applyBorder="1"/>
    <xf numFmtId="166" fontId="0" fillId="16" borderId="11" xfId="0" applyNumberFormat="1" applyFill="1" applyBorder="1"/>
    <xf numFmtId="0" fontId="36" fillId="17" borderId="6" xfId="0" applyFont="1" applyFill="1" applyBorder="1"/>
    <xf numFmtId="0" fontId="36" fillId="17" borderId="4" xfId="0" applyFont="1" applyFill="1" applyBorder="1"/>
    <xf numFmtId="0" fontId="0" fillId="17" borderId="17" xfId="0" applyFill="1" applyBorder="1"/>
    <xf numFmtId="0" fontId="3" fillId="17" borderId="18" xfId="0" applyFont="1" applyFill="1" applyBorder="1"/>
    <xf numFmtId="168" fontId="0" fillId="17" borderId="17" xfId="0" applyNumberFormat="1" applyFill="1" applyBorder="1"/>
    <xf numFmtId="168" fontId="0" fillId="17" borderId="18" xfId="0" applyNumberFormat="1" applyFill="1" applyBorder="1"/>
    <xf numFmtId="173" fontId="0" fillId="17" borderId="11" xfId="3" applyNumberFormat="1" applyFont="1" applyFill="1" applyBorder="1" applyAlignment="1">
      <alignment horizontal="right"/>
    </xf>
    <xf numFmtId="173" fontId="0" fillId="17" borderId="18" xfId="3" applyNumberFormat="1" applyFont="1" applyFill="1" applyBorder="1"/>
    <xf numFmtId="168" fontId="5" fillId="17" borderId="17" xfId="0" applyNumberFormat="1" applyFont="1" applyFill="1" applyBorder="1"/>
    <xf numFmtId="168" fontId="5" fillId="17" borderId="18" xfId="0" applyNumberFormat="1" applyFont="1" applyFill="1" applyBorder="1"/>
    <xf numFmtId="49" fontId="15" fillId="17" borderId="17" xfId="0" applyNumberFormat="1" applyFont="1" applyFill="1" applyBorder="1" applyAlignment="1">
      <alignment horizontal="right"/>
    </xf>
    <xf numFmtId="0" fontId="0" fillId="17" borderId="18" xfId="0" applyFill="1" applyBorder="1"/>
    <xf numFmtId="168" fontId="3" fillId="17" borderId="17" xfId="0" applyNumberFormat="1" applyFont="1" applyFill="1" applyBorder="1"/>
    <xf numFmtId="168" fontId="3" fillId="17" borderId="18" xfId="0" applyNumberFormat="1" applyFont="1" applyFill="1" applyBorder="1"/>
    <xf numFmtId="0" fontId="36" fillId="17" borderId="17" xfId="0" applyFont="1" applyFill="1" applyBorder="1"/>
    <xf numFmtId="1" fontId="0" fillId="17" borderId="17" xfId="0" applyNumberFormat="1" applyFill="1" applyBorder="1"/>
    <xf numFmtId="1" fontId="0" fillId="17" borderId="18" xfId="0" applyNumberFormat="1" applyFill="1" applyBorder="1"/>
    <xf numFmtId="168" fontId="5" fillId="17" borderId="18" xfId="1" applyNumberFormat="1" applyFont="1" applyFill="1" applyBorder="1"/>
    <xf numFmtId="173" fontId="0" fillId="17" borderId="17" xfId="3" applyNumberFormat="1" applyFont="1" applyFill="1" applyBorder="1"/>
    <xf numFmtId="168" fontId="0" fillId="17" borderId="45" xfId="0" applyNumberFormat="1" applyFill="1" applyBorder="1"/>
    <xf numFmtId="0" fontId="37" fillId="18" borderId="0" xfId="0" applyFont="1" applyFill="1" applyAlignment="1">
      <alignment horizontal="left"/>
    </xf>
    <xf numFmtId="0" fontId="28" fillId="18" borderId="34" xfId="0" applyFont="1" applyFill="1" applyBorder="1" applyAlignment="1">
      <alignment horizontal="left"/>
    </xf>
    <xf numFmtId="0" fontId="28" fillId="18" borderId="18" xfId="0" applyFont="1" applyFill="1" applyBorder="1" applyAlignment="1">
      <alignment horizontal="left"/>
    </xf>
    <xf numFmtId="0" fontId="3" fillId="18" borderId="18" xfId="0" applyFont="1" applyFill="1" applyBorder="1" applyAlignment="1">
      <alignment horizontal="left"/>
    </xf>
    <xf numFmtId="0" fontId="0" fillId="18" borderId="18" xfId="0" applyFill="1" applyBorder="1" applyAlignment="1">
      <alignment horizontal="left"/>
    </xf>
    <xf numFmtId="0" fontId="23" fillId="18" borderId="18" xfId="0" applyFont="1" applyFill="1" applyBorder="1" applyAlignment="1">
      <alignment horizontal="left"/>
    </xf>
    <xf numFmtId="0" fontId="5" fillId="18" borderId="18" xfId="0" applyFont="1" applyFill="1" applyBorder="1" applyAlignment="1">
      <alignment horizontal="left"/>
    </xf>
    <xf numFmtId="0" fontId="17" fillId="18" borderId="18" xfId="0" applyFont="1" applyFill="1" applyBorder="1" applyAlignment="1">
      <alignment horizontal="left"/>
    </xf>
    <xf numFmtId="168" fontId="15" fillId="17" borderId="17" xfId="0" applyNumberFormat="1" applyFont="1" applyFill="1" applyBorder="1" applyAlignment="1">
      <alignment horizontal="right" vertical="center"/>
    </xf>
    <xf numFmtId="168" fontId="15" fillId="16" borderId="11" xfId="0" applyNumberFormat="1" applyFont="1" applyFill="1" applyBorder="1" applyAlignment="1">
      <alignment horizontal="right" vertical="center"/>
    </xf>
    <xf numFmtId="1" fontId="15" fillId="17" borderId="17" xfId="0" applyNumberFormat="1" applyFont="1" applyFill="1" applyBorder="1"/>
    <xf numFmtId="168" fontId="15" fillId="17" borderId="0" xfId="0" quotePrefix="1" applyNumberFormat="1" applyFont="1" applyFill="1" applyAlignment="1">
      <alignment horizontal="left" vertical="center"/>
    </xf>
    <xf numFmtId="0" fontId="6" fillId="18" borderId="18" xfId="0" applyFont="1" applyFill="1" applyBorder="1" applyAlignment="1">
      <alignment horizontal="left"/>
    </xf>
    <xf numFmtId="1" fontId="6" fillId="5" borderId="11" xfId="0" applyNumberFormat="1" applyFont="1" applyFill="1" applyBorder="1"/>
    <xf numFmtId="168" fontId="6" fillId="17" borderId="45" xfId="0" applyNumberFormat="1" applyFont="1" applyFill="1" applyBorder="1"/>
    <xf numFmtId="168" fontId="6" fillId="16" borderId="11" xfId="0" applyNumberFormat="1" applyFont="1" applyFill="1" applyBorder="1"/>
    <xf numFmtId="168" fontId="23" fillId="17" borderId="18" xfId="0" applyNumberFormat="1" applyFont="1" applyFill="1" applyBorder="1"/>
    <xf numFmtId="166" fontId="0" fillId="17" borderId="18" xfId="0" applyNumberFormat="1" applyFill="1" applyBorder="1"/>
    <xf numFmtId="0" fontId="14" fillId="17" borderId="34" xfId="0" applyFont="1" applyFill="1" applyBorder="1"/>
    <xf numFmtId="0" fontId="0" fillId="19" borderId="0" xfId="0" applyFill="1"/>
    <xf numFmtId="0" fontId="36" fillId="19" borderId="0" xfId="0" applyFont="1" applyFill="1"/>
    <xf numFmtId="0" fontId="28" fillId="19" borderId="0" xfId="0" applyFont="1" applyFill="1" applyAlignment="1">
      <alignment horizontal="left"/>
    </xf>
    <xf numFmtId="0" fontId="3" fillId="19" borderId="0" xfId="0" applyFont="1" applyFill="1" applyAlignment="1">
      <alignment horizontal="left"/>
    </xf>
    <xf numFmtId="0" fontId="41" fillId="19" borderId="0" xfId="0" applyFont="1" applyFill="1"/>
    <xf numFmtId="0" fontId="0" fillId="19" borderId="0" xfId="0" applyFill="1" applyAlignment="1">
      <alignment horizontal="left"/>
    </xf>
    <xf numFmtId="168" fontId="0" fillId="19" borderId="0" xfId="0" applyNumberFormat="1" applyFill="1"/>
    <xf numFmtId="3" fontId="0" fillId="19" borderId="0" xfId="0" applyNumberFormat="1" applyFill="1"/>
    <xf numFmtId="1" fontId="0" fillId="19" borderId="0" xfId="0" applyNumberFormat="1" applyFill="1"/>
    <xf numFmtId="0" fontId="23" fillId="19" borderId="0" xfId="0" applyFont="1" applyFill="1" applyAlignment="1">
      <alignment horizontal="left"/>
    </xf>
    <xf numFmtId="168" fontId="23" fillId="19" borderId="0" xfId="0" applyNumberFormat="1" applyFont="1" applyFill="1"/>
    <xf numFmtId="49" fontId="15" fillId="19" borderId="0" xfId="0" applyNumberFormat="1" applyFont="1" applyFill="1" applyAlignment="1">
      <alignment horizontal="right"/>
    </xf>
    <xf numFmtId="0" fontId="5" fillId="19" borderId="0" xfId="0" applyFont="1" applyFill="1" applyAlignment="1">
      <alignment horizontal="left"/>
    </xf>
    <xf numFmtId="168" fontId="5" fillId="19" borderId="0" xfId="0" applyNumberFormat="1" applyFont="1" applyFill="1"/>
    <xf numFmtId="168" fontId="3" fillId="19" borderId="0" xfId="0" applyNumberFormat="1" applyFont="1" applyFill="1"/>
    <xf numFmtId="0" fontId="17" fillId="19" borderId="0" xfId="0" applyFont="1" applyFill="1" applyAlignment="1">
      <alignment horizontal="left"/>
    </xf>
    <xf numFmtId="0" fontId="15" fillId="19" borderId="0" xfId="0" applyFont="1" applyFill="1"/>
    <xf numFmtId="1" fontId="0" fillId="19" borderId="26" xfId="0" applyNumberFormat="1" applyFill="1" applyBorder="1"/>
    <xf numFmtId="1" fontId="0" fillId="19" borderId="27" xfId="0" applyNumberFormat="1" applyFill="1" applyBorder="1"/>
    <xf numFmtId="1" fontId="0" fillId="19" borderId="28" xfId="0" applyNumberFormat="1" applyFill="1" applyBorder="1"/>
    <xf numFmtId="166" fontId="0" fillId="19" borderId="0" xfId="0" applyNumberFormat="1" applyFill="1"/>
    <xf numFmtId="166" fontId="0" fillId="19" borderId="29" xfId="0" applyNumberFormat="1" applyFill="1" applyBorder="1"/>
    <xf numFmtId="166" fontId="0" fillId="19" borderId="31" xfId="0" applyNumberFormat="1" applyFill="1" applyBorder="1"/>
    <xf numFmtId="166" fontId="0" fillId="19" borderId="32" xfId="0" applyNumberFormat="1" applyFill="1" applyBorder="1"/>
    <xf numFmtId="166" fontId="44" fillId="19" borderId="0" xfId="0" applyNumberFormat="1" applyFont="1" applyFill="1" applyAlignment="1">
      <alignment horizontal="right"/>
    </xf>
    <xf numFmtId="166" fontId="17" fillId="19" borderId="0" xfId="0" applyNumberFormat="1" applyFont="1" applyFill="1" applyAlignment="1">
      <alignment horizontal="right"/>
    </xf>
    <xf numFmtId="1" fontId="0" fillId="19" borderId="39" xfId="0" applyNumberFormat="1" applyFill="1" applyBorder="1"/>
    <xf numFmtId="0" fontId="0" fillId="18" borderId="45" xfId="0" applyFill="1" applyBorder="1" applyAlignment="1">
      <alignment horizontal="left"/>
    </xf>
    <xf numFmtId="166" fontId="0" fillId="17" borderId="45" xfId="0" applyNumberFormat="1" applyFill="1" applyBorder="1"/>
    <xf numFmtId="0" fontId="0" fillId="18" borderId="35" xfId="0" applyFill="1" applyBorder="1" applyAlignment="1">
      <alignment horizontal="left"/>
    </xf>
    <xf numFmtId="1" fontId="0" fillId="5" borderId="36" xfId="0" applyNumberFormat="1" applyFill="1" applyBorder="1"/>
    <xf numFmtId="166" fontId="0" fillId="17" borderId="37" xfId="0" applyNumberFormat="1" applyFill="1" applyBorder="1"/>
    <xf numFmtId="166" fontId="0" fillId="17" borderId="35" xfId="0" applyNumberFormat="1" applyFill="1" applyBorder="1"/>
    <xf numFmtId="166" fontId="0" fillId="16" borderId="36" xfId="0" applyNumberFormat="1" applyFill="1" applyBorder="1"/>
    <xf numFmtId="1" fontId="0" fillId="19" borderId="48" xfId="0" applyNumberFormat="1" applyFill="1" applyBorder="1"/>
    <xf numFmtId="1" fontId="0" fillId="19" borderId="49" xfId="0" applyNumberFormat="1" applyFill="1" applyBorder="1"/>
    <xf numFmtId="1" fontId="0" fillId="19" borderId="50" xfId="0" applyNumberFormat="1" applyFill="1" applyBorder="1"/>
    <xf numFmtId="0" fontId="15" fillId="17" borderId="18" xfId="0" applyFont="1" applyFill="1" applyBorder="1"/>
    <xf numFmtId="166" fontId="0" fillId="19" borderId="30" xfId="0" applyNumberFormat="1" applyFill="1" applyBorder="1"/>
    <xf numFmtId="166" fontId="0" fillId="19" borderId="33" xfId="0" applyNumberFormat="1" applyFill="1" applyBorder="1"/>
    <xf numFmtId="1" fontId="0" fillId="19" borderId="51" xfId="0" applyNumberFormat="1" applyFill="1" applyBorder="1"/>
    <xf numFmtId="166" fontId="22" fillId="13" borderId="11" xfId="0" applyNumberFormat="1" applyFont="1" applyFill="1" applyBorder="1"/>
    <xf numFmtId="166" fontId="21" fillId="13" borderId="11" xfId="0" applyNumberFormat="1" applyFont="1" applyFill="1" applyBorder="1"/>
    <xf numFmtId="166" fontId="12" fillId="6" borderId="11" xfId="0" applyNumberFormat="1" applyFont="1" applyFill="1" applyBorder="1"/>
    <xf numFmtId="166" fontId="13" fillId="13" borderId="15" xfId="0" applyNumberFormat="1" applyFont="1" applyFill="1" applyBorder="1" applyAlignment="1">
      <alignment horizontal="right"/>
    </xf>
    <xf numFmtId="166" fontId="22" fillId="13" borderId="15" xfId="0" applyNumberFormat="1" applyFont="1" applyFill="1" applyBorder="1" applyAlignment="1">
      <alignment horizontal="center"/>
    </xf>
    <xf numFmtId="166" fontId="22" fillId="13" borderId="15" xfId="0" applyNumberFormat="1" applyFont="1" applyFill="1" applyBorder="1"/>
    <xf numFmtId="166" fontId="21" fillId="13" borderId="15" xfId="0" applyNumberFormat="1" applyFont="1" applyFill="1" applyBorder="1"/>
    <xf numFmtId="168" fontId="49" fillId="13" borderId="16" xfId="0" applyNumberFormat="1" applyFont="1" applyFill="1" applyBorder="1"/>
    <xf numFmtId="1" fontId="46" fillId="13" borderId="52" xfId="0" applyNumberFormat="1" applyFont="1" applyFill="1" applyBorder="1"/>
    <xf numFmtId="168" fontId="36" fillId="10" borderId="0" xfId="0" applyNumberFormat="1" applyFont="1" applyFill="1"/>
    <xf numFmtId="1" fontId="15" fillId="10" borderId="0" xfId="0" applyNumberFormat="1" applyFont="1" applyFill="1" applyAlignment="1">
      <alignment horizontal="right"/>
    </xf>
    <xf numFmtId="1" fontId="3" fillId="10" borderId="0" xfId="0" applyNumberFormat="1" applyFont="1" applyFill="1"/>
    <xf numFmtId="2" fontId="0" fillId="10" borderId="0" xfId="0" applyNumberFormat="1" applyFill="1"/>
    <xf numFmtId="166" fontId="5" fillId="10" borderId="0" xfId="0" applyNumberFormat="1" applyFont="1" applyFill="1"/>
    <xf numFmtId="168" fontId="43" fillId="10" borderId="0" xfId="0" applyNumberFormat="1" applyFont="1" applyFill="1" applyAlignment="1">
      <alignment horizontal="center"/>
    </xf>
    <xf numFmtId="1" fontId="45" fillId="10" borderId="0" xfId="0" applyNumberFormat="1" applyFont="1" applyFill="1"/>
    <xf numFmtId="166" fontId="0" fillId="10" borderId="38" xfId="0" applyNumberFormat="1" applyFill="1" applyBorder="1"/>
    <xf numFmtId="166" fontId="0" fillId="10" borderId="39" xfId="0" applyNumberFormat="1" applyFill="1" applyBorder="1"/>
    <xf numFmtId="166" fontId="49" fillId="13" borderId="16" xfId="0" applyNumberFormat="1" applyFont="1" applyFill="1" applyBorder="1" applyAlignment="1">
      <alignment horizontal="center"/>
    </xf>
    <xf numFmtId="166" fontId="13" fillId="13" borderId="53" xfId="0" applyNumberFormat="1" applyFont="1" applyFill="1" applyBorder="1" applyAlignment="1">
      <alignment horizontal="right"/>
    </xf>
    <xf numFmtId="166" fontId="22" fillId="13" borderId="53" xfId="0" applyNumberFormat="1" applyFont="1" applyFill="1" applyBorder="1" applyAlignment="1">
      <alignment horizontal="center"/>
    </xf>
    <xf numFmtId="166" fontId="22" fillId="13" borderId="53" xfId="0" applyNumberFormat="1" applyFont="1" applyFill="1" applyBorder="1"/>
    <xf numFmtId="166" fontId="21" fillId="13" borderId="53" xfId="0" applyNumberFormat="1" applyFon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0" fontId="14" fillId="6" borderId="0" xfId="0" applyFont="1" applyFill="1"/>
    <xf numFmtId="167" fontId="14" fillId="0" borderId="0" xfId="0" applyNumberFormat="1" applyFont="1"/>
    <xf numFmtId="9" fontId="5" fillId="0" borderId="0" xfId="1" applyFont="1" applyFill="1" applyBorder="1"/>
    <xf numFmtId="0" fontId="5" fillId="0" borderId="0" xfId="0" applyFont="1" applyAlignment="1">
      <alignment horizontal="left" indent="5"/>
    </xf>
    <xf numFmtId="0" fontId="54" fillId="0" borderId="0" xfId="0" applyFont="1" applyAlignment="1">
      <alignment horizontal="left" indent="2"/>
    </xf>
    <xf numFmtId="0" fontId="30" fillId="0" borderId="0" xfId="0" applyFont="1" applyAlignment="1">
      <alignment horizontal="left" indent="2"/>
    </xf>
    <xf numFmtId="0" fontId="5" fillId="0" borderId="0" xfId="0" applyFont="1" applyAlignment="1">
      <alignment horizontal="left" indent="4"/>
    </xf>
    <xf numFmtId="3" fontId="14" fillId="0" borderId="0" xfId="0" applyNumberFormat="1" applyFont="1"/>
    <xf numFmtId="3" fontId="5" fillId="0" borderId="0" xfId="0" applyNumberFormat="1" applyFont="1"/>
    <xf numFmtId="3" fontId="30" fillId="0" borderId="0" xfId="0" applyNumberFormat="1" applyFont="1" applyAlignment="1">
      <alignment horizontal="left" indent="2"/>
    </xf>
    <xf numFmtId="3" fontId="14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vertical="center"/>
    </xf>
    <xf numFmtId="3" fontId="54" fillId="0" borderId="0" xfId="0" applyNumberFormat="1" applyFont="1" applyAlignment="1">
      <alignment horizontal="right" vertical="center"/>
    </xf>
    <xf numFmtId="9" fontId="14" fillId="0" borderId="0" xfId="1" applyFont="1" applyFill="1" applyBorder="1"/>
    <xf numFmtId="9" fontId="14" fillId="0" borderId="0" xfId="1" applyFont="1" applyFill="1" applyBorder="1" applyAlignment="1">
      <alignment horizontal="right" vertical="center"/>
    </xf>
    <xf numFmtId="9" fontId="54" fillId="0" borderId="0" xfId="1" applyFont="1" applyFill="1" applyBorder="1" applyAlignment="1">
      <alignment horizontal="right" vertical="center"/>
    </xf>
    <xf numFmtId="9" fontId="5" fillId="0" borderId="0" xfId="1" applyFont="1" applyFill="1" applyBorder="1" applyAlignment="1">
      <alignment horizontal="right" vertical="center"/>
    </xf>
    <xf numFmtId="168" fontId="14" fillId="0" borderId="0" xfId="1" applyNumberFormat="1" applyFont="1" applyFill="1" applyBorder="1"/>
    <xf numFmtId="168" fontId="5" fillId="0" borderId="0" xfId="1" applyNumberFormat="1" applyFont="1" applyFill="1" applyBorder="1"/>
    <xf numFmtId="168" fontId="14" fillId="0" borderId="0" xfId="1" applyNumberFormat="1" applyFont="1" applyFill="1" applyBorder="1" applyAlignment="1">
      <alignment horizontal="right" vertical="center"/>
    </xf>
    <xf numFmtId="168" fontId="54" fillId="0" borderId="0" xfId="1" applyNumberFormat="1" applyFont="1" applyFill="1" applyBorder="1" applyAlignment="1">
      <alignment horizontal="right" vertical="center"/>
    </xf>
    <xf numFmtId="168" fontId="5" fillId="0" borderId="0" xfId="1" applyNumberFormat="1" applyFont="1" applyFill="1" applyBorder="1" applyAlignment="1">
      <alignment horizontal="right" vertical="center"/>
    </xf>
    <xf numFmtId="0" fontId="8" fillId="0" borderId="0" xfId="0" applyFont="1" applyAlignment="1">
      <alignment horizontal="left" indent="5"/>
    </xf>
    <xf numFmtId="0" fontId="14" fillId="6" borderId="0" xfId="0" applyFont="1" applyFill="1" applyAlignment="1">
      <alignment horizontal="center" vertical="top" wrapText="1"/>
    </xf>
    <xf numFmtId="3" fontId="0" fillId="0" borderId="0" xfId="0" applyNumberFormat="1"/>
    <xf numFmtId="3" fontId="0" fillId="0" borderId="0" xfId="0" applyNumberFormat="1" applyAlignment="1">
      <alignment horizontal="right" vertical="center"/>
    </xf>
    <xf numFmtId="176" fontId="54" fillId="0" borderId="0" xfId="0" applyNumberFormat="1" applyFont="1" applyAlignment="1">
      <alignment horizontal="left" indent="2"/>
    </xf>
    <xf numFmtId="176" fontId="30" fillId="0" borderId="0" xfId="0" applyNumberFormat="1" applyFont="1" applyAlignment="1">
      <alignment horizontal="left" indent="3"/>
    </xf>
    <xf numFmtId="3" fontId="30" fillId="0" borderId="0" xfId="0" applyNumberFormat="1" applyFont="1" applyAlignment="1">
      <alignment horizontal="right" vertical="center"/>
    </xf>
    <xf numFmtId="9" fontId="30" fillId="0" borderId="0" xfId="1" applyFont="1" applyFill="1" applyBorder="1" applyAlignment="1">
      <alignment horizontal="right" vertical="center"/>
    </xf>
    <xf numFmtId="176" fontId="55" fillId="0" borderId="0" xfId="0" applyNumberFormat="1" applyFont="1" applyAlignment="1">
      <alignment horizontal="left" indent="2"/>
    </xf>
    <xf numFmtId="0" fontId="14" fillId="0" borderId="0" xfId="0" applyFont="1" applyAlignment="1">
      <alignment horizontal="left" indent="1"/>
    </xf>
    <xf numFmtId="0" fontId="5" fillId="0" borderId="0" xfId="0" applyFont="1" applyAlignment="1">
      <alignment horizontal="left" indent="1"/>
    </xf>
    <xf numFmtId="168" fontId="5" fillId="0" borderId="0" xfId="1" applyNumberFormat="1" applyFont="1" applyFill="1" applyBorder="1" applyAlignment="1">
      <alignment horizontal="right" indent="1"/>
    </xf>
    <xf numFmtId="3" fontId="5" fillId="0" borderId="0" xfId="0" applyNumberFormat="1" applyFont="1" applyAlignment="1">
      <alignment horizontal="right" indent="1"/>
    </xf>
    <xf numFmtId="167" fontId="5" fillId="0" borderId="0" xfId="0" applyNumberFormat="1" applyFont="1" applyAlignment="1">
      <alignment horizontal="right" indent="1"/>
    </xf>
    <xf numFmtId="168" fontId="5" fillId="0" borderId="0" xfId="1" applyNumberFormat="1" applyFont="1" applyBorder="1" applyAlignment="1">
      <alignment horizontal="right"/>
    </xf>
    <xf numFmtId="168" fontId="30" fillId="0" borderId="0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center" vertical="top" wrapText="1"/>
    </xf>
    <xf numFmtId="0" fontId="54" fillId="0" borderId="0" xfId="0" applyFont="1"/>
    <xf numFmtId="168" fontId="49" fillId="0" borderId="0" xfId="0" applyNumberFormat="1" applyFont="1"/>
    <xf numFmtId="0" fontId="23" fillId="0" borderId="0" xfId="0" applyFont="1" applyAlignment="1">
      <alignment horizontal="fill" shrinkToFit="1"/>
    </xf>
    <xf numFmtId="0" fontId="66" fillId="0" borderId="56" xfId="0" applyFont="1" applyBorder="1"/>
    <xf numFmtId="0" fontId="67" fillId="0" borderId="0" xfId="0" applyFont="1"/>
    <xf numFmtId="0" fontId="60" fillId="0" borderId="0" xfId="0" applyFont="1"/>
    <xf numFmtId="0" fontId="66" fillId="21" borderId="0" xfId="0" applyFont="1" applyFill="1"/>
    <xf numFmtId="0" fontId="60" fillId="21" borderId="0" xfId="0" applyFont="1" applyFill="1"/>
    <xf numFmtId="177" fontId="60" fillId="21" borderId="0" xfId="0" applyNumberFormat="1" applyFont="1" applyFill="1"/>
    <xf numFmtId="2" fontId="60" fillId="21" borderId="0" xfId="0" applyNumberFormat="1" applyFont="1" applyFill="1"/>
    <xf numFmtId="0" fontId="68" fillId="0" borderId="0" xfId="0" applyFont="1"/>
    <xf numFmtId="0" fontId="61" fillId="0" borderId="0" xfId="0" applyFont="1"/>
    <xf numFmtId="0" fontId="67" fillId="0" borderId="0" xfId="0" applyFont="1" applyAlignment="1">
      <alignment horizontal="right"/>
    </xf>
    <xf numFmtId="0" fontId="60" fillId="0" borderId="0" xfId="0" applyFont="1" applyAlignment="1">
      <alignment horizontal="right"/>
    </xf>
    <xf numFmtId="0" fontId="61" fillId="22" borderId="0" xfId="0" applyFont="1" applyFill="1"/>
    <xf numFmtId="0" fontId="60" fillId="22" borderId="0" xfId="0" applyFont="1" applyFill="1"/>
    <xf numFmtId="0" fontId="67" fillId="22" borderId="0" xfId="0" applyFont="1" applyFill="1"/>
    <xf numFmtId="0" fontId="69" fillId="22" borderId="0" xfId="0" applyFont="1" applyFill="1"/>
    <xf numFmtId="0" fontId="69" fillId="22" borderId="0" xfId="0" applyFont="1" applyFill="1" applyAlignment="1">
      <alignment horizontal="right"/>
    </xf>
    <xf numFmtId="0" fontId="70" fillId="22" borderId="0" xfId="0" applyFont="1" applyFill="1" applyAlignment="1">
      <alignment horizontal="right"/>
    </xf>
    <xf numFmtId="168" fontId="60" fillId="22" borderId="0" xfId="0" applyNumberFormat="1" applyFont="1" applyFill="1" applyAlignment="1">
      <alignment horizontal="right"/>
    </xf>
    <xf numFmtId="1" fontId="60" fillId="22" borderId="0" xfId="0" applyNumberFormat="1" applyFont="1" applyFill="1" applyAlignment="1">
      <alignment horizontal="right"/>
    </xf>
    <xf numFmtId="1" fontId="60" fillId="22" borderId="0" xfId="0" applyNumberFormat="1" applyFont="1" applyFill="1"/>
    <xf numFmtId="0" fontId="68" fillId="0" borderId="0" xfId="0" applyFont="1" applyAlignment="1">
      <alignment horizontal="right"/>
    </xf>
    <xf numFmtId="1" fontId="60" fillId="0" borderId="0" xfId="0" applyNumberFormat="1" applyFont="1"/>
    <xf numFmtId="168" fontId="60" fillId="0" borderId="0" xfId="0" applyNumberFormat="1" applyFont="1" applyAlignment="1">
      <alignment horizontal="right"/>
    </xf>
    <xf numFmtId="0" fontId="66" fillId="0" borderId="0" xfId="0" applyFont="1"/>
    <xf numFmtId="0" fontId="69" fillId="0" borderId="0" xfId="0" applyFont="1"/>
    <xf numFmtId="0" fontId="69" fillId="0" borderId="0" xfId="0" applyFont="1" applyAlignment="1">
      <alignment horizontal="right"/>
    </xf>
    <xf numFmtId="0" fontId="70" fillId="0" borderId="0" xfId="0" applyFont="1"/>
    <xf numFmtId="0" fontId="70" fillId="0" borderId="0" xfId="0" applyFont="1" applyAlignment="1">
      <alignment horizontal="right"/>
    </xf>
    <xf numFmtId="1" fontId="60" fillId="0" borderId="0" xfId="0" applyNumberFormat="1" applyFont="1" applyAlignment="1">
      <alignment horizontal="right"/>
    </xf>
    <xf numFmtId="0" fontId="44" fillId="19" borderId="0" xfId="0" applyFont="1" applyFill="1" applyAlignment="1">
      <alignment horizontal="right"/>
    </xf>
    <xf numFmtId="168" fontId="41" fillId="19" borderId="0" xfId="0" applyNumberFormat="1" applyFont="1" applyFill="1"/>
    <xf numFmtId="9" fontId="21" fillId="7" borderId="0" xfId="1" applyFont="1" applyFill="1"/>
    <xf numFmtId="168" fontId="21" fillId="7" borderId="0" xfId="1" applyNumberFormat="1" applyFont="1" applyFill="1"/>
    <xf numFmtId="168" fontId="22" fillId="7" borderId="0" xfId="0" applyNumberFormat="1" applyFont="1" applyFill="1" applyAlignment="1">
      <alignment horizontal="right"/>
    </xf>
    <xf numFmtId="166" fontId="3" fillId="17" borderId="45" xfId="0" applyNumberFormat="1" applyFont="1" applyFill="1" applyBorder="1"/>
    <xf numFmtId="166" fontId="3" fillId="17" borderId="18" xfId="0" applyNumberFormat="1" applyFont="1" applyFill="1" applyBorder="1"/>
    <xf numFmtId="166" fontId="3" fillId="16" borderId="11" xfId="0" applyNumberFormat="1" applyFont="1" applyFill="1" applyBorder="1"/>
    <xf numFmtId="0" fontId="70" fillId="0" borderId="0" xfId="0" applyFont="1" applyAlignment="1">
      <alignment horizontal="left" indent="1"/>
    </xf>
    <xf numFmtId="0" fontId="62" fillId="0" borderId="0" xfId="0" applyFont="1" applyAlignment="1">
      <alignment horizontal="left" indent="2"/>
    </xf>
    <xf numFmtId="0" fontId="62" fillId="0" borderId="0" xfId="0" applyFont="1" applyAlignment="1">
      <alignment horizontal="left" indent="1"/>
    </xf>
    <xf numFmtId="0" fontId="61" fillId="0" borderId="0" xfId="0" applyFont="1" applyAlignment="1">
      <alignment horizontal="left" indent="1"/>
    </xf>
    <xf numFmtId="0" fontId="71" fillId="0" borderId="0" xfId="0" applyFont="1" applyAlignment="1">
      <alignment horizontal="right" indent="1"/>
    </xf>
    <xf numFmtId="168" fontId="0" fillId="17" borderId="56" xfId="0" applyNumberFormat="1" applyFill="1" applyBorder="1"/>
    <xf numFmtId="168" fontId="5" fillId="17" borderId="56" xfId="0" applyNumberFormat="1" applyFont="1" applyFill="1" applyBorder="1"/>
    <xf numFmtId="168" fontId="3" fillId="17" borderId="56" xfId="0" applyNumberFormat="1" applyFont="1" applyFill="1" applyBorder="1"/>
    <xf numFmtId="0" fontId="62" fillId="0" borderId="0" xfId="0" applyFont="1"/>
    <xf numFmtId="168" fontId="2" fillId="7" borderId="0" xfId="0" applyNumberFormat="1" applyFont="1" applyFill="1"/>
    <xf numFmtId="0" fontId="3" fillId="23" borderId="0" xfId="0" applyFont="1" applyFill="1" applyAlignment="1">
      <alignment horizontal="left"/>
    </xf>
    <xf numFmtId="0" fontId="0" fillId="23" borderId="0" xfId="0" applyFill="1"/>
    <xf numFmtId="0" fontId="6" fillId="23" borderId="0" xfId="0" applyFont="1" applyFill="1"/>
    <xf numFmtId="0" fontId="0" fillId="23" borderId="0" xfId="0" applyFill="1" applyAlignment="1">
      <alignment horizontal="left"/>
    </xf>
    <xf numFmtId="168" fontId="49" fillId="7" borderId="0" xfId="0" applyNumberFormat="1" applyFont="1" applyFill="1"/>
    <xf numFmtId="0" fontId="7" fillId="7" borderId="6" xfId="0" applyFont="1" applyFill="1" applyBorder="1" applyAlignment="1">
      <alignment horizontal="center"/>
    </xf>
    <xf numFmtId="168" fontId="3" fillId="23" borderId="0" xfId="0" applyNumberFormat="1" applyFont="1" applyFill="1" applyAlignment="1">
      <alignment horizontal="right"/>
    </xf>
    <xf numFmtId="168" fontId="0" fillId="23" borderId="0" xfId="0" applyNumberFormat="1" applyFill="1" applyAlignment="1">
      <alignment horizontal="right"/>
    </xf>
    <xf numFmtId="168" fontId="23" fillId="23" borderId="0" xfId="0" applyNumberFormat="1" applyFont="1" applyFill="1" applyAlignment="1">
      <alignment horizontal="right"/>
    </xf>
    <xf numFmtId="0" fontId="36" fillId="23" borderId="0" xfId="0" applyFont="1" applyFill="1" applyAlignment="1">
      <alignment horizontal="right"/>
    </xf>
    <xf numFmtId="0" fontId="23" fillId="23" borderId="0" xfId="0" applyFont="1" applyFill="1" applyAlignment="1">
      <alignment horizontal="left"/>
    </xf>
    <xf numFmtId="0" fontId="23" fillId="23" borderId="0" xfId="0" applyFont="1" applyFill="1"/>
    <xf numFmtId="0" fontId="0" fillId="23" borderId="0" xfId="0" quotePrefix="1" applyFill="1" applyAlignment="1">
      <alignment horizontal="left"/>
    </xf>
    <xf numFmtId="3" fontId="23" fillId="23" borderId="0" xfId="0" applyNumberFormat="1" applyFont="1" applyFill="1" applyAlignment="1">
      <alignment horizontal="left"/>
    </xf>
    <xf numFmtId="9" fontId="0" fillId="23" borderId="0" xfId="0" applyNumberFormat="1" applyFill="1" applyAlignment="1">
      <alignment horizontal="right"/>
    </xf>
    <xf numFmtId="0" fontId="19" fillId="24" borderId="0" xfId="0" applyFont="1" applyFill="1"/>
    <xf numFmtId="0" fontId="20" fillId="24" borderId="0" xfId="0" applyFont="1" applyFill="1"/>
    <xf numFmtId="0" fontId="20" fillId="24" borderId="0" xfId="0" applyFont="1" applyFill="1" applyAlignment="1">
      <alignment horizontal="right"/>
    </xf>
    <xf numFmtId="0" fontId="21" fillId="24" borderId="0" xfId="0" applyFont="1" applyFill="1" applyAlignment="1">
      <alignment horizontal="right"/>
    </xf>
    <xf numFmtId="0" fontId="22" fillId="24" borderId="6" xfId="0" applyFont="1" applyFill="1" applyBorder="1" applyAlignment="1">
      <alignment horizontal="center"/>
    </xf>
    <xf numFmtId="0" fontId="22" fillId="24" borderId="6" xfId="0" applyFont="1" applyFill="1" applyBorder="1" applyAlignment="1">
      <alignment horizontal="right"/>
    </xf>
    <xf numFmtId="0" fontId="19" fillId="24" borderId="0" xfId="0" applyFont="1" applyFill="1" applyAlignment="1">
      <alignment horizontal="right"/>
    </xf>
    <xf numFmtId="0" fontId="21" fillId="24" borderId="0" xfId="0" applyFont="1" applyFill="1"/>
    <xf numFmtId="168" fontId="21" fillId="24" borderId="0" xfId="0" applyNumberFormat="1" applyFont="1" applyFill="1"/>
    <xf numFmtId="168" fontId="21" fillId="24" borderId="0" xfId="0" applyNumberFormat="1" applyFont="1" applyFill="1" applyAlignment="1">
      <alignment horizontal="right"/>
    </xf>
    <xf numFmtId="1" fontId="21" fillId="24" borderId="0" xfId="0" applyNumberFormat="1" applyFont="1" applyFill="1"/>
    <xf numFmtId="1" fontId="21" fillId="24" borderId="0" xfId="0" applyNumberFormat="1" applyFont="1" applyFill="1" applyAlignment="1">
      <alignment horizontal="right"/>
    </xf>
    <xf numFmtId="0" fontId="19" fillId="25" borderId="0" xfId="0" applyFont="1" applyFill="1"/>
    <xf numFmtId="168" fontId="21" fillId="25" borderId="0" xfId="0" applyNumberFormat="1" applyFont="1" applyFill="1"/>
    <xf numFmtId="168" fontId="21" fillId="25" borderId="0" xfId="0" applyNumberFormat="1" applyFont="1" applyFill="1" applyAlignment="1">
      <alignment horizontal="right"/>
    </xf>
    <xf numFmtId="168" fontId="16" fillId="25" borderId="0" xfId="0" applyNumberFormat="1" applyFont="1" applyFill="1"/>
    <xf numFmtId="168" fontId="72" fillId="25" borderId="0" xfId="0" applyNumberFormat="1" applyFont="1" applyFill="1"/>
    <xf numFmtId="0" fontId="19" fillId="25" borderId="0" xfId="0" applyFont="1" applyFill="1" applyAlignment="1">
      <alignment horizontal="right"/>
    </xf>
    <xf numFmtId="0" fontId="19" fillId="27" borderId="0" xfId="0" applyFont="1" applyFill="1"/>
    <xf numFmtId="0" fontId="19" fillId="27" borderId="0" xfId="0" applyFont="1" applyFill="1" applyAlignment="1">
      <alignment horizontal="right"/>
    </xf>
    <xf numFmtId="1" fontId="19" fillId="27" borderId="0" xfId="0" applyNumberFormat="1" applyFont="1" applyFill="1" applyAlignment="1">
      <alignment horizontal="right"/>
    </xf>
    <xf numFmtId="168" fontId="21" fillId="24" borderId="0" xfId="1" applyNumberFormat="1" applyFont="1" applyFill="1"/>
    <xf numFmtId="168" fontId="21" fillId="24" borderId="0" xfId="1" applyNumberFormat="1" applyFont="1" applyFill="1" applyAlignment="1">
      <alignment horizontal="right"/>
    </xf>
    <xf numFmtId="168" fontId="2" fillId="24" borderId="0" xfId="1" applyNumberFormat="1" applyFont="1" applyFill="1"/>
    <xf numFmtId="168" fontId="2" fillId="24" borderId="0" xfId="1" applyNumberFormat="1" applyFont="1" applyFill="1" applyAlignment="1">
      <alignment horizontal="right"/>
    </xf>
    <xf numFmtId="168" fontId="13" fillId="28" borderId="0" xfId="0" applyNumberFormat="1" applyFont="1" applyFill="1"/>
    <xf numFmtId="3" fontId="21" fillId="24" borderId="0" xfId="0" applyNumberFormat="1" applyFont="1" applyFill="1"/>
    <xf numFmtId="3" fontId="21" fillId="24" borderId="0" xfId="0" applyNumberFormat="1" applyFont="1" applyFill="1" applyAlignment="1">
      <alignment horizontal="right"/>
    </xf>
    <xf numFmtId="178" fontId="21" fillId="24" borderId="0" xfId="0" applyNumberFormat="1" applyFont="1" applyFill="1"/>
    <xf numFmtId="3" fontId="21" fillId="24" borderId="0" xfId="1" applyNumberFormat="1" applyFont="1" applyFill="1"/>
    <xf numFmtId="3" fontId="21" fillId="24" borderId="0" xfId="1" applyNumberFormat="1" applyFont="1" applyFill="1" applyAlignment="1">
      <alignment horizontal="right"/>
    </xf>
    <xf numFmtId="3" fontId="72" fillId="24" borderId="0" xfId="1" applyNumberFormat="1" applyFont="1" applyFill="1" applyAlignment="1">
      <alignment horizontal="right"/>
    </xf>
    <xf numFmtId="0" fontId="0" fillId="0" borderId="0" xfId="0" applyAlignment="1">
      <alignment horizontal="right"/>
    </xf>
    <xf numFmtId="1" fontId="5" fillId="19" borderId="0" xfId="0" applyNumberFormat="1" applyFont="1" applyFill="1"/>
    <xf numFmtId="168" fontId="5" fillId="23" borderId="0" xfId="0" applyNumberFormat="1" applyFont="1" applyFill="1" applyAlignment="1">
      <alignment horizontal="right"/>
    </xf>
    <xf numFmtId="0" fontId="5" fillId="23" borderId="0" xfId="0" applyFont="1" applyFill="1" applyAlignment="1">
      <alignment horizontal="left"/>
    </xf>
    <xf numFmtId="0" fontId="5" fillId="23" borderId="0" xfId="0" applyFont="1" applyFill="1" applyAlignment="1">
      <alignment horizontal="right"/>
    </xf>
    <xf numFmtId="0" fontId="26" fillId="29" borderId="2" xfId="0" applyFont="1" applyFill="1" applyBorder="1" applyAlignment="1">
      <alignment horizontal="right"/>
    </xf>
    <xf numFmtId="0" fontId="27" fillId="29" borderId="0" xfId="0" applyFont="1" applyFill="1"/>
    <xf numFmtId="168" fontId="27" fillId="29" borderId="0" xfId="0" applyNumberFormat="1" applyFont="1" applyFill="1"/>
    <xf numFmtId="173" fontId="21" fillId="7" borderId="0" xfId="3" applyNumberFormat="1" applyFont="1" applyFill="1"/>
    <xf numFmtId="0" fontId="56" fillId="34" borderId="0" xfId="0" applyFont="1" applyFill="1" applyAlignment="1">
      <alignment horizontal="left"/>
    </xf>
    <xf numFmtId="0" fontId="59" fillId="34" borderId="0" xfId="0" applyFont="1" applyFill="1" applyAlignment="1">
      <alignment horizontal="left"/>
    </xf>
    <xf numFmtId="168" fontId="22" fillId="13" borderId="16" xfId="0" applyNumberFormat="1" applyFont="1" applyFill="1" applyBorder="1"/>
    <xf numFmtId="168" fontId="22" fillId="4" borderId="16" xfId="0" applyNumberFormat="1" applyFont="1" applyFill="1" applyBorder="1"/>
    <xf numFmtId="0" fontId="70" fillId="35" borderId="0" xfId="0" applyFont="1" applyFill="1"/>
    <xf numFmtId="0" fontId="70" fillId="35" borderId="0" xfId="0" applyFont="1" applyFill="1" applyAlignment="1">
      <alignment horizontal="left" indent="1"/>
    </xf>
    <xf numFmtId="0" fontId="62" fillId="35" borderId="0" xfId="0" applyFont="1" applyFill="1" applyAlignment="1">
      <alignment horizontal="left" indent="2"/>
    </xf>
    <xf numFmtId="0" fontId="62" fillId="35" borderId="0" xfId="0" applyFont="1" applyFill="1" applyAlignment="1">
      <alignment horizontal="left" indent="1"/>
    </xf>
    <xf numFmtId="0" fontId="77" fillId="35" borderId="0" xfId="0" applyFont="1" applyFill="1" applyAlignment="1">
      <alignment horizontal="left" indent="2"/>
    </xf>
    <xf numFmtId="0" fontId="77" fillId="35" borderId="0" xfId="0" applyFont="1" applyFill="1" applyAlignment="1">
      <alignment horizontal="left" indent="3"/>
    </xf>
    <xf numFmtId="0" fontId="61" fillId="35" borderId="0" xfId="0" applyFont="1" applyFill="1" applyAlignment="1">
      <alignment horizontal="left" indent="1"/>
    </xf>
    <xf numFmtId="1" fontId="62" fillId="36" borderId="19" xfId="0" applyNumberFormat="1" applyFont="1" applyFill="1" applyBorder="1"/>
    <xf numFmtId="1" fontId="78" fillId="36" borderId="0" xfId="0" applyNumberFormat="1" applyFont="1" applyFill="1"/>
    <xf numFmtId="0" fontId="79" fillId="35" borderId="0" xfId="0" applyFont="1" applyFill="1" applyAlignment="1">
      <alignment horizontal="left" indent="1"/>
    </xf>
    <xf numFmtId="0" fontId="79" fillId="35" borderId="58" xfId="0" applyFont="1" applyFill="1" applyBorder="1" applyAlignment="1">
      <alignment horizontal="left" indent="1"/>
    </xf>
    <xf numFmtId="0" fontId="79" fillId="35" borderId="64" xfId="0" applyFont="1" applyFill="1" applyBorder="1" applyAlignment="1">
      <alignment horizontal="left" indent="1"/>
    </xf>
    <xf numFmtId="0" fontId="79" fillId="35" borderId="59" xfId="0" applyFont="1" applyFill="1" applyBorder="1" applyAlignment="1">
      <alignment horizontal="left" indent="1"/>
    </xf>
    <xf numFmtId="0" fontId="71" fillId="0" borderId="0" xfId="0" applyFont="1" applyAlignment="1">
      <alignment horizontal="right"/>
    </xf>
    <xf numFmtId="0" fontId="70" fillId="37" borderId="0" xfId="0" applyFont="1" applyFill="1"/>
    <xf numFmtId="0" fontId="70" fillId="37" borderId="0" xfId="0" applyFont="1" applyFill="1" applyAlignment="1">
      <alignment horizontal="left" indent="1"/>
    </xf>
    <xf numFmtId="0" fontId="62" fillId="37" borderId="0" xfId="0" applyFont="1" applyFill="1" applyAlignment="1">
      <alignment horizontal="left" indent="2"/>
    </xf>
    <xf numFmtId="0" fontId="62" fillId="37" borderId="0" xfId="0" applyFont="1" applyFill="1" applyAlignment="1">
      <alignment horizontal="left" indent="1"/>
    </xf>
    <xf numFmtId="0" fontId="79" fillId="37" borderId="0" xfId="0" applyFont="1" applyFill="1" applyAlignment="1">
      <alignment horizontal="left" indent="1"/>
    </xf>
    <xf numFmtId="0" fontId="79" fillId="37" borderId="0" xfId="0" applyFont="1" applyFill="1" applyAlignment="1">
      <alignment horizontal="left" indent="2"/>
    </xf>
    <xf numFmtId="0" fontId="79" fillId="37" borderId="0" xfId="0" applyFont="1" applyFill="1" applyAlignment="1">
      <alignment horizontal="left" indent="3"/>
    </xf>
    <xf numFmtId="0" fontId="70" fillId="20" borderId="0" xfId="0" applyFont="1" applyFill="1" applyAlignment="1">
      <alignment horizontal="left" indent="1"/>
    </xf>
    <xf numFmtId="0" fontId="61" fillId="37" borderId="0" xfId="0" applyFont="1" applyFill="1" applyAlignment="1">
      <alignment horizontal="left" indent="1"/>
    </xf>
    <xf numFmtId="0" fontId="79" fillId="37" borderId="60" xfId="0" applyFont="1" applyFill="1" applyBorder="1" applyAlignment="1">
      <alignment horizontal="left" indent="1"/>
    </xf>
    <xf numFmtId="0" fontId="71" fillId="37" borderId="0" xfId="0" applyFont="1" applyFill="1" applyAlignment="1">
      <alignment horizontal="right" indent="1"/>
    </xf>
    <xf numFmtId="166" fontId="80" fillId="38" borderId="0" xfId="0" applyNumberFormat="1" applyFont="1" applyFill="1" applyAlignment="1">
      <alignment horizontal="left" indent="1"/>
    </xf>
    <xf numFmtId="166" fontId="81" fillId="38" borderId="0" xfId="0" applyNumberFormat="1" applyFont="1" applyFill="1" applyAlignment="1">
      <alignment horizontal="left" indent="1"/>
    </xf>
    <xf numFmtId="166" fontId="82" fillId="38" borderId="0" xfId="0" applyNumberFormat="1" applyFont="1" applyFill="1" applyAlignment="1">
      <alignment horizontal="left" indent="1"/>
    </xf>
    <xf numFmtId="0" fontId="2" fillId="19" borderId="0" xfId="0" applyFont="1" applyFill="1"/>
    <xf numFmtId="0" fontId="84" fillId="23" borderId="0" xfId="0" applyFont="1" applyFill="1" applyAlignment="1">
      <alignment horizontal="left"/>
    </xf>
    <xf numFmtId="0" fontId="14" fillId="23" borderId="0" xfId="0" applyFont="1" applyFill="1" applyAlignment="1">
      <alignment horizontal="left"/>
    </xf>
    <xf numFmtId="166" fontId="5" fillId="23" borderId="0" xfId="0" applyNumberFormat="1" applyFont="1" applyFill="1" applyAlignment="1">
      <alignment horizontal="right"/>
    </xf>
    <xf numFmtId="0" fontId="85" fillId="23" borderId="0" xfId="0" applyFont="1" applyFill="1" applyAlignment="1">
      <alignment horizontal="left"/>
    </xf>
    <xf numFmtId="0" fontId="86" fillId="23" borderId="0" xfId="0" applyFont="1" applyFill="1" applyAlignment="1">
      <alignment horizontal="left"/>
    </xf>
    <xf numFmtId="168" fontId="87" fillId="23" borderId="0" xfId="0" applyNumberFormat="1" applyFont="1" applyFill="1" applyAlignment="1">
      <alignment horizontal="right"/>
    </xf>
    <xf numFmtId="2" fontId="87" fillId="23" borderId="0" xfId="0" applyNumberFormat="1" applyFont="1" applyFill="1" applyAlignment="1">
      <alignment horizontal="right"/>
    </xf>
    <xf numFmtId="168" fontId="0" fillId="23" borderId="0" xfId="0" applyNumberFormat="1" applyFill="1"/>
    <xf numFmtId="0" fontId="90" fillId="23" borderId="0" xfId="0" applyFont="1" applyFill="1" applyAlignment="1">
      <alignment horizontal="left"/>
    </xf>
    <xf numFmtId="3" fontId="87" fillId="23" borderId="0" xfId="0" applyNumberFormat="1" applyFont="1" applyFill="1" applyAlignment="1">
      <alignment horizontal="left"/>
    </xf>
    <xf numFmtId="0" fontId="87" fillId="23" borderId="0" xfId="0" applyFont="1" applyFill="1" applyAlignment="1">
      <alignment horizontal="left"/>
    </xf>
    <xf numFmtId="168" fontId="87" fillId="23" borderId="0" xfId="0" applyNumberFormat="1" applyFont="1" applyFill="1"/>
    <xf numFmtId="168" fontId="23" fillId="23" borderId="0" xfId="0" applyNumberFormat="1" applyFont="1" applyFill="1"/>
    <xf numFmtId="0" fontId="72" fillId="23" borderId="0" xfId="0" applyFont="1" applyFill="1" applyAlignment="1">
      <alignment horizontal="left"/>
    </xf>
    <xf numFmtId="168" fontId="72" fillId="23" borderId="0" xfId="0" applyNumberFormat="1" applyFont="1" applyFill="1"/>
    <xf numFmtId="9" fontId="49" fillId="23" borderId="0" xfId="0" applyNumberFormat="1" applyFont="1" applyFill="1" applyAlignment="1">
      <alignment horizontal="right"/>
    </xf>
    <xf numFmtId="0" fontId="72" fillId="23" borderId="0" xfId="0" applyFont="1" applyFill="1"/>
    <xf numFmtId="168" fontId="49" fillId="23" borderId="0" xfId="0" applyNumberFormat="1" applyFont="1" applyFill="1"/>
    <xf numFmtId="0" fontId="92" fillId="23" borderId="0" xfId="0" applyFont="1" applyFill="1"/>
    <xf numFmtId="168" fontId="86" fillId="23" borderId="0" xfId="0" applyNumberFormat="1" applyFont="1" applyFill="1"/>
    <xf numFmtId="0" fontId="93" fillId="23" borderId="0" xfId="0" applyFont="1" applyFill="1"/>
    <xf numFmtId="0" fontId="93" fillId="23" borderId="0" xfId="0" applyFont="1" applyFill="1" applyAlignment="1">
      <alignment horizontal="left"/>
    </xf>
    <xf numFmtId="168" fontId="93" fillId="23" borderId="0" xfId="0" applyNumberFormat="1" applyFont="1" applyFill="1" applyAlignment="1">
      <alignment horizontal="right"/>
    </xf>
    <xf numFmtId="0" fontId="93" fillId="23" borderId="0" xfId="0" applyFont="1" applyFill="1" applyAlignment="1">
      <alignment horizontal="right"/>
    </xf>
    <xf numFmtId="0" fontId="92" fillId="23" borderId="0" xfId="0" applyFont="1" applyFill="1" applyAlignment="1">
      <alignment horizontal="left"/>
    </xf>
    <xf numFmtId="168" fontId="92" fillId="23" borderId="0" xfId="0" applyNumberFormat="1" applyFont="1" applyFill="1" applyAlignment="1">
      <alignment horizontal="right"/>
    </xf>
    <xf numFmtId="9" fontId="2" fillId="23" borderId="0" xfId="0" applyNumberFormat="1" applyFont="1" applyFill="1" applyAlignment="1">
      <alignment horizontal="right"/>
    </xf>
    <xf numFmtId="168" fontId="99" fillId="23" borderId="0" xfId="0" applyNumberFormat="1" applyFont="1" applyFill="1" applyAlignment="1">
      <alignment horizontal="right"/>
    </xf>
    <xf numFmtId="168" fontId="100" fillId="23" borderId="0" xfId="0" applyNumberFormat="1" applyFont="1" applyFill="1" applyAlignment="1">
      <alignment horizontal="right"/>
    </xf>
    <xf numFmtId="168" fontId="105" fillId="23" borderId="0" xfId="0" applyNumberFormat="1" applyFont="1" applyFill="1" applyAlignment="1">
      <alignment horizontal="right"/>
    </xf>
    <xf numFmtId="2" fontId="93" fillId="23" borderId="0" xfId="0" applyNumberFormat="1" applyFont="1" applyFill="1"/>
    <xf numFmtId="9" fontId="93" fillId="23" borderId="0" xfId="0" applyNumberFormat="1" applyFont="1" applyFill="1"/>
    <xf numFmtId="168" fontId="16" fillId="23" borderId="0" xfId="0" applyNumberFormat="1" applyFont="1" applyFill="1" applyAlignment="1">
      <alignment horizontal="right"/>
    </xf>
    <xf numFmtId="0" fontId="66" fillId="40" borderId="0" xfId="0" applyFont="1" applyFill="1"/>
    <xf numFmtId="0" fontId="69" fillId="40" borderId="0" xfId="0" applyFont="1" applyFill="1"/>
    <xf numFmtId="0" fontId="60" fillId="40" borderId="0" xfId="0" applyFont="1" applyFill="1" applyAlignment="1">
      <alignment horizontal="center"/>
    </xf>
    <xf numFmtId="167" fontId="107" fillId="40" borderId="0" xfId="0" applyNumberFormat="1" applyFont="1" applyFill="1"/>
    <xf numFmtId="167" fontId="107" fillId="40" borderId="35" xfId="0" applyNumberFormat="1" applyFont="1" applyFill="1" applyBorder="1"/>
    <xf numFmtId="167" fontId="107" fillId="40" borderId="0" xfId="0" applyNumberFormat="1" applyFont="1" applyFill="1" applyAlignment="1">
      <alignment horizontal="right"/>
    </xf>
    <xf numFmtId="0" fontId="21" fillId="19" borderId="0" xfId="0" applyFont="1" applyFill="1" applyAlignment="1">
      <alignment horizontal="left"/>
    </xf>
    <xf numFmtId="168" fontId="21" fillId="19" borderId="0" xfId="0" applyNumberFormat="1" applyFont="1" applyFill="1"/>
    <xf numFmtId="0" fontId="8" fillId="19" borderId="0" xfId="0" applyFont="1" applyFill="1" applyAlignment="1">
      <alignment horizontal="left"/>
    </xf>
    <xf numFmtId="168" fontId="8" fillId="19" borderId="0" xfId="0" applyNumberFormat="1" applyFont="1" applyFill="1"/>
    <xf numFmtId="168" fontId="22" fillId="19" borderId="0" xfId="0" applyNumberFormat="1" applyFont="1" applyFill="1"/>
    <xf numFmtId="168" fontId="12" fillId="19" borderId="0" xfId="0" applyNumberFormat="1" applyFont="1" applyFill="1"/>
    <xf numFmtId="0" fontId="62" fillId="35" borderId="0" xfId="0" applyFont="1" applyFill="1" applyAlignment="1">
      <alignment horizontal="left" indent="8"/>
    </xf>
    <xf numFmtId="0" fontId="61" fillId="35" borderId="0" xfId="0" applyFont="1" applyFill="1" applyAlignment="1">
      <alignment horizontal="left" indent="7"/>
    </xf>
    <xf numFmtId="0" fontId="108" fillId="37" borderId="0" xfId="0" applyFont="1" applyFill="1" applyAlignment="1">
      <alignment horizontal="left" indent="3"/>
    </xf>
    <xf numFmtId="0" fontId="109" fillId="37" borderId="0" xfId="0" applyFont="1" applyFill="1" applyAlignment="1">
      <alignment horizontal="left" indent="2"/>
    </xf>
    <xf numFmtId="0" fontId="110" fillId="37" borderId="0" xfId="0" applyFont="1" applyFill="1" applyAlignment="1">
      <alignment horizontal="left" indent="8"/>
    </xf>
    <xf numFmtId="167" fontId="62" fillId="30" borderId="0" xfId="0" applyNumberFormat="1" applyFont="1" applyFill="1"/>
    <xf numFmtId="1" fontId="62" fillId="36" borderId="0" xfId="0" applyNumberFormat="1" applyFont="1" applyFill="1"/>
    <xf numFmtId="1" fontId="61" fillId="36" borderId="0" xfId="0" applyNumberFormat="1" applyFont="1" applyFill="1"/>
    <xf numFmtId="1" fontId="62" fillId="33" borderId="0" xfId="0" applyNumberFormat="1" applyFont="1" applyFill="1"/>
    <xf numFmtId="0" fontId="77" fillId="0" borderId="0" xfId="0" applyFont="1"/>
    <xf numFmtId="167" fontId="77" fillId="30" borderId="0" xfId="0" applyNumberFormat="1" applyFont="1" applyFill="1"/>
    <xf numFmtId="1" fontId="77" fillId="36" borderId="0" xfId="0" applyNumberFormat="1" applyFont="1" applyFill="1"/>
    <xf numFmtId="1" fontId="77" fillId="36" borderId="54" xfId="0" applyNumberFormat="1" applyFont="1" applyFill="1" applyBorder="1"/>
    <xf numFmtId="1" fontId="77" fillId="36" borderId="47" xfId="0" applyNumberFormat="1" applyFont="1" applyFill="1" applyBorder="1"/>
    <xf numFmtId="1" fontId="77" fillId="36" borderId="35" xfId="0" applyNumberFormat="1" applyFont="1" applyFill="1" applyBorder="1"/>
    <xf numFmtId="1" fontId="77" fillId="36" borderId="36" xfId="0" applyNumberFormat="1" applyFont="1" applyFill="1" applyBorder="1"/>
    <xf numFmtId="1" fontId="77" fillId="36" borderId="4" xfId="0" applyNumberFormat="1" applyFont="1" applyFill="1" applyBorder="1"/>
    <xf numFmtId="1" fontId="77" fillId="36" borderId="25" xfId="0" applyNumberFormat="1" applyFont="1" applyFill="1" applyBorder="1"/>
    <xf numFmtId="1" fontId="109" fillId="36" borderId="0" xfId="0" applyNumberFormat="1" applyFont="1" applyFill="1"/>
    <xf numFmtId="49" fontId="79" fillId="35" borderId="0" xfId="0" applyNumberFormat="1" applyFont="1" applyFill="1" applyAlignment="1">
      <alignment horizontal="left" indent="1"/>
    </xf>
    <xf numFmtId="0" fontId="79" fillId="35" borderId="61" xfId="0" applyFont="1" applyFill="1" applyBorder="1" applyAlignment="1">
      <alignment horizontal="left" indent="1"/>
    </xf>
    <xf numFmtId="0" fontId="79" fillId="35" borderId="61" xfId="0" applyFont="1" applyFill="1" applyBorder="1" applyAlignment="1">
      <alignment horizontal="left"/>
    </xf>
    <xf numFmtId="167" fontId="79" fillId="35" borderId="61" xfId="0" applyNumberFormat="1" applyFont="1" applyFill="1" applyBorder="1" applyAlignment="1">
      <alignment horizontal="left"/>
    </xf>
    <xf numFmtId="0" fontId="79" fillId="35" borderId="70" xfId="0" applyFont="1" applyFill="1" applyBorder="1" applyAlignment="1">
      <alignment horizontal="left" indent="1"/>
    </xf>
    <xf numFmtId="0" fontId="79" fillId="35" borderId="65" xfId="0" applyFont="1" applyFill="1" applyBorder="1" applyAlignment="1">
      <alignment horizontal="left" indent="1"/>
    </xf>
    <xf numFmtId="166" fontId="79" fillId="35" borderId="65" xfId="0" applyNumberFormat="1" applyFont="1" applyFill="1" applyBorder="1" applyAlignment="1">
      <alignment horizontal="left"/>
    </xf>
    <xf numFmtId="0" fontId="79" fillId="35" borderId="62" xfId="0" applyFont="1" applyFill="1" applyBorder="1" applyAlignment="1">
      <alignment horizontal="left" indent="1"/>
    </xf>
    <xf numFmtId="1" fontId="79" fillId="35" borderId="62" xfId="0" applyNumberFormat="1" applyFont="1" applyFill="1" applyBorder="1" applyAlignment="1">
      <alignment horizontal="left"/>
    </xf>
    <xf numFmtId="1" fontId="106" fillId="0" borderId="0" xfId="0" applyNumberFormat="1" applyFont="1"/>
    <xf numFmtId="2" fontId="69" fillId="0" borderId="0" xfId="0" applyNumberFormat="1" applyFont="1" applyAlignment="1">
      <alignment horizontal="right"/>
    </xf>
    <xf numFmtId="49" fontId="69" fillId="0" borderId="0" xfId="0" applyNumberFormat="1" applyFont="1" applyAlignment="1">
      <alignment horizontal="right"/>
    </xf>
    <xf numFmtId="168" fontId="62" fillId="43" borderId="0" xfId="0" applyNumberFormat="1" applyFont="1" applyFill="1"/>
    <xf numFmtId="168" fontId="62" fillId="43" borderId="4" xfId="0" applyNumberFormat="1" applyFont="1" applyFill="1" applyBorder="1"/>
    <xf numFmtId="168" fontId="62" fillId="43" borderId="22" xfId="0" applyNumberFormat="1" applyFont="1" applyFill="1" applyBorder="1"/>
    <xf numFmtId="168" fontId="62" fillId="43" borderId="25" xfId="0" applyNumberFormat="1" applyFont="1" applyFill="1" applyBorder="1"/>
    <xf numFmtId="168" fontId="62" fillId="43" borderId="54" xfId="0" applyNumberFormat="1" applyFont="1" applyFill="1" applyBorder="1"/>
    <xf numFmtId="168" fontId="109" fillId="43" borderId="35" xfId="0" applyNumberFormat="1" applyFont="1" applyFill="1" applyBorder="1"/>
    <xf numFmtId="168" fontId="109" fillId="43" borderId="36" xfId="0" applyNumberFormat="1" applyFont="1" applyFill="1" applyBorder="1"/>
    <xf numFmtId="168" fontId="62" fillId="33" borderId="0" xfId="0" applyNumberFormat="1" applyFont="1" applyFill="1"/>
    <xf numFmtId="168" fontId="109" fillId="33" borderId="0" xfId="0" applyNumberFormat="1" applyFont="1" applyFill="1"/>
    <xf numFmtId="168" fontId="109" fillId="43" borderId="54" xfId="0" applyNumberFormat="1" applyFont="1" applyFill="1" applyBorder="1"/>
    <xf numFmtId="168" fontId="62" fillId="43" borderId="46" xfId="0" applyNumberFormat="1" applyFont="1" applyFill="1" applyBorder="1"/>
    <xf numFmtId="168" fontId="62" fillId="43" borderId="47" xfId="0" applyNumberFormat="1" applyFont="1" applyFill="1" applyBorder="1"/>
    <xf numFmtId="168" fontId="62" fillId="43" borderId="35" xfId="0" applyNumberFormat="1" applyFont="1" applyFill="1" applyBorder="1"/>
    <xf numFmtId="168" fontId="109" fillId="43" borderId="19" xfId="0" applyNumberFormat="1" applyFont="1" applyFill="1" applyBorder="1"/>
    <xf numFmtId="167" fontId="62" fillId="43" borderId="0" xfId="0" applyNumberFormat="1" applyFont="1" applyFill="1"/>
    <xf numFmtId="168" fontId="62" fillId="20" borderId="0" xfId="0" applyNumberFormat="1" applyFont="1" applyFill="1"/>
    <xf numFmtId="10" fontId="62" fillId="41" borderId="0" xfId="0" applyNumberFormat="1" applyFont="1" applyFill="1"/>
    <xf numFmtId="168" fontId="62" fillId="41" borderId="0" xfId="0" applyNumberFormat="1" applyFont="1" applyFill="1"/>
    <xf numFmtId="168" fontId="62" fillId="44" borderId="0" xfId="0" applyNumberFormat="1" applyFont="1" applyFill="1"/>
    <xf numFmtId="167" fontId="61" fillId="30" borderId="0" xfId="0" applyNumberFormat="1" applyFont="1" applyFill="1"/>
    <xf numFmtId="168" fontId="61" fillId="43" borderId="0" xfId="0" applyNumberFormat="1" applyFont="1" applyFill="1"/>
    <xf numFmtId="168" fontId="110" fillId="43" borderId="0" xfId="0" applyNumberFormat="1" applyFont="1" applyFill="1"/>
    <xf numFmtId="0" fontId="68" fillId="0" borderId="63" xfId="0" applyFont="1" applyBorder="1"/>
    <xf numFmtId="167" fontId="62" fillId="30" borderId="63" xfId="0" applyNumberFormat="1" applyFont="1" applyFill="1" applyBorder="1"/>
    <xf numFmtId="168" fontId="62" fillId="43" borderId="63" xfId="0" applyNumberFormat="1" applyFont="1" applyFill="1" applyBorder="1"/>
    <xf numFmtId="166" fontId="71" fillId="45" borderId="0" xfId="0" applyNumberFormat="1" applyFont="1" applyFill="1" applyAlignment="1">
      <alignment horizontal="left" indent="1"/>
    </xf>
    <xf numFmtId="168" fontId="71" fillId="43" borderId="0" xfId="0" applyNumberFormat="1" applyFont="1" applyFill="1"/>
    <xf numFmtId="166" fontId="71" fillId="38" borderId="0" xfId="0" applyNumberFormat="1" applyFont="1" applyFill="1" applyAlignment="1">
      <alignment horizontal="left" indent="1"/>
    </xf>
    <xf numFmtId="166" fontId="111" fillId="38" borderId="0" xfId="0" applyNumberFormat="1" applyFont="1" applyFill="1" applyAlignment="1">
      <alignment horizontal="right"/>
    </xf>
    <xf numFmtId="1" fontId="63" fillId="38" borderId="0" xfId="0" applyNumberFormat="1" applyFont="1" applyFill="1"/>
    <xf numFmtId="1" fontId="63" fillId="33" borderId="0" xfId="0" applyNumberFormat="1" applyFont="1" applyFill="1"/>
    <xf numFmtId="166" fontId="71" fillId="46" borderId="0" xfId="0" applyNumberFormat="1" applyFont="1" applyFill="1" applyAlignment="1">
      <alignment horizontal="left" indent="1"/>
    </xf>
    <xf numFmtId="1" fontId="63" fillId="38" borderId="54" xfId="0" applyNumberFormat="1" applyFont="1" applyFill="1" applyBorder="1"/>
    <xf numFmtId="1" fontId="63" fillId="38" borderId="46" xfId="0" applyNumberFormat="1" applyFont="1" applyFill="1" applyBorder="1"/>
    <xf numFmtId="1" fontId="63" fillId="38" borderId="35" xfId="0" applyNumberFormat="1" applyFont="1" applyFill="1" applyBorder="1"/>
    <xf numFmtId="1" fontId="63" fillId="38" borderId="19" xfId="0" applyNumberFormat="1" applyFont="1" applyFill="1" applyBorder="1"/>
    <xf numFmtId="1" fontId="63" fillId="38" borderId="56" xfId="0" applyNumberFormat="1" applyFont="1" applyFill="1" applyBorder="1"/>
    <xf numFmtId="1" fontId="112" fillId="38" borderId="0" xfId="0" applyNumberFormat="1" applyFont="1" applyFill="1"/>
    <xf numFmtId="1" fontId="112" fillId="38" borderId="19" xfId="0" applyNumberFormat="1" applyFont="1" applyFill="1" applyBorder="1"/>
    <xf numFmtId="0" fontId="15" fillId="16" borderId="11" xfId="0" applyFont="1" applyFill="1" applyBorder="1" applyAlignment="1">
      <alignment horizontal="right" vertical="center"/>
    </xf>
    <xf numFmtId="0" fontId="14" fillId="47" borderId="18" xfId="0" applyFont="1" applyFill="1" applyBorder="1" applyAlignment="1">
      <alignment horizontal="left"/>
    </xf>
    <xf numFmtId="1" fontId="3" fillId="47" borderId="11" xfId="0" applyNumberFormat="1" applyFont="1" applyFill="1" applyBorder="1"/>
    <xf numFmtId="168" fontId="14" fillId="47" borderId="17" xfId="0" applyNumberFormat="1" applyFont="1" applyFill="1" applyBorder="1"/>
    <xf numFmtId="168" fontId="14" fillId="47" borderId="18" xfId="1" applyNumberFormat="1" applyFont="1" applyFill="1" applyBorder="1"/>
    <xf numFmtId="168" fontId="3" fillId="47" borderId="18" xfId="0" applyNumberFormat="1" applyFont="1" applyFill="1" applyBorder="1"/>
    <xf numFmtId="168" fontId="3" fillId="47" borderId="11" xfId="0" applyNumberFormat="1" applyFont="1" applyFill="1" applyBorder="1"/>
    <xf numFmtId="167" fontId="3" fillId="47" borderId="11" xfId="0" applyNumberFormat="1" applyFont="1" applyFill="1" applyBorder="1"/>
    <xf numFmtId="0" fontId="3" fillId="47" borderId="18" xfId="0" applyFont="1" applyFill="1" applyBorder="1"/>
    <xf numFmtId="0" fontId="79" fillId="35" borderId="0" xfId="0" applyFont="1" applyFill="1" applyAlignment="1">
      <alignment horizontal="left"/>
    </xf>
    <xf numFmtId="166" fontId="79" fillId="35" borderId="0" xfId="0" applyNumberFormat="1" applyFont="1" applyFill="1" applyAlignment="1">
      <alignment horizontal="left"/>
    </xf>
    <xf numFmtId="1" fontId="79" fillId="35" borderId="0" xfId="0" applyNumberFormat="1" applyFont="1" applyFill="1" applyAlignment="1">
      <alignment horizontal="left"/>
    </xf>
    <xf numFmtId="0" fontId="15" fillId="17" borderId="0" xfId="0" quotePrefix="1" applyFont="1" applyFill="1" applyAlignment="1">
      <alignment horizontal="left" vertical="center"/>
    </xf>
    <xf numFmtId="0" fontId="14" fillId="16" borderId="47" xfId="0" applyFont="1" applyFill="1" applyBorder="1"/>
    <xf numFmtId="0" fontId="36" fillId="17" borderId="25" xfId="0" applyFont="1" applyFill="1" applyBorder="1"/>
    <xf numFmtId="0" fontId="15" fillId="16" borderId="11" xfId="3" applyNumberFormat="1" applyFont="1" applyFill="1" applyBorder="1" applyAlignment="1">
      <alignment horizontal="right" vertical="center"/>
    </xf>
    <xf numFmtId="0" fontId="114" fillId="0" borderId="0" xfId="0" applyFont="1"/>
    <xf numFmtId="0" fontId="114" fillId="39" borderId="66" xfId="0" applyFont="1" applyFill="1" applyBorder="1"/>
    <xf numFmtId="167" fontId="62" fillId="33" borderId="76" xfId="0" applyNumberFormat="1" applyFont="1" applyFill="1" applyBorder="1" applyAlignment="1">
      <alignment horizontal="right"/>
    </xf>
    <xf numFmtId="167" fontId="62" fillId="41" borderId="76" xfId="0" applyNumberFormat="1" applyFont="1" applyFill="1" applyBorder="1" applyAlignment="1">
      <alignment horizontal="right"/>
    </xf>
    <xf numFmtId="167" fontId="119" fillId="41" borderId="3" xfId="0" applyNumberFormat="1" applyFont="1" applyFill="1" applyBorder="1" applyAlignment="1">
      <alignment horizontal="right"/>
    </xf>
    <xf numFmtId="167" fontId="62" fillId="41" borderId="3" xfId="0" applyNumberFormat="1" applyFont="1" applyFill="1" applyBorder="1" applyAlignment="1">
      <alignment horizontal="right"/>
    </xf>
    <xf numFmtId="166" fontId="62" fillId="41" borderId="3" xfId="0" applyNumberFormat="1" applyFont="1" applyFill="1" applyBorder="1" applyAlignment="1">
      <alignment horizontal="right"/>
    </xf>
    <xf numFmtId="167" fontId="119" fillId="42" borderId="74" xfId="0" applyNumberFormat="1" applyFont="1" applyFill="1" applyBorder="1" applyAlignment="1">
      <alignment horizontal="right"/>
    </xf>
    <xf numFmtId="167" fontId="62" fillId="42" borderId="74" xfId="0" applyNumberFormat="1" applyFont="1" applyFill="1" applyBorder="1" applyAlignment="1">
      <alignment horizontal="right"/>
    </xf>
    <xf numFmtId="167" fontId="119" fillId="39" borderId="66" xfId="0" applyNumberFormat="1" applyFont="1" applyFill="1" applyBorder="1"/>
    <xf numFmtId="167" fontId="119" fillId="0" borderId="0" xfId="0" applyNumberFormat="1" applyFont="1"/>
    <xf numFmtId="168" fontId="63" fillId="39" borderId="0" xfId="1" applyNumberFormat="1" applyFont="1" applyFill="1" applyBorder="1" applyAlignment="1" applyProtection="1"/>
    <xf numFmtId="168" fontId="63" fillId="20" borderId="0" xfId="1" applyNumberFormat="1" applyFont="1" applyFill="1" applyBorder="1" applyAlignment="1" applyProtection="1"/>
    <xf numFmtId="168" fontId="63" fillId="33" borderId="0" xfId="1" applyNumberFormat="1" applyFont="1" applyFill="1" applyBorder="1" applyAlignment="1" applyProtection="1"/>
    <xf numFmtId="168" fontId="63" fillId="44" borderId="0" xfId="1" applyNumberFormat="1" applyFont="1" applyFill="1" applyBorder="1" applyAlignment="1" applyProtection="1"/>
    <xf numFmtId="168" fontId="63" fillId="41" borderId="3" xfId="1" applyNumberFormat="1" applyFont="1" applyFill="1" applyBorder="1" applyAlignment="1" applyProtection="1"/>
    <xf numFmtId="0" fontId="69" fillId="0" borderId="0" xfId="0" quotePrefix="1" applyFont="1" applyAlignment="1">
      <alignment horizontal="right"/>
    </xf>
    <xf numFmtId="0" fontId="70" fillId="48" borderId="0" xfId="0" applyFont="1" applyFill="1"/>
    <xf numFmtId="0" fontId="61" fillId="48" borderId="0" xfId="0" applyFont="1" applyFill="1" applyAlignment="1">
      <alignment horizontal="left"/>
    </xf>
    <xf numFmtId="0" fontId="60" fillId="48" borderId="0" xfId="0" applyFont="1" applyFill="1" applyAlignment="1">
      <alignment horizontal="right"/>
    </xf>
    <xf numFmtId="0" fontId="69" fillId="48" borderId="0" xfId="0" applyFont="1" applyFill="1" applyAlignment="1">
      <alignment horizontal="right"/>
    </xf>
    <xf numFmtId="0" fontId="62" fillId="48" borderId="0" xfId="0" applyFont="1" applyFill="1"/>
    <xf numFmtId="0" fontId="61" fillId="48" borderId="0" xfId="0" applyFont="1" applyFill="1"/>
    <xf numFmtId="0" fontId="68" fillId="48" borderId="0" xfId="0" applyFont="1" applyFill="1"/>
    <xf numFmtId="1" fontId="61" fillId="48" borderId="0" xfId="0" applyNumberFormat="1" applyFont="1" applyFill="1"/>
    <xf numFmtId="9" fontId="68" fillId="48" borderId="0" xfId="0" applyNumberFormat="1" applyFont="1" applyFill="1"/>
    <xf numFmtId="168" fontId="68" fillId="48" borderId="0" xfId="0" applyNumberFormat="1" applyFont="1" applyFill="1"/>
    <xf numFmtId="0" fontId="68" fillId="48" borderId="0" xfId="0" applyFont="1" applyFill="1" applyAlignment="1">
      <alignment horizontal="right"/>
    </xf>
    <xf numFmtId="2" fontId="62" fillId="48" borderId="0" xfId="0" applyNumberFormat="1" applyFont="1" applyFill="1"/>
    <xf numFmtId="168" fontId="61" fillId="48" borderId="0" xfId="0" applyNumberFormat="1" applyFont="1" applyFill="1"/>
    <xf numFmtId="166" fontId="62" fillId="48" borderId="0" xfId="0" applyNumberFormat="1" applyFont="1" applyFill="1"/>
    <xf numFmtId="166" fontId="109" fillId="48" borderId="0" xfId="0" applyNumberFormat="1" applyFont="1" applyFill="1"/>
    <xf numFmtId="168" fontId="62" fillId="48" borderId="0" xfId="0" applyNumberFormat="1" applyFont="1" applyFill="1"/>
    <xf numFmtId="2" fontId="70" fillId="48" borderId="0" xfId="0" applyNumberFormat="1" applyFont="1" applyFill="1"/>
    <xf numFmtId="1" fontId="68" fillId="48" borderId="0" xfId="0" applyNumberFormat="1" applyFont="1" applyFill="1"/>
    <xf numFmtId="1" fontId="62" fillId="48" borderId="0" xfId="0" applyNumberFormat="1" applyFont="1" applyFill="1"/>
    <xf numFmtId="3" fontId="62" fillId="48" borderId="0" xfId="0" applyNumberFormat="1" applyFont="1" applyFill="1"/>
    <xf numFmtId="1" fontId="71" fillId="0" borderId="0" xfId="0" applyNumberFormat="1" applyFont="1"/>
    <xf numFmtId="0" fontId="120" fillId="0" borderId="0" xfId="0" applyFont="1"/>
    <xf numFmtId="0" fontId="69" fillId="48" borderId="0" xfId="0" applyFont="1" applyFill="1"/>
    <xf numFmtId="0" fontId="69" fillId="48" borderId="0" xfId="0" applyFont="1" applyFill="1" applyAlignment="1">
      <alignment horizontal="left"/>
    </xf>
    <xf numFmtId="0" fontId="69" fillId="48" borderId="0" xfId="0" applyFont="1" applyFill="1" applyAlignment="1">
      <alignment horizontal="center"/>
    </xf>
    <xf numFmtId="0" fontId="68" fillId="48" borderId="76" xfId="0" applyFont="1" applyFill="1" applyBorder="1"/>
    <xf numFmtId="1" fontId="61" fillId="48" borderId="76" xfId="0" applyNumberFormat="1" applyFont="1" applyFill="1" applyBorder="1"/>
    <xf numFmtId="1" fontId="77" fillId="48" borderId="0" xfId="0" applyNumberFormat="1" applyFont="1" applyFill="1"/>
    <xf numFmtId="9" fontId="68" fillId="48" borderId="76" xfId="0" applyNumberFormat="1" applyFont="1" applyFill="1" applyBorder="1"/>
    <xf numFmtId="168" fontId="68" fillId="48" borderId="76" xfId="0" applyNumberFormat="1" applyFont="1" applyFill="1" applyBorder="1"/>
    <xf numFmtId="0" fontId="121" fillId="48" borderId="0" xfId="0" applyFont="1" applyFill="1"/>
    <xf numFmtId="168" fontId="61" fillId="48" borderId="76" xfId="0" applyNumberFormat="1" applyFont="1" applyFill="1" applyBorder="1"/>
    <xf numFmtId="168" fontId="77" fillId="48" borderId="0" xfId="0" applyNumberFormat="1" applyFont="1" applyFill="1"/>
    <xf numFmtId="168" fontId="77" fillId="48" borderId="76" xfId="0" applyNumberFormat="1" applyFont="1" applyFill="1" applyBorder="1"/>
    <xf numFmtId="168" fontId="110" fillId="48" borderId="76" xfId="0" applyNumberFormat="1" applyFont="1" applyFill="1" applyBorder="1"/>
    <xf numFmtId="166" fontId="62" fillId="48" borderId="76" xfId="0" applyNumberFormat="1" applyFont="1" applyFill="1" applyBorder="1"/>
    <xf numFmtId="1" fontId="62" fillId="48" borderId="76" xfId="0" applyNumberFormat="1" applyFont="1" applyFill="1" applyBorder="1"/>
    <xf numFmtId="1" fontId="109" fillId="48" borderId="76" xfId="0" applyNumberFormat="1" applyFont="1" applyFill="1" applyBorder="1"/>
    <xf numFmtId="1" fontId="122" fillId="48" borderId="0" xfId="0" applyNumberFormat="1" applyFont="1" applyFill="1"/>
    <xf numFmtId="166" fontId="109" fillId="48" borderId="76" xfId="0" applyNumberFormat="1" applyFont="1" applyFill="1" applyBorder="1"/>
    <xf numFmtId="168" fontId="62" fillId="48" borderId="76" xfId="0" applyNumberFormat="1" applyFont="1" applyFill="1" applyBorder="1"/>
    <xf numFmtId="168" fontId="79" fillId="48" borderId="0" xfId="0" applyNumberFormat="1" applyFont="1" applyFill="1"/>
    <xf numFmtId="168" fontId="79" fillId="48" borderId="76" xfId="0" applyNumberFormat="1" applyFont="1" applyFill="1" applyBorder="1"/>
    <xf numFmtId="0" fontId="123" fillId="48" borderId="0" xfId="0" applyFont="1" applyFill="1"/>
    <xf numFmtId="1" fontId="68" fillId="48" borderId="76" xfId="0" applyNumberFormat="1" applyFont="1" applyFill="1" applyBorder="1"/>
    <xf numFmtId="3" fontId="62" fillId="48" borderId="76" xfId="0" applyNumberFormat="1" applyFont="1" applyFill="1" applyBorder="1"/>
    <xf numFmtId="3" fontId="61" fillId="48" borderId="76" xfId="0" applyNumberFormat="1" applyFont="1" applyFill="1" applyBorder="1"/>
    <xf numFmtId="0" fontId="124" fillId="49" borderId="0" xfId="0" applyFont="1" applyFill="1" applyAlignment="1">
      <alignment horizontal="left"/>
    </xf>
    <xf numFmtId="0" fontId="61" fillId="49" borderId="0" xfId="0" applyFont="1" applyFill="1"/>
    <xf numFmtId="0" fontId="60" fillId="49" borderId="0" xfId="0" applyFont="1" applyFill="1"/>
    <xf numFmtId="0" fontId="69" fillId="49" borderId="0" xfId="0" applyFont="1" applyFill="1" applyAlignment="1">
      <alignment horizontal="left"/>
    </xf>
    <xf numFmtId="0" fontId="69" fillId="49" borderId="0" xfId="0" applyFont="1" applyFill="1" applyAlignment="1">
      <alignment horizontal="right"/>
    </xf>
    <xf numFmtId="0" fontId="125" fillId="49" borderId="0" xfId="0" applyFont="1" applyFill="1" applyAlignment="1">
      <alignment horizontal="left"/>
    </xf>
    <xf numFmtId="0" fontId="67" fillId="49" borderId="0" xfId="0" applyFont="1" applyFill="1"/>
    <xf numFmtId="0" fontId="67" fillId="49" borderId="0" xfId="0" applyFont="1" applyFill="1" applyAlignment="1">
      <alignment horizontal="right"/>
    </xf>
    <xf numFmtId="0" fontId="60" fillId="49" borderId="0" xfId="0" applyFont="1" applyFill="1" applyAlignment="1">
      <alignment horizontal="right"/>
    </xf>
    <xf numFmtId="0" fontId="126" fillId="49" borderId="0" xfId="0" applyFont="1" applyFill="1" applyAlignment="1">
      <alignment horizontal="left"/>
    </xf>
    <xf numFmtId="0" fontId="10" fillId="32" borderId="0" xfId="17" applyFont="1" applyFill="1" applyAlignment="1">
      <alignment horizontal="right"/>
    </xf>
    <xf numFmtId="0" fontId="9" fillId="31" borderId="80" xfId="18" applyFont="1" applyFill="1" applyBorder="1" applyAlignment="1">
      <alignment horizontal="left"/>
    </xf>
    <xf numFmtId="2" fontId="9" fillId="31" borderId="81" xfId="3" applyNumberFormat="1" applyFont="1" applyFill="1" applyBorder="1" applyAlignment="1" applyProtection="1">
      <alignment horizontal="right"/>
    </xf>
    <xf numFmtId="0" fontId="128" fillId="32" borderId="9" xfId="2" applyFont="1" applyFill="1" applyBorder="1" applyAlignment="1">
      <alignment horizontal="left"/>
    </xf>
    <xf numFmtId="2" fontId="128" fillId="32" borderId="14" xfId="3" applyNumberFormat="1" applyFont="1" applyFill="1" applyBorder="1" applyAlignment="1">
      <alignment horizontal="right"/>
    </xf>
    <xf numFmtId="0" fontId="9" fillId="31" borderId="82" xfId="18" applyFont="1" applyFill="1" applyBorder="1" applyAlignment="1">
      <alignment horizontal="left"/>
    </xf>
    <xf numFmtId="2" fontId="9" fillId="31" borderId="83" xfId="3" applyNumberFormat="1" applyFont="1" applyFill="1" applyBorder="1" applyAlignment="1" applyProtection="1">
      <alignment horizontal="right"/>
    </xf>
    <xf numFmtId="0" fontId="129" fillId="32" borderId="9" xfId="2" applyFont="1" applyFill="1" applyBorder="1" applyAlignment="1">
      <alignment horizontal="left"/>
    </xf>
    <xf numFmtId="2" fontId="130" fillId="32" borderId="14" xfId="3" applyNumberFormat="1" applyFont="1" applyFill="1" applyBorder="1" applyAlignment="1">
      <alignment horizontal="right"/>
    </xf>
    <xf numFmtId="2" fontId="128" fillId="32" borderId="9" xfId="3" applyNumberFormat="1" applyFont="1" applyFill="1" applyBorder="1" applyAlignment="1">
      <alignment horizontal="right"/>
    </xf>
    <xf numFmtId="2" fontId="130" fillId="0" borderId="9" xfId="0" applyNumberFormat="1" applyFont="1" applyBorder="1" applyAlignment="1">
      <alignment horizontal="right"/>
    </xf>
    <xf numFmtId="2" fontId="130" fillId="32" borderId="9" xfId="3" applyNumberFormat="1" applyFont="1" applyFill="1" applyBorder="1" applyAlignment="1">
      <alignment horizontal="right"/>
    </xf>
    <xf numFmtId="2" fontId="128" fillId="32" borderId="7" xfId="3" applyNumberFormat="1" applyFont="1" applyFill="1" applyBorder="1" applyAlignment="1">
      <alignment horizontal="right"/>
    </xf>
    <xf numFmtId="0" fontId="128" fillId="32" borderId="10" xfId="2" applyFont="1" applyFill="1" applyBorder="1" applyAlignment="1">
      <alignment horizontal="left"/>
    </xf>
    <xf numFmtId="2" fontId="128" fillId="32" borderId="24" xfId="3" applyNumberFormat="1" applyFont="1" applyFill="1" applyBorder="1" applyAlignment="1">
      <alignment horizontal="right"/>
    </xf>
    <xf numFmtId="0" fontId="131" fillId="50" borderId="0" xfId="0" applyFont="1" applyFill="1" applyAlignment="1">
      <alignment horizontal="left"/>
    </xf>
    <xf numFmtId="179" fontId="113" fillId="51" borderId="0" xfId="0" applyNumberFormat="1" applyFont="1" applyFill="1"/>
    <xf numFmtId="179" fontId="113" fillId="51" borderId="11" xfId="0" applyNumberFormat="1" applyFont="1" applyFill="1" applyBorder="1"/>
    <xf numFmtId="179" fontId="113" fillId="51" borderId="84" xfId="0" applyNumberFormat="1" applyFont="1" applyFill="1" applyBorder="1"/>
    <xf numFmtId="0" fontId="132" fillId="0" borderId="6" xfId="0" applyFont="1" applyBorder="1" applyAlignment="1">
      <alignment horizontal="left" indent="1"/>
    </xf>
    <xf numFmtId="167" fontId="119" fillId="0" borderId="11" xfId="0" applyNumberFormat="1" applyFont="1" applyBorder="1"/>
    <xf numFmtId="167" fontId="119" fillId="0" borderId="84" xfId="0" applyNumberFormat="1" applyFont="1" applyBorder="1"/>
    <xf numFmtId="167" fontId="133" fillId="0" borderId="84" xfId="0" applyNumberFormat="1" applyFont="1" applyBorder="1"/>
    <xf numFmtId="167" fontId="133" fillId="0" borderId="0" xfId="0" applyNumberFormat="1" applyFont="1"/>
    <xf numFmtId="0" fontId="132" fillId="0" borderId="6" xfId="0" applyFont="1" applyBorder="1" applyAlignment="1">
      <alignment horizontal="left" indent="2"/>
    </xf>
    <xf numFmtId="167" fontId="134" fillId="0" borderId="0" xfId="0" applyNumberFormat="1" applyFont="1"/>
    <xf numFmtId="0" fontId="135" fillId="0" borderId="6" xfId="0" applyFont="1" applyBorder="1" applyAlignment="1">
      <alignment horizontal="left" indent="2"/>
    </xf>
    <xf numFmtId="167" fontId="136" fillId="0" borderId="0" xfId="0" applyNumberFormat="1" applyFont="1"/>
    <xf numFmtId="0" fontId="132" fillId="0" borderId="6" xfId="0" applyFont="1" applyBorder="1" applyAlignment="1">
      <alignment horizontal="left"/>
    </xf>
    <xf numFmtId="0" fontId="132" fillId="0" borderId="6" xfId="0" applyFont="1" applyBorder="1"/>
    <xf numFmtId="0" fontId="130" fillId="0" borderId="6" xfId="0" applyFont="1" applyBorder="1" applyAlignment="1">
      <alignment horizontal="left" indent="2"/>
    </xf>
    <xf numFmtId="0" fontId="135" fillId="0" borderId="6" xfId="0" applyFont="1" applyBorder="1" applyAlignment="1">
      <alignment horizontal="left" indent="1"/>
    </xf>
    <xf numFmtId="0" fontId="119" fillId="0" borderId="0" xfId="0" applyFont="1"/>
    <xf numFmtId="0" fontId="114" fillId="0" borderId="84" xfId="0" applyFont="1" applyBorder="1"/>
    <xf numFmtId="167" fontId="117" fillId="0" borderId="0" xfId="0" applyNumberFormat="1" applyFont="1"/>
    <xf numFmtId="0" fontId="11" fillId="0" borderId="0" xfId="0" applyFont="1"/>
    <xf numFmtId="0" fontId="138" fillId="0" borderId="0" xfId="0" applyFont="1" applyAlignment="1">
      <alignment horizontal="left"/>
    </xf>
    <xf numFmtId="0" fontId="57" fillId="52" borderId="56" xfId="0" applyFont="1" applyFill="1" applyBorder="1"/>
    <xf numFmtId="0" fontId="11" fillId="52" borderId="0" xfId="0" applyFont="1" applyFill="1"/>
    <xf numFmtId="0" fontId="10" fillId="52" borderId="0" xfId="0" applyFont="1" applyFill="1" applyAlignment="1">
      <alignment horizontal="right"/>
    </xf>
    <xf numFmtId="0" fontId="63" fillId="52" borderId="56" xfId="0" applyFont="1" applyFill="1" applyBorder="1"/>
    <xf numFmtId="0" fontId="11" fillId="52" borderId="0" xfId="0" applyFont="1" applyFill="1" applyAlignment="1">
      <alignment horizontal="right"/>
    </xf>
    <xf numFmtId="9" fontId="50" fillId="52" borderId="0" xfId="0" applyNumberFormat="1" applyFont="1" applyFill="1" applyAlignment="1">
      <alignment horizontal="right"/>
    </xf>
    <xf numFmtId="10" fontId="141" fillId="52" borderId="0" xfId="0" applyNumberFormat="1" applyFont="1" applyFill="1" applyAlignment="1">
      <alignment horizontal="right"/>
    </xf>
    <xf numFmtId="166" fontId="50" fillId="52" borderId="0" xfId="0" applyNumberFormat="1" applyFont="1" applyFill="1" applyAlignment="1">
      <alignment horizontal="right"/>
    </xf>
    <xf numFmtId="166" fontId="11" fillId="52" borderId="0" xfId="0" applyNumberFormat="1" applyFont="1" applyFill="1" applyAlignment="1">
      <alignment horizontal="right"/>
    </xf>
    <xf numFmtId="0" fontId="143" fillId="52" borderId="56" xfId="0" applyFont="1" applyFill="1" applyBorder="1"/>
    <xf numFmtId="166" fontId="144" fillId="52" borderId="0" xfId="0" applyNumberFormat="1" applyFont="1" applyFill="1" applyAlignment="1">
      <alignment horizontal="right"/>
    </xf>
    <xf numFmtId="1" fontId="11" fillId="52" borderId="0" xfId="0" applyNumberFormat="1" applyFont="1" applyFill="1" applyAlignment="1">
      <alignment horizontal="right"/>
    </xf>
    <xf numFmtId="0" fontId="63" fillId="52" borderId="0" xfId="0" applyFont="1" applyFill="1"/>
    <xf numFmtId="166" fontId="63" fillId="52" borderId="0" xfId="0" applyNumberFormat="1" applyFont="1" applyFill="1" applyAlignment="1">
      <alignment horizontal="right"/>
    </xf>
    <xf numFmtId="0" fontId="145" fillId="0" borderId="0" xfId="0" applyFont="1"/>
    <xf numFmtId="0" fontId="33" fillId="0" borderId="0" xfId="0" applyFont="1"/>
    <xf numFmtId="0" fontId="27" fillId="0" borderId="0" xfId="0" applyFont="1"/>
    <xf numFmtId="0" fontId="33" fillId="0" borderId="0" xfId="0" applyFont="1" applyProtection="1">
      <protection locked="0"/>
    </xf>
    <xf numFmtId="0" fontId="26" fillId="29" borderId="0" xfId="0" applyFont="1" applyFill="1" applyAlignment="1">
      <alignment horizontal="right"/>
    </xf>
    <xf numFmtId="0" fontId="26" fillId="29" borderId="76" xfId="0" applyFont="1" applyFill="1" applyBorder="1" applyAlignment="1">
      <alignment horizontal="right"/>
    </xf>
    <xf numFmtId="0" fontId="26" fillId="29" borderId="72" xfId="0" applyFont="1" applyFill="1" applyBorder="1" applyAlignment="1">
      <alignment horizontal="right"/>
    </xf>
    <xf numFmtId="0" fontId="26" fillId="29" borderId="75" xfId="0" applyFont="1" applyFill="1" applyBorder="1" applyAlignment="1">
      <alignment horizontal="right"/>
    </xf>
    <xf numFmtId="0" fontId="25" fillId="29" borderId="0" xfId="0" applyFont="1" applyFill="1"/>
    <xf numFmtId="0" fontId="33" fillId="29" borderId="0" xfId="0" applyFont="1" applyFill="1"/>
    <xf numFmtId="0" fontId="27" fillId="29" borderId="76" xfId="0" applyFont="1" applyFill="1" applyBorder="1"/>
    <xf numFmtId="0" fontId="27" fillId="29" borderId="72" xfId="0" applyFont="1" applyFill="1" applyBorder="1"/>
    <xf numFmtId="168" fontId="33" fillId="29" borderId="0" xfId="0" applyNumberFormat="1" applyFont="1" applyFill="1"/>
    <xf numFmtId="168" fontId="27" fillId="29" borderId="76" xfId="0" applyNumberFormat="1" applyFont="1" applyFill="1" applyBorder="1"/>
    <xf numFmtId="168" fontId="27" fillId="29" borderId="72" xfId="0" applyNumberFormat="1" applyFont="1" applyFill="1" applyBorder="1"/>
    <xf numFmtId="168" fontId="33" fillId="29" borderId="76" xfId="0" applyNumberFormat="1" applyFont="1" applyFill="1" applyBorder="1"/>
    <xf numFmtId="168" fontId="33" fillId="29" borderId="73" xfId="0" applyNumberFormat="1" applyFont="1" applyFill="1" applyBorder="1"/>
    <xf numFmtId="168" fontId="33" fillId="29" borderId="3" xfId="0" applyNumberFormat="1" applyFont="1" applyFill="1" applyBorder="1"/>
    <xf numFmtId="168" fontId="33" fillId="29" borderId="77" xfId="0" applyNumberFormat="1" applyFont="1" applyFill="1" applyBorder="1"/>
    <xf numFmtId="0" fontId="146" fillId="0" borderId="0" xfId="0" applyFont="1"/>
    <xf numFmtId="1" fontId="148" fillId="7" borderId="0" xfId="0" applyNumberFormat="1" applyFont="1" applyFill="1"/>
    <xf numFmtId="0" fontId="149" fillId="34" borderId="0" xfId="0" applyFont="1" applyFill="1" applyAlignment="1">
      <alignment horizontal="right"/>
    </xf>
    <xf numFmtId="0" fontId="150" fillId="34" borderId="0" xfId="0" applyFont="1" applyFill="1" applyAlignment="1">
      <alignment horizontal="right"/>
    </xf>
    <xf numFmtId="1" fontId="56" fillId="34" borderId="0" xfId="0" applyNumberFormat="1" applyFont="1" applyFill="1" applyAlignment="1">
      <alignment horizontal="right"/>
    </xf>
    <xf numFmtId="1" fontId="59" fillId="34" borderId="0" xfId="0" applyNumberFormat="1" applyFont="1" applyFill="1" applyAlignment="1">
      <alignment horizontal="right"/>
    </xf>
    <xf numFmtId="168" fontId="59" fillId="34" borderId="0" xfId="0" applyNumberFormat="1" applyFont="1" applyFill="1" applyAlignment="1">
      <alignment horizontal="right"/>
    </xf>
    <xf numFmtId="0" fontId="151" fillId="34" borderId="0" xfId="0" applyFont="1" applyFill="1" applyAlignment="1">
      <alignment horizontal="right"/>
    </xf>
    <xf numFmtId="0" fontId="152" fillId="0" borderId="0" xfId="0" applyFont="1"/>
    <xf numFmtId="10" fontId="0" fillId="19" borderId="0" xfId="0" applyNumberFormat="1" applyFill="1"/>
    <xf numFmtId="0" fontId="3" fillId="53" borderId="0" xfId="0" applyFont="1" applyFill="1"/>
    <xf numFmtId="0" fontId="17" fillId="53" borderId="0" xfId="0" applyFont="1" applyFill="1" applyAlignment="1">
      <alignment horizontal="right"/>
    </xf>
    <xf numFmtId="167" fontId="21" fillId="53" borderId="0" xfId="0" applyNumberFormat="1" applyFont="1" applyFill="1" applyAlignment="1">
      <alignment horizontal="right"/>
    </xf>
    <xf numFmtId="167" fontId="21" fillId="53" borderId="0" xfId="0" applyNumberFormat="1" applyFont="1" applyFill="1"/>
    <xf numFmtId="167" fontId="60" fillId="40" borderId="0" xfId="0" applyNumberFormat="1" applyFont="1" applyFill="1"/>
    <xf numFmtId="171" fontId="0" fillId="19" borderId="0" xfId="3" applyNumberFormat="1" applyFont="1" applyFill="1"/>
    <xf numFmtId="0" fontId="14" fillId="54" borderId="0" xfId="0" applyFont="1" applyFill="1"/>
    <xf numFmtId="0" fontId="36" fillId="54" borderId="0" xfId="0" applyFont="1" applyFill="1" applyAlignment="1">
      <alignment horizontal="right"/>
    </xf>
    <xf numFmtId="168" fontId="0" fillId="54" borderId="0" xfId="0" applyNumberFormat="1" applyFill="1" applyAlignment="1">
      <alignment horizontal="right"/>
    </xf>
    <xf numFmtId="168" fontId="0" fillId="55" borderId="0" xfId="0" applyNumberFormat="1" applyFill="1" applyAlignment="1">
      <alignment horizontal="right"/>
    </xf>
    <xf numFmtId="168" fontId="0" fillId="56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" fontId="0" fillId="54" borderId="0" xfId="0" applyNumberFormat="1" applyFill="1" applyAlignment="1">
      <alignment horizontal="right"/>
    </xf>
    <xf numFmtId="1" fontId="0" fillId="55" borderId="0" xfId="0" applyNumberFormat="1" applyFill="1" applyAlignment="1">
      <alignment horizontal="right"/>
    </xf>
    <xf numFmtId="1" fontId="0" fillId="56" borderId="0" xfId="0" applyNumberFormat="1" applyFill="1" applyAlignment="1">
      <alignment horizontal="right"/>
    </xf>
    <xf numFmtId="168" fontId="0" fillId="54" borderId="0" xfId="0" applyNumberFormat="1" applyFill="1"/>
    <xf numFmtId="168" fontId="0" fillId="55" borderId="90" xfId="0" applyNumberFormat="1" applyFill="1" applyBorder="1" applyAlignment="1">
      <alignment horizontal="right"/>
    </xf>
    <xf numFmtId="168" fontId="0" fillId="55" borderId="91" xfId="0" applyNumberFormat="1" applyFill="1" applyBorder="1" applyAlignment="1">
      <alignment horizontal="right"/>
    </xf>
    <xf numFmtId="168" fontId="0" fillId="55" borderId="92" xfId="0" applyNumberFormat="1" applyFill="1" applyBorder="1" applyAlignment="1">
      <alignment horizontal="right"/>
    </xf>
    <xf numFmtId="168" fontId="0" fillId="56" borderId="0" xfId="0" applyNumberFormat="1" applyFill="1"/>
    <xf numFmtId="0" fontId="153" fillId="57" borderId="0" xfId="0" applyFont="1" applyFill="1" applyAlignment="1">
      <alignment horizontal="left"/>
    </xf>
    <xf numFmtId="0" fontId="0" fillId="57" borderId="0" xfId="0" applyFill="1"/>
    <xf numFmtId="0" fontId="154" fillId="57" borderId="0" xfId="0" applyFont="1" applyFill="1" applyAlignment="1">
      <alignment horizontal="left"/>
    </xf>
    <xf numFmtId="0" fontId="90" fillId="57" borderId="0" xfId="0" applyFont="1" applyFill="1" applyAlignment="1">
      <alignment horizontal="left"/>
    </xf>
    <xf numFmtId="0" fontId="3" fillId="57" borderId="0" xfId="0" applyFont="1" applyFill="1"/>
    <xf numFmtId="0" fontId="156" fillId="57" borderId="0" xfId="0" applyFont="1" applyFill="1" applyAlignment="1">
      <alignment horizontal="left"/>
    </xf>
    <xf numFmtId="0" fontId="0" fillId="57" borderId="0" xfId="0" applyFill="1" applyAlignment="1">
      <alignment horizontal="left"/>
    </xf>
    <xf numFmtId="168" fontId="14" fillId="57" borderId="0" xfId="0" applyNumberFormat="1" applyFont="1" applyFill="1"/>
    <xf numFmtId="0" fontId="5" fillId="57" borderId="0" xfId="0" applyFont="1" applyFill="1"/>
    <xf numFmtId="168" fontId="5" fillId="57" borderId="0" xfId="0" applyNumberFormat="1" applyFont="1" applyFill="1"/>
    <xf numFmtId="168" fontId="16" fillId="57" borderId="0" xfId="0" applyNumberFormat="1" applyFont="1" applyFill="1"/>
    <xf numFmtId="0" fontId="158" fillId="57" borderId="0" xfId="0" applyFont="1" applyFill="1" applyAlignment="1">
      <alignment horizontal="left"/>
    </xf>
    <xf numFmtId="0" fontId="159" fillId="57" borderId="0" xfId="0" applyFont="1" applyFill="1" applyAlignment="1">
      <alignment horizontal="left"/>
    </xf>
    <xf numFmtId="0" fontId="23" fillId="57" borderId="0" xfId="0" applyFont="1" applyFill="1"/>
    <xf numFmtId="0" fontId="28" fillId="57" borderId="0" xfId="0" applyFont="1" applyFill="1" applyAlignment="1">
      <alignment horizontal="left"/>
    </xf>
    <xf numFmtId="0" fontId="3" fillId="57" borderId="0" xfId="0" applyFont="1" applyFill="1" applyAlignment="1">
      <alignment horizontal="left"/>
    </xf>
    <xf numFmtId="168" fontId="5" fillId="57" borderId="0" xfId="0" applyNumberFormat="1" applyFont="1" applyFill="1" applyAlignment="1">
      <alignment horizontal="right"/>
    </xf>
    <xf numFmtId="0" fontId="49" fillId="58" borderId="0" xfId="0" applyFont="1" applyFill="1" applyAlignment="1">
      <alignment horizontal="left"/>
    </xf>
    <xf numFmtId="1" fontId="36" fillId="58" borderId="0" xfId="0" applyNumberFormat="1" applyFont="1" applyFill="1"/>
    <xf numFmtId="0" fontId="0" fillId="58" borderId="0" xfId="0" applyFill="1"/>
    <xf numFmtId="167" fontId="3" fillId="58" borderId="0" xfId="0" applyNumberFormat="1" applyFont="1" applyFill="1"/>
    <xf numFmtId="167" fontId="3" fillId="58" borderId="0" xfId="0" applyNumberFormat="1" applyFont="1" applyFill="1" applyAlignment="1">
      <alignment horizontal="left"/>
    </xf>
    <xf numFmtId="167" fontId="15" fillId="58" borderId="0" xfId="0" applyNumberFormat="1" applyFont="1" applyFill="1"/>
    <xf numFmtId="1" fontId="36" fillId="58" borderId="0" xfId="0" applyNumberFormat="1" applyFont="1" applyFill="1" applyAlignment="1">
      <alignment horizontal="right"/>
    </xf>
    <xf numFmtId="167" fontId="0" fillId="58" borderId="0" xfId="0" applyNumberFormat="1" applyFill="1"/>
    <xf numFmtId="0" fontId="24" fillId="58" borderId="0" xfId="0" applyFont="1" applyFill="1"/>
    <xf numFmtId="168" fontId="160" fillId="23" borderId="0" xfId="0" applyNumberFormat="1" applyFont="1" applyFill="1" applyAlignment="1">
      <alignment horizontal="right"/>
    </xf>
    <xf numFmtId="168" fontId="31" fillId="23" borderId="0" xfId="0" applyNumberFormat="1" applyFont="1" applyFill="1" applyAlignment="1">
      <alignment horizontal="right"/>
    </xf>
    <xf numFmtId="168" fontId="161" fillId="23" borderId="0" xfId="0" applyNumberFormat="1" applyFont="1" applyFill="1" applyAlignment="1">
      <alignment horizontal="right"/>
    </xf>
    <xf numFmtId="166" fontId="162" fillId="23" borderId="0" xfId="0" applyNumberFormat="1" applyFont="1" applyFill="1" applyAlignment="1">
      <alignment horizontal="right"/>
    </xf>
    <xf numFmtId="0" fontId="31" fillId="23" borderId="0" xfId="0" applyFont="1" applyFill="1"/>
    <xf numFmtId="2" fontId="161" fillId="23" borderId="0" xfId="0" applyNumberFormat="1" applyFont="1" applyFill="1" applyAlignment="1">
      <alignment horizontal="right"/>
    </xf>
    <xf numFmtId="0" fontId="163" fillId="23" borderId="0" xfId="0" applyFont="1" applyFill="1" applyAlignment="1">
      <alignment horizontal="right"/>
    </xf>
    <xf numFmtId="168" fontId="31" fillId="23" borderId="0" xfId="0" applyNumberFormat="1" applyFont="1" applyFill="1"/>
    <xf numFmtId="168" fontId="161" fillId="23" borderId="0" xfId="0" applyNumberFormat="1" applyFont="1" applyFill="1"/>
    <xf numFmtId="9" fontId="164" fillId="23" borderId="0" xfId="0" applyNumberFormat="1" applyFont="1" applyFill="1" applyAlignment="1">
      <alignment horizontal="right"/>
    </xf>
    <xf numFmtId="0" fontId="31" fillId="23" borderId="0" xfId="0" applyFont="1" applyFill="1" applyAlignment="1">
      <alignment horizontal="left"/>
    </xf>
    <xf numFmtId="168" fontId="164" fillId="23" borderId="0" xfId="0" applyNumberFormat="1" applyFont="1" applyFill="1"/>
    <xf numFmtId="168" fontId="163" fillId="23" borderId="0" xfId="0" applyNumberFormat="1" applyFont="1" applyFill="1"/>
    <xf numFmtId="168" fontId="162" fillId="23" borderId="0" xfId="0" applyNumberFormat="1" applyFont="1" applyFill="1" applyAlignment="1">
      <alignment horizontal="right"/>
    </xf>
    <xf numFmtId="168" fontId="165" fillId="23" borderId="0" xfId="0" applyNumberFormat="1" applyFont="1" applyFill="1" applyAlignment="1">
      <alignment horizontal="right"/>
    </xf>
    <xf numFmtId="9" fontId="31" fillId="23" borderId="0" xfId="0" applyNumberFormat="1" applyFont="1" applyFill="1" applyAlignment="1">
      <alignment horizontal="right"/>
    </xf>
    <xf numFmtId="168" fontId="163" fillId="23" borderId="0" xfId="0" applyNumberFormat="1" applyFont="1" applyFill="1" applyAlignment="1">
      <alignment horizontal="right"/>
    </xf>
    <xf numFmtId="2" fontId="162" fillId="23" borderId="0" xfId="0" applyNumberFormat="1" applyFont="1" applyFill="1"/>
    <xf numFmtId="9" fontId="162" fillId="23" borderId="0" xfId="0" applyNumberFormat="1" applyFont="1" applyFill="1"/>
    <xf numFmtId="0" fontId="150" fillId="0" borderId="0" xfId="0" applyFont="1" applyAlignment="1">
      <alignment horizontal="left"/>
    </xf>
    <xf numFmtId="166" fontId="57" fillId="39" borderId="0" xfId="3" applyNumberFormat="1" applyFont="1" applyFill="1" applyBorder="1" applyAlignment="1" applyProtection="1"/>
    <xf numFmtId="166" fontId="63" fillId="39" borderId="0" xfId="3" applyNumberFormat="1" applyFont="1" applyFill="1" applyBorder="1" applyAlignment="1" applyProtection="1"/>
    <xf numFmtId="166" fontId="57" fillId="20" borderId="78" xfId="3" applyNumberFormat="1" applyFont="1" applyFill="1" applyBorder="1" applyAlignment="1" applyProtection="1"/>
    <xf numFmtId="166" fontId="57" fillId="20" borderId="74" xfId="3" applyNumberFormat="1" applyFont="1" applyFill="1" applyBorder="1" applyAlignment="1" applyProtection="1"/>
    <xf numFmtId="166" fontId="57" fillId="20" borderId="71" xfId="3" applyNumberFormat="1" applyFont="1" applyFill="1" applyBorder="1" applyAlignment="1" applyProtection="1"/>
    <xf numFmtId="166" fontId="57" fillId="20" borderId="2" xfId="3" applyNumberFormat="1" applyFont="1" applyFill="1" applyBorder="1" applyAlignment="1" applyProtection="1"/>
    <xf numFmtId="166" fontId="57" fillId="20" borderId="73" xfId="3" applyNumberFormat="1" applyFont="1" applyFill="1" applyBorder="1" applyAlignment="1" applyProtection="1"/>
    <xf numFmtId="166" fontId="57" fillId="20" borderId="3" xfId="3" applyNumberFormat="1" applyFont="1" applyFill="1" applyBorder="1" applyAlignment="1" applyProtection="1"/>
    <xf numFmtId="166" fontId="63" fillId="20" borderId="71" xfId="3" applyNumberFormat="1" applyFont="1" applyFill="1" applyBorder="1" applyAlignment="1" applyProtection="1"/>
    <xf numFmtId="166" fontId="63" fillId="20" borderId="2" xfId="3" applyNumberFormat="1" applyFont="1" applyFill="1" applyBorder="1" applyAlignment="1" applyProtection="1"/>
    <xf numFmtId="166" fontId="63" fillId="20" borderId="73" xfId="3" applyNumberFormat="1" applyFont="1" applyFill="1" applyBorder="1" applyAlignment="1" applyProtection="1"/>
    <xf numFmtId="166" fontId="63" fillId="20" borderId="3" xfId="3" applyNumberFormat="1" applyFont="1" applyFill="1" applyBorder="1" applyAlignment="1" applyProtection="1"/>
    <xf numFmtId="166" fontId="63" fillId="39" borderId="2" xfId="3" applyNumberFormat="1" applyFont="1" applyFill="1" applyBorder="1" applyAlignment="1" applyProtection="1"/>
    <xf numFmtId="166" fontId="62" fillId="20" borderId="0" xfId="3" applyNumberFormat="1" applyFont="1" applyFill="1" applyBorder="1" applyAlignment="1">
      <alignment horizontal="right"/>
    </xf>
    <xf numFmtId="166" fontId="62" fillId="33" borderId="0" xfId="3" applyNumberFormat="1" applyFont="1" applyFill="1" applyBorder="1" applyAlignment="1">
      <alignment horizontal="right"/>
    </xf>
    <xf numFmtId="166" fontId="62" fillId="44" borderId="0" xfId="3" applyNumberFormat="1" applyFont="1" applyFill="1" applyBorder="1" applyAlignment="1">
      <alignment horizontal="right"/>
    </xf>
    <xf numFmtId="166" fontId="62" fillId="41" borderId="0" xfId="3" applyNumberFormat="1" applyFont="1" applyFill="1" applyBorder="1" applyAlignment="1">
      <alignment horizontal="right"/>
    </xf>
    <xf numFmtId="166" fontId="62" fillId="41" borderId="3" xfId="3" applyNumberFormat="1" applyFont="1" applyFill="1" applyBorder="1" applyAlignment="1">
      <alignment horizontal="right"/>
    </xf>
    <xf numFmtId="166" fontId="62" fillId="42" borderId="74" xfId="3" applyNumberFormat="1" applyFont="1" applyFill="1" applyBorder="1" applyAlignment="1">
      <alignment horizontal="right"/>
    </xf>
    <xf numFmtId="166" fontId="109" fillId="39" borderId="0" xfId="3" applyNumberFormat="1" applyFont="1" applyFill="1" applyBorder="1" applyAlignment="1" applyProtection="1"/>
    <xf numFmtId="166" fontId="63" fillId="39" borderId="66" xfId="3" applyNumberFormat="1" applyFont="1" applyFill="1" applyBorder="1" applyAlignment="1" applyProtection="1"/>
    <xf numFmtId="168" fontId="63" fillId="39" borderId="66" xfId="1" applyNumberFormat="1" applyFont="1" applyFill="1" applyBorder="1" applyAlignment="1" applyProtection="1"/>
    <xf numFmtId="0" fontId="166" fillId="0" borderId="0" xfId="0" applyFont="1"/>
    <xf numFmtId="0" fontId="131" fillId="0" borderId="0" xfId="0" applyFont="1"/>
    <xf numFmtId="169" fontId="131" fillId="0" borderId="0" xfId="0" applyNumberFormat="1" applyFont="1"/>
    <xf numFmtId="166" fontId="131" fillId="0" borderId="0" xfId="0" applyNumberFormat="1" applyFont="1"/>
    <xf numFmtId="0" fontId="56" fillId="33" borderId="5" xfId="2" applyFont="1" applyFill="1" applyBorder="1" applyAlignment="1">
      <alignment horizontal="left"/>
    </xf>
    <xf numFmtId="0" fontId="11" fillId="59" borderId="9" xfId="2" applyFont="1" applyFill="1" applyBorder="1" applyAlignment="1">
      <alignment horizontal="left"/>
    </xf>
    <xf numFmtId="168" fontId="4" fillId="7" borderId="0" xfId="0" applyNumberFormat="1" applyFont="1" applyFill="1"/>
    <xf numFmtId="0" fontId="1" fillId="0" borderId="0" xfId="20"/>
    <xf numFmtId="0" fontId="1" fillId="3" borderId="21" xfId="20" applyFill="1" applyBorder="1"/>
    <xf numFmtId="0" fontId="1" fillId="3" borderId="0" xfId="20" applyFill="1"/>
    <xf numFmtId="0" fontId="176" fillId="0" borderId="0" xfId="20" applyFont="1" applyAlignment="1">
      <alignment horizontal="right"/>
    </xf>
    <xf numFmtId="0" fontId="176" fillId="0" borderId="0" xfId="20" applyFont="1"/>
    <xf numFmtId="0" fontId="21" fillId="0" borderId="0" xfId="20" applyFont="1"/>
    <xf numFmtId="0" fontId="51" fillId="0" borderId="0" xfId="20" applyFont="1"/>
    <xf numFmtId="0" fontId="177" fillId="0" borderId="0" xfId="20" applyFont="1"/>
    <xf numFmtId="167" fontId="51" fillId="0" borderId="0" xfId="20" applyNumberFormat="1" applyFont="1"/>
    <xf numFmtId="167" fontId="177" fillId="0" borderId="0" xfId="20" applyNumberFormat="1" applyFont="1"/>
    <xf numFmtId="0" fontId="21" fillId="3" borderId="21" xfId="20" applyFont="1" applyFill="1" applyBorder="1"/>
    <xf numFmtId="0" fontId="1" fillId="0" borderId="21" xfId="20" applyBorder="1"/>
    <xf numFmtId="171" fontId="51" fillId="3" borderId="0" xfId="24" applyNumberFormat="1" applyFont="1" applyFill="1" applyBorder="1" applyAlignment="1"/>
    <xf numFmtId="171" fontId="51" fillId="3" borderId="0" xfId="24" applyNumberFormat="1" applyFont="1" applyFill="1" applyBorder="1" applyAlignment="1">
      <alignment horizontal="right"/>
    </xf>
    <xf numFmtId="173" fontId="51" fillId="0" borderId="0" xfId="24" applyNumberFormat="1" applyFont="1" applyFill="1" applyBorder="1" applyAlignment="1"/>
    <xf numFmtId="173" fontId="51" fillId="3" borderId="0" xfId="24" applyNumberFormat="1" applyFont="1" applyFill="1" applyBorder="1" applyAlignment="1"/>
    <xf numFmtId="166" fontId="51" fillId="0" borderId="0" xfId="21" applyNumberFormat="1" applyFont="1" applyFill="1" applyBorder="1">
      <alignment horizontal="right"/>
    </xf>
    <xf numFmtId="0" fontId="2" fillId="3" borderId="21" xfId="20" applyFont="1" applyFill="1" applyBorder="1"/>
    <xf numFmtId="0" fontId="2" fillId="0" borderId="0" xfId="20" applyFont="1"/>
    <xf numFmtId="166" fontId="51" fillId="3" borderId="0" xfId="24" applyNumberFormat="1" applyFont="1" applyFill="1" applyBorder="1" applyAlignment="1"/>
    <xf numFmtId="0" fontId="176" fillId="0" borderId="11" xfId="20" applyFont="1" applyBorder="1"/>
    <xf numFmtId="0" fontId="177" fillId="0" borderId="11" xfId="20" applyFont="1" applyBorder="1" applyAlignment="1">
      <alignment horizontal="center"/>
    </xf>
    <xf numFmtId="164" fontId="51" fillId="0" borderId="0" xfId="19" applyFont="1" applyBorder="1" applyAlignment="1">
      <alignment horizontal="right"/>
    </xf>
    <xf numFmtId="180" fontId="51" fillId="0" borderId="0" xfId="19" applyNumberFormat="1" applyFont="1" applyBorder="1" applyAlignment="1">
      <alignment horizontal="right"/>
    </xf>
    <xf numFmtId="0" fontId="184" fillId="60" borderId="93" xfId="0" applyFont="1" applyFill="1" applyBorder="1" applyAlignment="1">
      <alignment horizontal="left"/>
    </xf>
    <xf numFmtId="0" fontId="36" fillId="60" borderId="94" xfId="0" applyFont="1" applyFill="1" applyBorder="1"/>
    <xf numFmtId="0" fontId="186" fillId="60" borderId="21" xfId="0" applyFont="1" applyFill="1" applyBorder="1" applyAlignment="1">
      <alignment horizontal="left"/>
    </xf>
    <xf numFmtId="0" fontId="0" fillId="60" borderId="0" xfId="0" applyFill="1"/>
    <xf numFmtId="0" fontId="0" fillId="60" borderId="14" xfId="0" applyFill="1" applyBorder="1"/>
    <xf numFmtId="0" fontId="0" fillId="60" borderId="21" xfId="0" applyFill="1" applyBorder="1" applyAlignment="1">
      <alignment horizontal="left"/>
    </xf>
    <xf numFmtId="168" fontId="60" fillId="61" borderId="0" xfId="0" applyNumberFormat="1" applyFont="1" applyFill="1"/>
    <xf numFmtId="1" fontId="60" fillId="61" borderId="0" xfId="0" applyNumberFormat="1" applyFont="1" applyFill="1"/>
    <xf numFmtId="0" fontId="23" fillId="60" borderId="21" xfId="0" applyFont="1" applyFill="1" applyBorder="1" applyAlignment="1">
      <alignment horizontal="left"/>
    </xf>
    <xf numFmtId="168" fontId="61" fillId="61" borderId="0" xfId="0" applyNumberFormat="1" applyFont="1" applyFill="1"/>
    <xf numFmtId="0" fontId="5" fillId="60" borderId="21" xfId="0" applyFont="1" applyFill="1" applyBorder="1" applyAlignment="1">
      <alignment horizontal="left"/>
    </xf>
    <xf numFmtId="0" fontId="17" fillId="60" borderId="21" xfId="0" applyFont="1" applyFill="1" applyBorder="1" applyAlignment="1">
      <alignment horizontal="left"/>
    </xf>
    <xf numFmtId="166" fontId="44" fillId="60" borderId="0" xfId="0" applyNumberFormat="1" applyFont="1" applyFill="1" applyAlignment="1">
      <alignment horizontal="right"/>
    </xf>
    <xf numFmtId="0" fontId="3" fillId="60" borderId="21" xfId="0" applyFont="1" applyFill="1" applyBorder="1" applyAlignment="1">
      <alignment horizontal="left"/>
    </xf>
    <xf numFmtId="1" fontId="60" fillId="61" borderId="39" xfId="0" applyNumberFormat="1" applyFont="1" applyFill="1" applyBorder="1"/>
    <xf numFmtId="1" fontId="60" fillId="61" borderId="49" xfId="0" applyNumberFormat="1" applyFont="1" applyFill="1" applyBorder="1"/>
    <xf numFmtId="1" fontId="60" fillId="61" borderId="50" xfId="0" applyNumberFormat="1" applyFont="1" applyFill="1" applyBorder="1"/>
    <xf numFmtId="168" fontId="0" fillId="60" borderId="0" xfId="0" applyNumberFormat="1" applyFill="1"/>
    <xf numFmtId="0" fontId="0" fillId="0" borderId="100" xfId="0" applyBorder="1"/>
    <xf numFmtId="0" fontId="0" fillId="0" borderId="101" xfId="0" applyBorder="1"/>
    <xf numFmtId="0" fontId="0" fillId="0" borderId="24" xfId="0" applyBorder="1"/>
    <xf numFmtId="0" fontId="184" fillId="62" borderId="93" xfId="0" applyFont="1" applyFill="1" applyBorder="1" applyAlignment="1">
      <alignment horizontal="left"/>
    </xf>
    <xf numFmtId="0" fontId="184" fillId="62" borderId="94" xfId="0" applyFont="1" applyFill="1" applyBorder="1" applyAlignment="1">
      <alignment horizontal="left"/>
    </xf>
    <xf numFmtId="0" fontId="20" fillId="62" borderId="94" xfId="0" applyFont="1" applyFill="1" applyBorder="1"/>
    <xf numFmtId="0" fontId="0" fillId="62" borderId="95" xfId="0" applyFill="1" applyBorder="1" applyAlignment="1">
      <alignment horizontal="right"/>
    </xf>
    <xf numFmtId="0" fontId="186" fillId="62" borderId="21" xfId="0" applyFont="1" applyFill="1" applyBorder="1" applyAlignment="1">
      <alignment horizontal="left"/>
    </xf>
    <xf numFmtId="0" fontId="190" fillId="62" borderId="14" xfId="0" applyFont="1" applyFill="1" applyBorder="1" applyAlignment="1">
      <alignment horizontal="right" wrapText="1"/>
    </xf>
    <xf numFmtId="0" fontId="22" fillId="62" borderId="21" xfId="0" applyFont="1" applyFill="1" applyBorder="1" applyAlignment="1">
      <alignment horizontal="left"/>
    </xf>
    <xf numFmtId="168" fontId="63" fillId="63" borderId="0" xfId="0" applyNumberFormat="1" applyFont="1" applyFill="1"/>
    <xf numFmtId="0" fontId="21" fillId="62" borderId="21" xfId="0" applyFont="1" applyFill="1" applyBorder="1" applyAlignment="1">
      <alignment horizontal="left"/>
    </xf>
    <xf numFmtId="0" fontId="191" fillId="63" borderId="0" xfId="0" applyFont="1" applyFill="1"/>
    <xf numFmtId="0" fontId="8" fillId="62" borderId="21" xfId="0" applyFont="1" applyFill="1" applyBorder="1" applyAlignment="1">
      <alignment horizontal="left"/>
    </xf>
    <xf numFmtId="0" fontId="192" fillId="62" borderId="21" xfId="0" applyFont="1" applyFill="1" applyBorder="1" applyAlignment="1">
      <alignment horizontal="left"/>
    </xf>
    <xf numFmtId="0" fontId="193" fillId="62" borderId="21" xfId="0" applyFont="1" applyFill="1" applyBorder="1" applyAlignment="1">
      <alignment horizontal="left"/>
    </xf>
    <xf numFmtId="3" fontId="193" fillId="62" borderId="21" xfId="0" applyNumberFormat="1" applyFont="1" applyFill="1" applyBorder="1" applyAlignment="1">
      <alignment horizontal="left"/>
    </xf>
    <xf numFmtId="3" fontId="194" fillId="62" borderId="21" xfId="0" applyNumberFormat="1" applyFont="1" applyFill="1" applyBorder="1" applyAlignment="1">
      <alignment horizontal="left"/>
    </xf>
    <xf numFmtId="3" fontId="20" fillId="62" borderId="21" xfId="0" applyNumberFormat="1" applyFont="1" applyFill="1" applyBorder="1" applyAlignment="1">
      <alignment horizontal="left"/>
    </xf>
    <xf numFmtId="168" fontId="21" fillId="62" borderId="21" xfId="1" applyNumberFormat="1" applyFont="1" applyFill="1" applyBorder="1"/>
    <xf numFmtId="168" fontId="21" fillId="62" borderId="100" xfId="1" applyNumberFormat="1" applyFont="1" applyFill="1" applyBorder="1"/>
    <xf numFmtId="168" fontId="63" fillId="63" borderId="101" xfId="0" applyNumberFormat="1" applyFont="1" applyFill="1" applyBorder="1"/>
    <xf numFmtId="10" fontId="0" fillId="0" borderId="0" xfId="0" applyNumberFormat="1" applyAlignment="1">
      <alignment horizontal="right"/>
    </xf>
    <xf numFmtId="0" fontId="195" fillId="62" borderId="93" xfId="0" applyFont="1" applyFill="1" applyBorder="1" applyAlignment="1">
      <alignment horizontal="left"/>
    </xf>
    <xf numFmtId="0" fontId="187" fillId="62" borderId="94" xfId="0" applyFont="1" applyFill="1" applyBorder="1" applyAlignment="1">
      <alignment horizontal="right" wrapText="1"/>
    </xf>
    <xf numFmtId="0" fontId="188" fillId="62" borderId="94" xfId="0" applyFont="1" applyFill="1" applyBorder="1" applyAlignment="1">
      <alignment horizontal="right"/>
    </xf>
    <xf numFmtId="0" fontId="190" fillId="60" borderId="102" xfId="0" applyFont="1" applyFill="1" applyBorder="1" applyAlignment="1">
      <alignment horizontal="right" wrapText="1"/>
    </xf>
    <xf numFmtId="0" fontId="190" fillId="60" borderId="95" xfId="0" applyFont="1" applyFill="1" applyBorder="1" applyAlignment="1">
      <alignment horizontal="right" wrapText="1"/>
    </xf>
    <xf numFmtId="0" fontId="21" fillId="62" borderId="0" xfId="0" applyFont="1" applyFill="1" applyAlignment="1">
      <alignment horizontal="left"/>
    </xf>
    <xf numFmtId="10" fontId="0" fillId="60" borderId="55" xfId="0" applyNumberFormat="1" applyFill="1" applyBorder="1" applyAlignment="1">
      <alignment horizontal="right"/>
    </xf>
    <xf numFmtId="10" fontId="0" fillId="60" borderId="14" xfId="0" applyNumberFormat="1" applyFill="1" applyBorder="1" applyAlignment="1">
      <alignment horizontal="right"/>
    </xf>
    <xf numFmtId="9" fontId="56" fillId="61" borderId="55" xfId="0" applyNumberFormat="1" applyFont="1" applyFill="1" applyBorder="1"/>
    <xf numFmtId="0" fontId="0" fillId="62" borderId="100" xfId="0" applyFill="1" applyBorder="1" applyAlignment="1">
      <alignment wrapText="1"/>
    </xf>
    <xf numFmtId="168" fontId="0" fillId="62" borderId="101" xfId="0" applyNumberFormat="1" applyFill="1" applyBorder="1"/>
    <xf numFmtId="168" fontId="0" fillId="60" borderId="103" xfId="0" applyNumberFormat="1" applyFill="1" applyBorder="1"/>
    <xf numFmtId="168" fontId="0" fillId="60" borderId="24" xfId="0" applyNumberFormat="1" applyFill="1" applyBorder="1"/>
    <xf numFmtId="0" fontId="28" fillId="60" borderId="104" xfId="0" applyFont="1" applyFill="1" applyBorder="1" applyAlignment="1">
      <alignment horizontal="left"/>
    </xf>
    <xf numFmtId="0" fontId="185" fillId="60" borderId="19" xfId="0" applyFont="1" applyFill="1" applyBorder="1"/>
    <xf numFmtId="0" fontId="185" fillId="60" borderId="20" xfId="0" applyFont="1" applyFill="1" applyBorder="1"/>
    <xf numFmtId="0" fontId="186" fillId="60" borderId="104" xfId="0" applyFont="1" applyFill="1" applyBorder="1" applyAlignment="1">
      <alignment horizontal="left"/>
    </xf>
    <xf numFmtId="0" fontId="185" fillId="60" borderId="19" xfId="0" applyFont="1" applyFill="1" applyBorder="1" applyAlignment="1">
      <alignment horizontal="right"/>
    </xf>
    <xf numFmtId="0" fontId="185" fillId="60" borderId="20" xfId="0" applyFont="1" applyFill="1" applyBorder="1" applyAlignment="1">
      <alignment horizontal="right"/>
    </xf>
    <xf numFmtId="0" fontId="20" fillId="62" borderId="104" xfId="0" applyFont="1" applyFill="1" applyBorder="1" applyAlignment="1">
      <alignment horizontal="left"/>
    </xf>
    <xf numFmtId="0" fontId="187" fillId="62" borderId="19" xfId="0" applyFont="1" applyFill="1" applyBorder="1" applyAlignment="1">
      <alignment horizontal="right" wrapText="1"/>
    </xf>
    <xf numFmtId="0" fontId="188" fillId="62" borderId="19" xfId="0" applyFont="1" applyFill="1" applyBorder="1" applyAlignment="1">
      <alignment horizontal="right"/>
    </xf>
    <xf numFmtId="0" fontId="189" fillId="62" borderId="20" xfId="0" applyFont="1" applyFill="1" applyBorder="1" applyAlignment="1">
      <alignment horizontal="right" wrapText="1"/>
    </xf>
    <xf numFmtId="164" fontId="60" fillId="61" borderId="0" xfId="19" applyFont="1" applyFill="1"/>
    <xf numFmtId="9" fontId="60" fillId="61" borderId="0" xfId="1" applyFont="1" applyFill="1"/>
    <xf numFmtId="168" fontId="60" fillId="61" borderId="0" xfId="1" applyNumberFormat="1" applyFont="1" applyFill="1"/>
    <xf numFmtId="0" fontId="182" fillId="60" borderId="21" xfId="0" applyFont="1" applyFill="1" applyBorder="1" applyAlignment="1">
      <alignment horizontal="left"/>
    </xf>
    <xf numFmtId="168" fontId="196" fillId="61" borderId="0" xfId="0" applyNumberFormat="1" applyFont="1" applyFill="1"/>
    <xf numFmtId="0" fontId="197" fillId="60" borderId="21" xfId="0" applyFont="1" applyFill="1" applyBorder="1" applyAlignment="1">
      <alignment horizontal="left"/>
    </xf>
    <xf numFmtId="168" fontId="198" fillId="61" borderId="0" xfId="0" applyNumberFormat="1" applyFont="1" applyFill="1"/>
    <xf numFmtId="168" fontId="110" fillId="61" borderId="0" xfId="0" applyNumberFormat="1" applyFont="1" applyFill="1"/>
    <xf numFmtId="168" fontId="59" fillId="61" borderId="0" xfId="0" applyNumberFormat="1" applyFont="1" applyFill="1"/>
    <xf numFmtId="1" fontId="60" fillId="61" borderId="0" xfId="1" applyNumberFormat="1" applyFont="1" applyFill="1"/>
    <xf numFmtId="166" fontId="60" fillId="61" borderId="0" xfId="1" applyNumberFormat="1" applyFont="1" applyFill="1"/>
    <xf numFmtId="1" fontId="198" fillId="61" borderId="0" xfId="0" applyNumberFormat="1" applyFont="1" applyFill="1"/>
    <xf numFmtId="0" fontId="36" fillId="60" borderId="105" xfId="0" applyFont="1" applyFill="1" applyBorder="1"/>
    <xf numFmtId="0" fontId="185" fillId="60" borderId="36" xfId="0" applyFont="1" applyFill="1" applyBorder="1"/>
    <xf numFmtId="0" fontId="0" fillId="60" borderId="11" xfId="0" applyFill="1" applyBorder="1"/>
    <xf numFmtId="168" fontId="60" fillId="61" borderId="11" xfId="0" applyNumberFormat="1" applyFont="1" applyFill="1" applyBorder="1"/>
    <xf numFmtId="164" fontId="60" fillId="61" borderId="11" xfId="19" applyFont="1" applyFill="1" applyBorder="1"/>
    <xf numFmtId="168" fontId="60" fillId="61" borderId="11" xfId="1" applyNumberFormat="1" applyFont="1" applyFill="1" applyBorder="1"/>
    <xf numFmtId="0" fontId="185" fillId="60" borderId="36" xfId="0" applyFont="1" applyFill="1" applyBorder="1" applyAlignment="1">
      <alignment horizontal="right"/>
    </xf>
    <xf numFmtId="168" fontId="196" fillId="61" borderId="11" xfId="0" applyNumberFormat="1" applyFont="1" applyFill="1" applyBorder="1"/>
    <xf numFmtId="168" fontId="59" fillId="61" borderId="11" xfId="0" applyNumberFormat="1" applyFont="1" applyFill="1" applyBorder="1"/>
    <xf numFmtId="168" fontId="110" fillId="61" borderId="11" xfId="0" applyNumberFormat="1" applyFont="1" applyFill="1" applyBorder="1"/>
    <xf numFmtId="168" fontId="61" fillId="61" borderId="11" xfId="0" applyNumberFormat="1" applyFont="1" applyFill="1" applyBorder="1"/>
    <xf numFmtId="1" fontId="60" fillId="61" borderId="11" xfId="0" applyNumberFormat="1" applyFont="1" applyFill="1" applyBorder="1"/>
    <xf numFmtId="1" fontId="198" fillId="61" borderId="11" xfId="0" applyNumberFormat="1" applyFont="1" applyFill="1" applyBorder="1"/>
    <xf numFmtId="9" fontId="60" fillId="61" borderId="11" xfId="1" applyFont="1" applyFill="1" applyBorder="1"/>
    <xf numFmtId="1" fontId="60" fillId="61" borderId="106" xfId="0" applyNumberFormat="1" applyFont="1" applyFill="1" applyBorder="1"/>
    <xf numFmtId="1" fontId="60" fillId="61" borderId="107" xfId="0" applyNumberFormat="1" applyFont="1" applyFill="1" applyBorder="1"/>
    <xf numFmtId="168" fontId="198" fillId="61" borderId="11" xfId="0" applyNumberFormat="1" applyFont="1" applyFill="1" applyBorder="1"/>
    <xf numFmtId="0" fontId="0" fillId="0" borderId="108" xfId="0" applyBorder="1"/>
    <xf numFmtId="0" fontId="0" fillId="19" borderId="19" xfId="0" applyFill="1" applyBorder="1" applyAlignment="1">
      <alignment horizontal="left"/>
    </xf>
    <xf numFmtId="49" fontId="15" fillId="19" borderId="19" xfId="0" applyNumberFormat="1" applyFont="1" applyFill="1" applyBorder="1" applyAlignment="1">
      <alignment horizontal="right"/>
    </xf>
    <xf numFmtId="0" fontId="37" fillId="19" borderId="19" xfId="0" applyFont="1" applyFill="1" applyBorder="1" applyAlignment="1">
      <alignment horizontal="left"/>
    </xf>
    <xf numFmtId="0" fontId="36" fillId="19" borderId="19" xfId="0" applyFont="1" applyFill="1" applyBorder="1"/>
    <xf numFmtId="0" fontId="3" fillId="19" borderId="19" xfId="0" applyFont="1" applyFill="1" applyBorder="1" applyAlignment="1">
      <alignment horizontal="left"/>
    </xf>
    <xf numFmtId="0" fontId="15" fillId="19" borderId="19" xfId="0" applyFont="1" applyFill="1" applyBorder="1"/>
    <xf numFmtId="0" fontId="5" fillId="64" borderId="0" xfId="0" applyFont="1" applyFill="1"/>
    <xf numFmtId="0" fontId="5" fillId="64" borderId="0" xfId="0" applyFont="1" applyFill="1" applyAlignment="1">
      <alignment horizontal="right"/>
    </xf>
    <xf numFmtId="168" fontId="5" fillId="64" borderId="0" xfId="1" applyNumberFormat="1" applyFont="1" applyFill="1" applyBorder="1"/>
    <xf numFmtId="173" fontId="5" fillId="64" borderId="0" xfId="3" applyNumberFormat="1" applyFont="1" applyFill="1" applyBorder="1"/>
    <xf numFmtId="173" fontId="5" fillId="64" borderId="0" xfId="0" applyNumberFormat="1" applyFont="1" applyFill="1"/>
    <xf numFmtId="0" fontId="1" fillId="3" borderId="100" xfId="20" applyFill="1" applyBorder="1"/>
    <xf numFmtId="0" fontId="1" fillId="0" borderId="14" xfId="20" applyBorder="1"/>
    <xf numFmtId="166" fontId="51" fillId="0" borderId="14" xfId="20" applyNumberFormat="1" applyFont="1" applyBorder="1" applyAlignment="1">
      <alignment horizontal="right"/>
    </xf>
    <xf numFmtId="1" fontId="51" fillId="0" borderId="14" xfId="20" applyNumberFormat="1" applyFont="1" applyBorder="1" applyAlignment="1">
      <alignment horizontal="right"/>
    </xf>
    <xf numFmtId="167" fontId="51" fillId="0" borderId="14" xfId="20" applyNumberFormat="1" applyFont="1" applyBorder="1" applyAlignment="1">
      <alignment horizontal="right"/>
    </xf>
    <xf numFmtId="0" fontId="21" fillId="0" borderId="14" xfId="20" applyFont="1" applyBorder="1"/>
    <xf numFmtId="166" fontId="21" fillId="0" borderId="14" xfId="20" applyNumberFormat="1" applyFont="1" applyBorder="1"/>
    <xf numFmtId="166" fontId="51" fillId="3" borderId="14" xfId="20" applyNumberFormat="1" applyFont="1" applyFill="1" applyBorder="1" applyAlignment="1">
      <alignment horizontal="right"/>
    </xf>
    <xf numFmtId="164" fontId="51" fillId="0" borderId="14" xfId="19" applyFont="1" applyBorder="1" applyAlignment="1">
      <alignment horizontal="right"/>
    </xf>
    <xf numFmtId="180" fontId="51" fillId="0" borderId="14" xfId="19" applyNumberFormat="1" applyFont="1" applyBorder="1" applyAlignment="1">
      <alignment horizontal="right"/>
    </xf>
    <xf numFmtId="0" fontId="21" fillId="0" borderId="14" xfId="20" applyFont="1" applyBorder="1" applyAlignment="1">
      <alignment horizontal="right"/>
    </xf>
    <xf numFmtId="166" fontId="51" fillId="3" borderId="14" xfId="24" applyNumberFormat="1" applyFont="1" applyFill="1" applyBorder="1" applyAlignment="1"/>
    <xf numFmtId="166" fontId="177" fillId="0" borderId="101" xfId="20" applyNumberFormat="1" applyFont="1" applyBorder="1"/>
    <xf numFmtId="166" fontId="177" fillId="0" borderId="101" xfId="20" applyNumberFormat="1" applyFont="1" applyBorder="1" applyAlignment="1">
      <alignment horizontal="right"/>
    </xf>
    <xf numFmtId="0" fontId="176" fillId="0" borderId="101" xfId="20" applyFont="1" applyBorder="1"/>
    <xf numFmtId="0" fontId="176" fillId="0" borderId="24" xfId="20" applyFont="1" applyBorder="1"/>
    <xf numFmtId="0" fontId="1" fillId="0" borderId="24" xfId="20" applyBorder="1"/>
    <xf numFmtId="169" fontId="21" fillId="0" borderId="14" xfId="20" applyNumberFormat="1" applyFont="1" applyBorder="1"/>
    <xf numFmtId="171" fontId="51" fillId="3" borderId="14" xfId="24" applyNumberFormat="1" applyFont="1" applyFill="1" applyBorder="1" applyAlignment="1">
      <alignment horizontal="right"/>
    </xf>
    <xf numFmtId="168" fontId="63" fillId="59" borderId="0" xfId="1" applyNumberFormat="1" applyFont="1" applyFill="1" applyBorder="1" applyAlignment="1" applyProtection="1"/>
    <xf numFmtId="168" fontId="63" fillId="59" borderId="14" xfId="1" applyNumberFormat="1" applyFont="1" applyFill="1" applyBorder="1" applyAlignment="1" applyProtection="1"/>
    <xf numFmtId="168" fontId="63" fillId="59" borderId="109" xfId="1" applyNumberFormat="1" applyFont="1" applyFill="1" applyBorder="1" applyAlignment="1" applyProtection="1"/>
    <xf numFmtId="168" fontId="63" fillId="59" borderId="111" xfId="1" applyNumberFormat="1" applyFont="1" applyFill="1" applyBorder="1" applyAlignment="1" applyProtection="1"/>
    <xf numFmtId="168" fontId="63" fillId="59" borderId="110" xfId="1" applyNumberFormat="1" applyFont="1" applyFill="1" applyBorder="1" applyAlignment="1" applyProtection="1"/>
    <xf numFmtId="168" fontId="63" fillId="59" borderId="112" xfId="1" applyNumberFormat="1" applyFont="1" applyFill="1" applyBorder="1" applyAlignment="1" applyProtection="1"/>
    <xf numFmtId="1" fontId="63" fillId="59" borderId="94" xfId="14" applyNumberFormat="1" applyFont="1" applyFill="1" applyBorder="1" applyAlignment="1">
      <alignment horizontal="right"/>
    </xf>
    <xf numFmtId="1" fontId="63" fillId="59" borderId="95" xfId="14" applyNumberFormat="1" applyFont="1" applyFill="1" applyBorder="1" applyAlignment="1">
      <alignment horizontal="right"/>
    </xf>
    <xf numFmtId="1" fontId="63" fillId="59" borderId="101" xfId="14" applyNumberFormat="1" applyFont="1" applyFill="1" applyBorder="1" applyAlignment="1">
      <alignment horizontal="right"/>
    </xf>
    <xf numFmtId="1" fontId="63" fillId="59" borderId="24" xfId="14" applyNumberFormat="1" applyFont="1" applyFill="1" applyBorder="1" applyAlignment="1">
      <alignment horizontal="right"/>
    </xf>
    <xf numFmtId="49" fontId="58" fillId="59" borderId="14" xfId="0" applyNumberFormat="1" applyFont="1" applyFill="1" applyBorder="1" applyAlignment="1">
      <alignment horizontal="right"/>
    </xf>
    <xf numFmtId="0" fontId="167" fillId="59" borderId="93" xfId="0" applyFont="1" applyFill="1" applyBorder="1"/>
    <xf numFmtId="169" fontId="11" fillId="59" borderId="94" xfId="0" applyNumberFormat="1" applyFont="1" applyFill="1" applyBorder="1"/>
    <xf numFmtId="169" fontId="11" fillId="59" borderId="95" xfId="0" applyNumberFormat="1" applyFont="1" applyFill="1" applyBorder="1"/>
    <xf numFmtId="167" fontId="171" fillId="59" borderId="0" xfId="0" applyNumberFormat="1" applyFont="1" applyFill="1" applyAlignment="1">
      <alignment horizontal="right"/>
    </xf>
    <xf numFmtId="167" fontId="173" fillId="59" borderId="0" xfId="0" applyNumberFormat="1" applyFont="1" applyFill="1" applyAlignment="1">
      <alignment horizontal="right"/>
    </xf>
    <xf numFmtId="167" fontId="131" fillId="59" borderId="0" xfId="2" applyNumberFormat="1" applyFont="1" applyFill="1" applyAlignment="1">
      <alignment horizontal="right"/>
    </xf>
    <xf numFmtId="167" fontId="11" fillId="59" borderId="0" xfId="2" applyNumberFormat="1" applyFont="1" applyFill="1" applyAlignment="1">
      <alignment horizontal="right"/>
    </xf>
    <xf numFmtId="167" fontId="175" fillId="59" borderId="0" xfId="2" applyNumberFormat="1" applyFont="1" applyFill="1" applyAlignment="1">
      <alignment horizontal="right"/>
    </xf>
    <xf numFmtId="167" fontId="131" fillId="59" borderId="0" xfId="0" applyNumberFormat="1" applyFont="1" applyFill="1" applyAlignment="1">
      <alignment horizontal="right"/>
    </xf>
    <xf numFmtId="0" fontId="132" fillId="59" borderId="21" xfId="2" applyFont="1" applyFill="1" applyBorder="1" applyAlignment="1">
      <alignment horizontal="left"/>
    </xf>
    <xf numFmtId="167" fontId="171" fillId="59" borderId="14" xfId="0" applyNumberFormat="1" applyFont="1" applyFill="1" applyBorder="1" applyAlignment="1">
      <alignment horizontal="right"/>
    </xf>
    <xf numFmtId="0" fontId="172" fillId="59" borderId="21" xfId="2" applyFont="1" applyFill="1" applyBorder="1" applyAlignment="1">
      <alignment horizontal="left"/>
    </xf>
    <xf numFmtId="167" fontId="173" fillId="59" borderId="14" xfId="0" applyNumberFormat="1" applyFont="1" applyFill="1" applyBorder="1" applyAlignment="1">
      <alignment horizontal="right"/>
    </xf>
    <xf numFmtId="0" fontId="170" fillId="59" borderId="21" xfId="2" applyFont="1" applyFill="1" applyBorder="1" applyAlignment="1">
      <alignment horizontal="left"/>
    </xf>
    <xf numFmtId="0" fontId="128" fillId="59" borderId="21" xfId="2" applyFont="1" applyFill="1" applyBorder="1" applyAlignment="1">
      <alignment horizontal="left"/>
    </xf>
    <xf numFmtId="167" fontId="131" fillId="59" borderId="14" xfId="2" applyNumberFormat="1" applyFont="1" applyFill="1" applyBorder="1" applyAlignment="1">
      <alignment horizontal="right"/>
    </xf>
    <xf numFmtId="167" fontId="11" fillId="59" borderId="14" xfId="2" applyNumberFormat="1" applyFont="1" applyFill="1" applyBorder="1" applyAlignment="1">
      <alignment horizontal="right"/>
    </xf>
    <xf numFmtId="167" fontId="175" fillId="59" borderId="14" xfId="2" applyNumberFormat="1" applyFont="1" applyFill="1" applyBorder="1" applyAlignment="1">
      <alignment horizontal="right"/>
    </xf>
    <xf numFmtId="167" fontId="131" fillId="59" borderId="14" xfId="0" applyNumberFormat="1" applyFont="1" applyFill="1" applyBorder="1" applyAlignment="1">
      <alignment horizontal="right"/>
    </xf>
    <xf numFmtId="0" fontId="135" fillId="59" borderId="100" xfId="0" applyFont="1" applyFill="1" applyBorder="1"/>
    <xf numFmtId="166" fontId="131" fillId="59" borderId="101" xfId="0" applyNumberFormat="1" applyFont="1" applyFill="1" applyBorder="1" applyAlignment="1">
      <alignment horizontal="right"/>
    </xf>
    <xf numFmtId="166" fontId="131" fillId="59" borderId="24" xfId="0" applyNumberFormat="1" applyFont="1" applyFill="1" applyBorder="1" applyAlignment="1">
      <alignment horizontal="right"/>
    </xf>
    <xf numFmtId="0" fontId="168" fillId="59" borderId="113" xfId="0" applyFont="1" applyFill="1" applyBorder="1"/>
    <xf numFmtId="0" fontId="9" fillId="59" borderId="22" xfId="0" applyFont="1" applyFill="1" applyBorder="1" applyAlignment="1">
      <alignment horizontal="center"/>
    </xf>
    <xf numFmtId="0" fontId="9" fillId="59" borderId="23" xfId="0" applyFont="1" applyFill="1" applyBorder="1" applyAlignment="1">
      <alignment horizontal="center"/>
    </xf>
    <xf numFmtId="167" fontId="18" fillId="3" borderId="11" xfId="3" applyNumberFormat="1" applyFont="1" applyFill="1" applyBorder="1" applyAlignment="1" applyProtection="1">
      <alignment horizontal="center"/>
    </xf>
    <xf numFmtId="0" fontId="19" fillId="3" borderId="93" xfId="0" applyFont="1" applyFill="1" applyBorder="1"/>
    <xf numFmtId="0" fontId="20" fillId="3" borderId="94" xfId="0" applyFont="1" applyFill="1" applyBorder="1"/>
    <xf numFmtId="0" fontId="20" fillId="3" borderId="95" xfId="0" applyFont="1" applyFill="1" applyBorder="1"/>
    <xf numFmtId="167" fontId="18" fillId="3" borderId="14" xfId="3" applyNumberFormat="1" applyFont="1" applyFill="1" applyBorder="1" applyAlignment="1" applyProtection="1">
      <alignment horizontal="center"/>
    </xf>
    <xf numFmtId="0" fontId="22" fillId="3" borderId="21" xfId="0" applyFont="1" applyFill="1" applyBorder="1"/>
    <xf numFmtId="0" fontId="21" fillId="3" borderId="21" xfId="0" applyFont="1" applyFill="1" applyBorder="1"/>
    <xf numFmtId="0" fontId="21" fillId="3" borderId="100" xfId="0" applyFont="1" applyFill="1" applyBorder="1"/>
    <xf numFmtId="0" fontId="10" fillId="2" borderId="2" xfId="0" applyFont="1" applyFill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06" fillId="0" borderId="0" xfId="0" applyFont="1"/>
    <xf numFmtId="0" fontId="17" fillId="0" borderId="15" xfId="0" applyFont="1" applyBorder="1" applyAlignment="1">
      <alignment horizontal="left"/>
    </xf>
    <xf numFmtId="0" fontId="106" fillId="0" borderId="0" xfId="0" applyFont="1" applyAlignment="1">
      <alignment horizontal="left"/>
    </xf>
    <xf numFmtId="0" fontId="197" fillId="0" borderId="0" xfId="0" applyFont="1" applyAlignment="1">
      <alignment horizontal="left"/>
    </xf>
    <xf numFmtId="0" fontId="200" fillId="0" borderId="56" xfId="0" applyFont="1" applyBorder="1"/>
    <xf numFmtId="168" fontId="49" fillId="0" borderId="0" xfId="1" applyNumberFormat="1" applyFont="1"/>
    <xf numFmtId="168" fontId="5" fillId="0" borderId="0" xfId="1" applyNumberFormat="1" applyFont="1" applyFill="1" applyBorder="1" applyAlignment="1"/>
    <xf numFmtId="167" fontId="5" fillId="0" borderId="0" xfId="0" applyNumberFormat="1" applyFont="1"/>
    <xf numFmtId="168" fontId="5" fillId="0" borderId="0" xfId="1" applyNumberFormat="1" applyFont="1" applyBorder="1" applyAlignment="1"/>
    <xf numFmtId="168" fontId="96" fillId="61" borderId="14" xfId="0" applyNumberFormat="1" applyFont="1" applyFill="1" applyBorder="1"/>
    <xf numFmtId="164" fontId="96" fillId="61" borderId="14" xfId="19" applyFont="1" applyFill="1" applyBorder="1"/>
    <xf numFmtId="10" fontId="3" fillId="62" borderId="14" xfId="0" applyNumberFormat="1" applyFont="1" applyFill="1" applyBorder="1" applyAlignment="1">
      <alignment horizontal="right"/>
    </xf>
    <xf numFmtId="0" fontId="3" fillId="60" borderId="14" xfId="0" applyFont="1" applyFill="1" applyBorder="1"/>
    <xf numFmtId="168" fontId="96" fillId="61" borderId="14" xfId="1" applyNumberFormat="1" applyFont="1" applyFill="1" applyBorder="1"/>
    <xf numFmtId="180" fontId="96" fillId="61" borderId="14" xfId="19" applyNumberFormat="1" applyFont="1" applyFill="1" applyBorder="1"/>
    <xf numFmtId="1" fontId="96" fillId="61" borderId="98" xfId="0" applyNumberFormat="1" applyFont="1" applyFill="1" applyBorder="1"/>
    <xf numFmtId="1" fontId="96" fillId="61" borderId="99" xfId="0" applyNumberFormat="1" applyFont="1" applyFill="1" applyBorder="1"/>
    <xf numFmtId="9" fontId="201" fillId="61" borderId="14" xfId="0" applyNumberFormat="1" applyFont="1" applyFill="1" applyBorder="1"/>
    <xf numFmtId="10" fontId="182" fillId="60" borderId="14" xfId="0" applyNumberFormat="1" applyFont="1" applyFill="1" applyBorder="1" applyAlignment="1">
      <alignment horizontal="right"/>
    </xf>
    <xf numFmtId="173" fontId="0" fillId="0" borderId="0" xfId="0" applyNumberFormat="1"/>
    <xf numFmtId="9" fontId="197" fillId="0" borderId="0" xfId="1" applyFont="1" applyFill="1" applyBorder="1"/>
    <xf numFmtId="0" fontId="186" fillId="62" borderId="0" xfId="0" applyFont="1" applyFill="1" applyAlignment="1">
      <alignment horizontal="left"/>
    </xf>
    <xf numFmtId="0" fontId="19" fillId="62" borderId="0" xfId="0" applyFont="1" applyFill="1"/>
    <xf numFmtId="168" fontId="59" fillId="63" borderId="0" xfId="0" applyNumberFormat="1" applyFont="1" applyFill="1"/>
    <xf numFmtId="164" fontId="60" fillId="61" borderId="0" xfId="19" applyFont="1" applyFill="1" applyBorder="1"/>
    <xf numFmtId="164" fontId="63" fillId="63" borderId="0" xfId="19" applyFont="1" applyFill="1" applyBorder="1"/>
    <xf numFmtId="168" fontId="63" fillId="63" borderId="0" xfId="1" applyNumberFormat="1" applyFont="1" applyFill="1" applyBorder="1"/>
    <xf numFmtId="164" fontId="63" fillId="63" borderId="101" xfId="19" applyFont="1" applyFill="1" applyBorder="1"/>
    <xf numFmtId="164" fontId="96" fillId="61" borderId="24" xfId="19" applyFont="1" applyFill="1" applyBorder="1"/>
    <xf numFmtId="0" fontId="128" fillId="0" borderId="9" xfId="2" applyFont="1" applyBorder="1" applyAlignment="1">
      <alignment horizontal="left"/>
    </xf>
    <xf numFmtId="0" fontId="128" fillId="0" borderId="9" xfId="2" applyFont="1" applyBorder="1" applyAlignment="1">
      <alignment horizontal="left" indent="4"/>
    </xf>
    <xf numFmtId="167" fontId="128" fillId="0" borderId="9" xfId="2" applyNumberFormat="1" applyFont="1" applyBorder="1" applyAlignment="1">
      <alignment horizontal="center"/>
    </xf>
    <xf numFmtId="167" fontId="128" fillId="0" borderId="9" xfId="2" applyNumberFormat="1" applyFont="1" applyBorder="1" applyAlignment="1">
      <alignment horizontal="right"/>
    </xf>
    <xf numFmtId="167" fontId="11" fillId="0" borderId="9" xfId="2" applyNumberFormat="1" applyFont="1" applyBorder="1" applyAlignment="1">
      <alignment horizontal="right"/>
    </xf>
    <xf numFmtId="0" fontId="203" fillId="0" borderId="9" xfId="0" applyFont="1" applyBorder="1" applyAlignment="1">
      <alignment horizontal="right"/>
    </xf>
    <xf numFmtId="0" fontId="17" fillId="0" borderId="0" xfId="0" applyFont="1"/>
    <xf numFmtId="0" fontId="5" fillId="0" borderId="0" xfId="0" applyFont="1" applyAlignment="1">
      <alignment horizontal="right"/>
    </xf>
    <xf numFmtId="0" fontId="51" fillId="0" borderId="97" xfId="20" applyFont="1" applyBorder="1" applyAlignment="1">
      <alignment horizontal="center"/>
    </xf>
    <xf numFmtId="0" fontId="177" fillId="3" borderId="0" xfId="20" applyFont="1" applyFill="1" applyAlignment="1">
      <alignment horizontal="center"/>
    </xf>
    <xf numFmtId="0" fontId="1" fillId="3" borderId="101" xfId="20" applyFill="1" applyBorder="1"/>
    <xf numFmtId="0" fontId="176" fillId="0" borderId="101" xfId="20" applyFont="1" applyBorder="1" applyAlignment="1">
      <alignment horizontal="right"/>
    </xf>
    <xf numFmtId="0" fontId="1" fillId="0" borderId="101" xfId="20" applyBorder="1"/>
    <xf numFmtId="0" fontId="177" fillId="0" borderId="0" xfId="20" applyFont="1" applyAlignment="1">
      <alignment horizontal="center"/>
    </xf>
    <xf numFmtId="166" fontId="51" fillId="0" borderId="0" xfId="20" applyNumberFormat="1" applyFont="1" applyAlignment="1">
      <alignment horizontal="right"/>
    </xf>
    <xf numFmtId="1" fontId="51" fillId="0" borderId="0" xfId="20" applyNumberFormat="1" applyFont="1" applyAlignment="1">
      <alignment horizontal="right"/>
    </xf>
    <xf numFmtId="167" fontId="51" fillId="0" borderId="0" xfId="20" applyNumberFormat="1" applyFont="1" applyAlignment="1">
      <alignment horizontal="right"/>
    </xf>
    <xf numFmtId="166" fontId="51" fillId="0" borderId="0" xfId="20" applyNumberFormat="1" applyFont="1"/>
    <xf numFmtId="166" fontId="21" fillId="0" borderId="0" xfId="20" applyNumberFormat="1" applyFont="1"/>
    <xf numFmtId="49" fontId="58" fillId="59" borderId="0" xfId="0" applyNumberFormat="1" applyFont="1" applyFill="1" applyAlignment="1">
      <alignment horizontal="right"/>
    </xf>
    <xf numFmtId="166" fontId="51" fillId="3" borderId="0" xfId="20" applyNumberFormat="1" applyFont="1" applyFill="1" applyAlignment="1">
      <alignment horizontal="right"/>
    </xf>
    <xf numFmtId="169" fontId="21" fillId="0" borderId="0" xfId="20" applyNumberFormat="1" applyFont="1" applyAlignment="1">
      <alignment horizontal="right"/>
    </xf>
    <xf numFmtId="169" fontId="21" fillId="0" borderId="0" xfId="20" applyNumberFormat="1" applyFont="1"/>
    <xf numFmtId="0" fontId="21" fillId="0" borderId="0" xfId="20" applyFont="1" applyAlignment="1">
      <alignment horizontal="right"/>
    </xf>
    <xf numFmtId="0" fontId="177" fillId="3" borderId="93" xfId="20" applyFont="1" applyFill="1" applyBorder="1"/>
    <xf numFmtId="0" fontId="179" fillId="3" borderId="118" xfId="20" applyFont="1" applyFill="1" applyBorder="1" applyAlignment="1">
      <alignment horizontal="center"/>
    </xf>
    <xf numFmtId="0" fontId="179" fillId="3" borderId="119" xfId="20" applyFont="1" applyFill="1" applyBorder="1" applyAlignment="1">
      <alignment horizontal="center" vertical="center"/>
    </xf>
    <xf numFmtId="0" fontId="52" fillId="0" borderId="118" xfId="20" applyFont="1" applyBorder="1" applyAlignment="1">
      <alignment horizontal="center"/>
    </xf>
    <xf numFmtId="0" fontId="52" fillId="0" borderId="120" xfId="20" applyFont="1" applyBorder="1" applyAlignment="1">
      <alignment horizontal="center"/>
    </xf>
    <xf numFmtId="0" fontId="177" fillId="3" borderId="21" xfId="20" applyFont="1" applyFill="1" applyBorder="1"/>
    <xf numFmtId="0" fontId="177" fillId="3" borderId="104" xfId="20" applyFont="1" applyFill="1" applyBorder="1"/>
    <xf numFmtId="0" fontId="179" fillId="3" borderId="21" xfId="20" applyFont="1" applyFill="1" applyBorder="1"/>
    <xf numFmtId="0" fontId="177" fillId="3" borderId="21" xfId="20" applyFont="1" applyFill="1" applyBorder="1" applyAlignment="1">
      <alignment horizontal="left" indent="1"/>
    </xf>
    <xf numFmtId="0" fontId="51" fillId="3" borderId="21" xfId="20" applyFont="1" applyFill="1" applyBorder="1" applyAlignment="1">
      <alignment horizontal="left" indent="1"/>
    </xf>
    <xf numFmtId="0" fontId="181" fillId="3" borderId="21" xfId="20" applyFont="1" applyFill="1" applyBorder="1"/>
    <xf numFmtId="0" fontId="179" fillId="3" borderId="21" xfId="20" applyFont="1" applyFill="1" applyBorder="1" applyAlignment="1">
      <alignment horizontal="left"/>
    </xf>
    <xf numFmtId="0" fontId="179" fillId="0" borderId="21" xfId="20" applyFont="1" applyBorder="1"/>
    <xf numFmtId="0" fontId="177" fillId="3" borderId="21" xfId="20" applyFont="1" applyFill="1" applyBorder="1" applyAlignment="1">
      <alignment horizontal="left" indent="2"/>
    </xf>
    <xf numFmtId="0" fontId="51" fillId="3" borderId="21" xfId="20" applyFont="1" applyFill="1" applyBorder="1"/>
    <xf numFmtId="0" fontId="177" fillId="3" borderId="100" xfId="20" applyFont="1" applyFill="1" applyBorder="1"/>
    <xf numFmtId="0" fontId="113" fillId="0" borderId="88" xfId="0" applyFont="1" applyBorder="1"/>
    <xf numFmtId="49" fontId="69" fillId="0" borderId="121" xfId="0" applyNumberFormat="1" applyFont="1" applyBorder="1" applyAlignment="1">
      <alignment horizontal="right"/>
    </xf>
    <xf numFmtId="49" fontId="69" fillId="0" borderId="89" xfId="0" applyNumberFormat="1" applyFont="1" applyBorder="1" applyAlignment="1">
      <alignment horizontal="right"/>
    </xf>
    <xf numFmtId="0" fontId="115" fillId="59" borderId="21" xfId="14" applyFont="1" applyFill="1" applyBorder="1"/>
    <xf numFmtId="0" fontId="116" fillId="59" borderId="21" xfId="14" applyFont="1" applyFill="1" applyBorder="1"/>
    <xf numFmtId="166" fontId="63" fillId="59" borderId="21" xfId="14" applyNumberFormat="1" applyFont="1" applyFill="1" applyBorder="1" applyAlignment="1">
      <alignment horizontal="left" indent="2"/>
    </xf>
    <xf numFmtId="0" fontId="116" fillId="59" borderId="21" xfId="14" applyFont="1" applyFill="1" applyBorder="1" applyAlignment="1">
      <alignment horizontal="left" indent="2"/>
    </xf>
    <xf numFmtId="0" fontId="116" fillId="59" borderId="21" xfId="14" applyFont="1" applyFill="1" applyBorder="1" applyAlignment="1">
      <alignment horizontal="left"/>
    </xf>
    <xf numFmtId="0" fontId="116" fillId="59" borderId="21" xfId="14" applyFont="1" applyFill="1" applyBorder="1" applyAlignment="1">
      <alignment horizontal="left" indent="1"/>
    </xf>
    <xf numFmtId="0" fontId="114" fillId="59" borderId="21" xfId="0" applyFont="1" applyFill="1" applyBorder="1" applyAlignment="1">
      <alignment horizontal="left" indent="1"/>
    </xf>
    <xf numFmtId="0" fontId="115" fillId="59" borderId="122" xfId="14" applyFont="1" applyFill="1" applyBorder="1"/>
    <xf numFmtId="0" fontId="114" fillId="59" borderId="123" xfId="0" applyFont="1" applyFill="1" applyBorder="1" applyAlignment="1">
      <alignment horizontal="left" indent="1"/>
    </xf>
    <xf numFmtId="0" fontId="114" fillId="59" borderId="21" xfId="0" applyFont="1" applyFill="1" applyBorder="1"/>
    <xf numFmtId="0" fontId="114" fillId="59" borderId="93" xfId="0" applyFont="1" applyFill="1" applyBorder="1"/>
    <xf numFmtId="0" fontId="114" fillId="59" borderId="100" xfId="0" applyFont="1" applyFill="1" applyBorder="1"/>
    <xf numFmtId="168" fontId="63" fillId="59" borderId="11" xfId="1" applyNumberFormat="1" applyFont="1" applyFill="1" applyBorder="1" applyAlignment="1" applyProtection="1"/>
    <xf numFmtId="168" fontId="63" fillId="59" borderId="124" xfId="1" applyNumberFormat="1" applyFont="1" applyFill="1" applyBorder="1" applyAlignment="1" applyProtection="1"/>
    <xf numFmtId="168" fontId="63" fillId="59" borderId="125" xfId="1" applyNumberFormat="1" applyFont="1" applyFill="1" applyBorder="1" applyAlignment="1" applyProtection="1"/>
    <xf numFmtId="1" fontId="63" fillId="59" borderId="105" xfId="14" applyNumberFormat="1" applyFont="1" applyFill="1" applyBorder="1" applyAlignment="1">
      <alignment horizontal="right"/>
    </xf>
    <xf numFmtId="1" fontId="63" fillId="59" borderId="108" xfId="14" applyNumberFormat="1" applyFont="1" applyFill="1" applyBorder="1" applyAlignment="1">
      <alignment horizontal="right"/>
    </xf>
    <xf numFmtId="166" fontId="51" fillId="0" borderId="11" xfId="20" applyNumberFormat="1" applyFont="1" applyBorder="1" applyAlignment="1">
      <alignment horizontal="right"/>
    </xf>
    <xf numFmtId="1" fontId="51" fillId="0" borderId="11" xfId="20" applyNumberFormat="1" applyFont="1" applyBorder="1" applyAlignment="1">
      <alignment horizontal="right"/>
    </xf>
    <xf numFmtId="167" fontId="51" fillId="0" borderId="11" xfId="20" applyNumberFormat="1" applyFont="1" applyBorder="1" applyAlignment="1">
      <alignment horizontal="right"/>
    </xf>
    <xf numFmtId="0" fontId="21" fillId="0" borderId="11" xfId="20" applyFont="1" applyBorder="1"/>
    <xf numFmtId="166" fontId="21" fillId="0" borderId="11" xfId="20" applyNumberFormat="1" applyFont="1" applyBorder="1"/>
    <xf numFmtId="49" fontId="58" fillId="59" borderId="11" xfId="0" applyNumberFormat="1" applyFont="1" applyFill="1" applyBorder="1" applyAlignment="1">
      <alignment horizontal="right"/>
    </xf>
    <xf numFmtId="166" fontId="51" fillId="3" borderId="11" xfId="20" applyNumberFormat="1" applyFont="1" applyFill="1" applyBorder="1" applyAlignment="1">
      <alignment horizontal="right"/>
    </xf>
    <xf numFmtId="169" fontId="21" fillId="0" borderId="11" xfId="20" applyNumberFormat="1" applyFont="1" applyBorder="1" applyAlignment="1">
      <alignment horizontal="right"/>
    </xf>
    <xf numFmtId="171" fontId="51" fillId="3" borderId="11" xfId="24" applyNumberFormat="1" applyFont="1" applyFill="1" applyBorder="1" applyAlignment="1"/>
    <xf numFmtId="164" fontId="51" fillId="0" borderId="11" xfId="19" applyFont="1" applyBorder="1" applyAlignment="1">
      <alignment horizontal="right"/>
    </xf>
    <xf numFmtId="180" fontId="51" fillId="0" borderId="11" xfId="19" applyNumberFormat="1" applyFont="1" applyBorder="1" applyAlignment="1">
      <alignment horizontal="right"/>
    </xf>
    <xf numFmtId="173" fontId="51" fillId="0" borderId="11" xfId="24" applyNumberFormat="1" applyFont="1" applyFill="1" applyBorder="1" applyAlignment="1"/>
    <xf numFmtId="0" fontId="21" fillId="0" borderId="11" xfId="20" applyFont="1" applyBorder="1" applyAlignment="1">
      <alignment horizontal="right"/>
    </xf>
    <xf numFmtId="166" fontId="51" fillId="3" borderId="11" xfId="24" applyNumberFormat="1" applyFont="1" applyFill="1" applyBorder="1" applyAlignment="1"/>
    <xf numFmtId="166" fontId="177" fillId="0" borderId="108" xfId="20" applyNumberFormat="1" applyFont="1" applyBorder="1" applyAlignment="1">
      <alignment horizontal="right"/>
    </xf>
    <xf numFmtId="0" fontId="9" fillId="59" borderId="25" xfId="0" applyFont="1" applyFill="1" applyBorder="1" applyAlignment="1">
      <alignment horizontal="center"/>
    </xf>
    <xf numFmtId="167" fontId="171" fillId="59" borderId="11" xfId="0" applyNumberFormat="1" applyFont="1" applyFill="1" applyBorder="1" applyAlignment="1">
      <alignment horizontal="right"/>
    </xf>
    <xf numFmtId="167" fontId="173" fillId="59" borderId="11" xfId="0" applyNumberFormat="1" applyFont="1" applyFill="1" applyBorder="1" applyAlignment="1">
      <alignment horizontal="right"/>
    </xf>
    <xf numFmtId="167" fontId="131" fillId="59" borderId="11" xfId="2" applyNumberFormat="1" applyFont="1" applyFill="1" applyBorder="1" applyAlignment="1">
      <alignment horizontal="right"/>
    </xf>
    <xf numFmtId="167" fontId="11" fillId="59" borderId="11" xfId="2" applyNumberFormat="1" applyFont="1" applyFill="1" applyBorder="1" applyAlignment="1">
      <alignment horizontal="right"/>
    </xf>
    <xf numFmtId="167" fontId="175" fillId="59" borderId="11" xfId="2" applyNumberFormat="1" applyFont="1" applyFill="1" applyBorder="1" applyAlignment="1">
      <alignment horizontal="right"/>
    </xf>
    <xf numFmtId="167" fontId="131" fillId="59" borderId="11" xfId="0" applyNumberFormat="1" applyFont="1" applyFill="1" applyBorder="1" applyAlignment="1">
      <alignment horizontal="right"/>
    </xf>
    <xf numFmtId="166" fontId="131" fillId="59" borderId="108" xfId="0" applyNumberFormat="1" applyFont="1" applyFill="1" applyBorder="1" applyAlignment="1">
      <alignment horizontal="right"/>
    </xf>
    <xf numFmtId="167" fontId="18" fillId="3" borderId="0" xfId="3" applyNumberFormat="1" applyFont="1" applyFill="1" applyBorder="1" applyAlignment="1" applyProtection="1">
      <alignment horizontal="center"/>
    </xf>
    <xf numFmtId="166" fontId="21" fillId="3" borderId="0" xfId="0" applyNumberFormat="1" applyFont="1" applyFill="1"/>
    <xf numFmtId="168" fontId="21" fillId="3" borderId="0" xfId="0" applyNumberFormat="1" applyFont="1" applyFill="1"/>
    <xf numFmtId="168" fontId="12" fillId="3" borderId="0" xfId="0" applyNumberFormat="1" applyFont="1" applyFill="1"/>
    <xf numFmtId="168" fontId="22" fillId="3" borderId="0" xfId="0" applyNumberFormat="1" applyFont="1" applyFill="1"/>
    <xf numFmtId="166" fontId="21" fillId="3" borderId="14" xfId="0" applyNumberFormat="1" applyFont="1" applyFill="1" applyBorder="1"/>
    <xf numFmtId="168" fontId="21" fillId="3" borderId="14" xfId="0" applyNumberFormat="1" applyFont="1" applyFill="1" applyBorder="1"/>
    <xf numFmtId="168" fontId="12" fillId="3" borderId="14" xfId="0" applyNumberFormat="1" applyFont="1" applyFill="1" applyBorder="1"/>
    <xf numFmtId="168" fontId="22" fillId="3" borderId="14" xfId="0" applyNumberFormat="1" applyFont="1" applyFill="1" applyBorder="1"/>
    <xf numFmtId="168" fontId="13" fillId="3" borderId="101" xfId="0" applyNumberFormat="1" applyFont="1" applyFill="1" applyBorder="1"/>
    <xf numFmtId="168" fontId="13" fillId="3" borderId="24" xfId="0" applyNumberFormat="1" applyFont="1" applyFill="1" applyBorder="1"/>
    <xf numFmtId="0" fontId="20" fillId="3" borderId="4" xfId="0" applyFont="1" applyFill="1" applyBorder="1"/>
    <xf numFmtId="0" fontId="22" fillId="3" borderId="22" xfId="0" applyFont="1" applyFill="1" applyBorder="1" applyAlignment="1">
      <alignment horizontal="center"/>
    </xf>
    <xf numFmtId="0" fontId="22" fillId="3" borderId="25" xfId="0" applyFont="1" applyFill="1" applyBorder="1" applyAlignment="1">
      <alignment horizontal="center"/>
    </xf>
    <xf numFmtId="166" fontId="21" fillId="3" borderId="11" xfId="0" applyNumberFormat="1" applyFont="1" applyFill="1" applyBorder="1"/>
    <xf numFmtId="168" fontId="21" fillId="3" borderId="11" xfId="0" applyNumberFormat="1" applyFont="1" applyFill="1" applyBorder="1"/>
    <xf numFmtId="168" fontId="12" fillId="3" borderId="11" xfId="0" applyNumberFormat="1" applyFont="1" applyFill="1" applyBorder="1"/>
    <xf numFmtId="168" fontId="22" fillId="3" borderId="11" xfId="0" applyNumberFormat="1" applyFont="1" applyFill="1" applyBorder="1"/>
    <xf numFmtId="168" fontId="13" fillId="3" borderId="108" xfId="0" applyNumberFormat="1" applyFont="1" applyFill="1" applyBorder="1"/>
    <xf numFmtId="166" fontId="21" fillId="24" borderId="0" xfId="0" applyNumberFormat="1" applyFont="1" applyFill="1"/>
    <xf numFmtId="167" fontId="119" fillId="0" borderId="22" xfId="0" applyNumberFormat="1" applyFont="1" applyBorder="1"/>
    <xf numFmtId="49" fontId="69" fillId="0" borderId="22" xfId="0" applyNumberFormat="1" applyFont="1" applyBorder="1" applyAlignment="1">
      <alignment horizontal="right"/>
    </xf>
    <xf numFmtId="167" fontId="118" fillId="39" borderId="0" xfId="14" applyNumberFormat="1" applyFont="1" applyFill="1"/>
    <xf numFmtId="1" fontId="57" fillId="39" borderId="0" xfId="14" applyNumberFormat="1" applyFont="1" applyFill="1"/>
    <xf numFmtId="166" fontId="57" fillId="39" borderId="0" xfId="14" applyNumberFormat="1" applyFont="1" applyFill="1"/>
    <xf numFmtId="166" fontId="63" fillId="39" borderId="0" xfId="14" applyNumberFormat="1" applyFont="1" applyFill="1"/>
    <xf numFmtId="167" fontId="67" fillId="0" borderId="0" xfId="0" applyNumberFormat="1" applyFont="1"/>
    <xf numFmtId="166" fontId="57" fillId="20" borderId="79" xfId="14" applyNumberFormat="1" applyFont="1" applyFill="1" applyBorder="1"/>
    <xf numFmtId="166" fontId="57" fillId="20" borderId="75" xfId="14" applyNumberFormat="1" applyFont="1" applyFill="1" applyBorder="1"/>
    <xf numFmtId="166" fontId="57" fillId="20" borderId="77" xfId="14" applyNumberFormat="1" applyFont="1" applyFill="1" applyBorder="1"/>
    <xf numFmtId="167" fontId="119" fillId="39" borderId="0" xfId="0" applyNumberFormat="1" applyFont="1" applyFill="1"/>
    <xf numFmtId="166" fontId="63" fillId="20" borderId="75" xfId="14" applyNumberFormat="1" applyFont="1" applyFill="1" applyBorder="1"/>
    <xf numFmtId="166" fontId="63" fillId="20" borderId="77" xfId="14" applyNumberFormat="1" applyFont="1" applyFill="1" applyBorder="1"/>
    <xf numFmtId="167" fontId="118" fillId="39" borderId="2" xfId="14" applyNumberFormat="1" applyFont="1" applyFill="1" applyBorder="1"/>
    <xf numFmtId="166" fontId="63" fillId="39" borderId="2" xfId="14" applyNumberFormat="1" applyFont="1" applyFill="1" applyBorder="1"/>
    <xf numFmtId="166" fontId="63" fillId="39" borderId="75" xfId="14" applyNumberFormat="1" applyFont="1" applyFill="1" applyBorder="1"/>
    <xf numFmtId="166" fontId="63" fillId="39" borderId="76" xfId="14" applyNumberFormat="1" applyFont="1" applyFill="1" applyBorder="1"/>
    <xf numFmtId="167" fontId="119" fillId="20" borderId="0" xfId="0" applyNumberFormat="1" applyFont="1" applyFill="1" applyAlignment="1">
      <alignment horizontal="right"/>
    </xf>
    <xf numFmtId="167" fontId="62" fillId="20" borderId="0" xfId="0" applyNumberFormat="1" applyFont="1" applyFill="1" applyAlignment="1">
      <alignment horizontal="right"/>
    </xf>
    <xf numFmtId="166" fontId="62" fillId="20" borderId="0" xfId="0" applyNumberFormat="1" applyFont="1" applyFill="1" applyAlignment="1">
      <alignment horizontal="right"/>
    </xf>
    <xf numFmtId="167" fontId="119" fillId="33" borderId="0" xfId="0" applyNumberFormat="1" applyFont="1" applyFill="1" applyAlignment="1">
      <alignment horizontal="right"/>
    </xf>
    <xf numFmtId="167" fontId="62" fillId="33" borderId="0" xfId="0" applyNumberFormat="1" applyFont="1" applyFill="1" applyAlignment="1">
      <alignment horizontal="right"/>
    </xf>
    <xf numFmtId="166" fontId="62" fillId="33" borderId="0" xfId="0" applyNumberFormat="1" applyFont="1" applyFill="1" applyAlignment="1">
      <alignment horizontal="right"/>
    </xf>
    <xf numFmtId="167" fontId="119" fillId="44" borderId="0" xfId="0" applyNumberFormat="1" applyFont="1" applyFill="1" applyAlignment="1">
      <alignment horizontal="right"/>
    </xf>
    <xf numFmtId="167" fontId="62" fillId="44" borderId="0" xfId="0" applyNumberFormat="1" applyFont="1" applyFill="1" applyAlignment="1">
      <alignment horizontal="right"/>
    </xf>
    <xf numFmtId="167" fontId="62" fillId="41" borderId="0" xfId="0" applyNumberFormat="1" applyFont="1" applyFill="1" applyAlignment="1">
      <alignment horizontal="right"/>
    </xf>
    <xf numFmtId="167" fontId="119" fillId="41" borderId="0" xfId="0" applyNumberFormat="1" applyFont="1" applyFill="1" applyAlignment="1">
      <alignment horizontal="right"/>
    </xf>
    <xf numFmtId="166" fontId="62" fillId="41" borderId="0" xfId="0" applyNumberFormat="1" applyFont="1" applyFill="1" applyAlignment="1">
      <alignment horizontal="right"/>
    </xf>
    <xf numFmtId="167" fontId="62" fillId="65" borderId="0" xfId="0" applyNumberFormat="1" applyFont="1" applyFill="1" applyAlignment="1">
      <alignment horizontal="right"/>
    </xf>
    <xf numFmtId="167" fontId="119" fillId="65" borderId="0" xfId="0" applyNumberFormat="1" applyFont="1" applyFill="1" applyAlignment="1">
      <alignment horizontal="right"/>
    </xf>
    <xf numFmtId="166" fontId="62" fillId="65" borderId="0" xfId="0" applyNumberFormat="1" applyFont="1" applyFill="1" applyAlignment="1">
      <alignment horizontal="right"/>
    </xf>
    <xf numFmtId="166" fontId="62" fillId="65" borderId="0" xfId="3" applyNumberFormat="1" applyFont="1" applyFill="1" applyBorder="1" applyAlignment="1">
      <alignment horizontal="right"/>
    </xf>
    <xf numFmtId="166" fontId="109" fillId="39" borderId="0" xfId="14" applyNumberFormat="1" applyFont="1" applyFill="1"/>
    <xf numFmtId="166" fontId="63" fillId="39" borderId="66" xfId="14" applyNumberFormat="1" applyFont="1" applyFill="1" applyBorder="1"/>
    <xf numFmtId="168" fontId="67" fillId="0" borderId="0" xfId="1" applyNumberFormat="1" applyFont="1" applyFill="1" applyBorder="1"/>
    <xf numFmtId="167" fontId="119" fillId="20" borderId="0" xfId="0" applyNumberFormat="1" applyFont="1" applyFill="1"/>
    <xf numFmtId="167" fontId="119" fillId="33" borderId="0" xfId="0" applyNumberFormat="1" applyFont="1" applyFill="1"/>
    <xf numFmtId="168" fontId="67" fillId="0" borderId="0" xfId="0" applyNumberFormat="1" applyFont="1"/>
    <xf numFmtId="167" fontId="119" fillId="44" borderId="0" xfId="0" applyNumberFormat="1" applyFont="1" applyFill="1"/>
    <xf numFmtId="168" fontId="63" fillId="65" borderId="0" xfId="1" applyNumberFormat="1" applyFont="1" applyFill="1" applyBorder="1" applyAlignment="1" applyProtection="1"/>
    <xf numFmtId="0" fontId="15" fillId="53" borderId="0" xfId="0" applyFont="1" applyFill="1"/>
    <xf numFmtId="2" fontId="0" fillId="53" borderId="0" xfId="0" applyNumberFormat="1" applyFill="1"/>
    <xf numFmtId="166" fontId="0" fillId="53" borderId="0" xfId="0" applyNumberFormat="1" applyFill="1"/>
    <xf numFmtId="167" fontId="0" fillId="53" borderId="0" xfId="0" applyNumberFormat="1" applyFill="1"/>
    <xf numFmtId="167" fontId="22" fillId="53" borderId="0" xfId="0" applyNumberFormat="1" applyFont="1" applyFill="1"/>
    <xf numFmtId="0" fontId="2" fillId="53" borderId="59" xfId="0" applyFont="1" applyFill="1" applyBorder="1"/>
    <xf numFmtId="0" fontId="198" fillId="40" borderId="0" xfId="0" applyFont="1" applyFill="1" applyAlignment="1">
      <alignment horizontal="right"/>
    </xf>
    <xf numFmtId="167" fontId="3" fillId="53" borderId="0" xfId="0" applyNumberFormat="1" applyFont="1" applyFill="1"/>
    <xf numFmtId="0" fontId="0" fillId="53" borderId="0" xfId="0" applyFill="1" applyAlignment="1">
      <alignment horizontal="center"/>
    </xf>
    <xf numFmtId="167" fontId="204" fillId="53" borderId="0" xfId="0" applyNumberFormat="1" applyFont="1" applyFill="1"/>
    <xf numFmtId="0" fontId="3" fillId="53" borderId="58" xfId="0" applyFont="1" applyFill="1" applyBorder="1"/>
    <xf numFmtId="2" fontId="0" fillId="53" borderId="61" xfId="0" applyNumberFormat="1" applyFill="1" applyBorder="1"/>
    <xf numFmtId="166" fontId="0" fillId="53" borderId="61" xfId="0" applyNumberFormat="1" applyFill="1" applyBorder="1"/>
    <xf numFmtId="167" fontId="3" fillId="53" borderId="58" xfId="0" applyNumberFormat="1" applyFont="1" applyFill="1" applyBorder="1"/>
    <xf numFmtId="0" fontId="3" fillId="53" borderId="69" xfId="0" applyFont="1" applyFill="1" applyBorder="1"/>
    <xf numFmtId="167" fontId="21" fillId="53" borderId="67" xfId="0" applyNumberFormat="1" applyFont="1" applyFill="1" applyBorder="1"/>
    <xf numFmtId="0" fontId="0" fillId="53" borderId="0" xfId="0" applyFill="1"/>
    <xf numFmtId="167" fontId="21" fillId="53" borderId="68" xfId="0" applyNumberFormat="1" applyFont="1" applyFill="1" applyBorder="1" applyAlignment="1">
      <alignment horizontal="right"/>
    </xf>
    <xf numFmtId="167" fontId="21" fillId="53" borderId="68" xfId="0" applyNumberFormat="1" applyFont="1" applyFill="1" applyBorder="1"/>
    <xf numFmtId="0" fontId="3" fillId="53" borderId="59" xfId="0" applyFont="1" applyFill="1" applyBorder="1"/>
    <xf numFmtId="0" fontId="3" fillId="53" borderId="62" xfId="0" applyFont="1" applyFill="1" applyBorder="1"/>
    <xf numFmtId="167" fontId="21" fillId="53" borderId="62" xfId="0" applyNumberFormat="1" applyFont="1" applyFill="1" applyBorder="1"/>
    <xf numFmtId="166" fontId="3" fillId="53" borderId="126" xfId="0" applyNumberFormat="1" applyFont="1" applyFill="1" applyBorder="1"/>
    <xf numFmtId="167" fontId="21" fillId="53" borderId="69" xfId="0" applyNumberFormat="1" applyFont="1" applyFill="1" applyBorder="1"/>
    <xf numFmtId="167" fontId="8" fillId="53" borderId="69" xfId="0" applyNumberFormat="1" applyFont="1" applyFill="1" applyBorder="1" applyAlignment="1">
      <alignment horizontal="right"/>
    </xf>
    <xf numFmtId="167" fontId="8" fillId="53" borderId="0" xfId="0" applyNumberFormat="1" applyFont="1" applyFill="1" applyAlignment="1">
      <alignment horizontal="right"/>
    </xf>
    <xf numFmtId="167" fontId="204" fillId="53" borderId="0" xfId="0" applyNumberFormat="1" applyFont="1" applyFill="1" applyAlignment="1">
      <alignment horizontal="right"/>
    </xf>
    <xf numFmtId="167" fontId="8" fillId="53" borderId="69" xfId="0" applyNumberFormat="1" applyFont="1" applyFill="1" applyBorder="1"/>
    <xf numFmtId="167" fontId="107" fillId="40" borderId="35" xfId="0" applyNumberFormat="1" applyFont="1" applyFill="1" applyBorder="1" applyAlignment="1">
      <alignment horizontal="right"/>
    </xf>
    <xf numFmtId="166" fontId="181" fillId="0" borderId="0" xfId="20" applyNumberFormat="1" applyFont="1" applyAlignment="1">
      <alignment horizontal="right"/>
    </xf>
    <xf numFmtId="0" fontId="22" fillId="66" borderId="127" xfId="0" applyFont="1" applyFill="1" applyBorder="1"/>
    <xf numFmtId="0" fontId="7" fillId="66" borderId="55" xfId="0" applyFont="1" applyFill="1" applyBorder="1"/>
    <xf numFmtId="0" fontId="20" fillId="66" borderId="55" xfId="0" applyFont="1" applyFill="1" applyBorder="1"/>
    <xf numFmtId="0" fontId="205" fillId="66" borderId="55" xfId="0" applyFont="1" applyFill="1" applyBorder="1"/>
    <xf numFmtId="0" fontId="21" fillId="66" borderId="127" xfId="0" applyFont="1" applyFill="1" applyBorder="1"/>
    <xf numFmtId="166" fontId="0" fillId="66" borderId="55" xfId="0" applyNumberFormat="1" applyFill="1" applyBorder="1"/>
    <xf numFmtId="1" fontId="0" fillId="66" borderId="55" xfId="0" applyNumberFormat="1" applyFill="1" applyBorder="1"/>
    <xf numFmtId="166" fontId="0" fillId="66" borderId="11" xfId="0" applyNumberFormat="1" applyFill="1" applyBorder="1"/>
    <xf numFmtId="166" fontId="0" fillId="66" borderId="18" xfId="0" applyNumberFormat="1" applyFill="1" applyBorder="1"/>
    <xf numFmtId="1" fontId="0" fillId="66" borderId="4" xfId="0" applyNumberFormat="1" applyFill="1" applyBorder="1"/>
    <xf numFmtId="1" fontId="0" fillId="66" borderId="11" xfId="0" applyNumberFormat="1" applyFill="1" applyBorder="1"/>
    <xf numFmtId="1" fontId="0" fillId="66" borderId="55" xfId="0" applyNumberFormat="1" applyFill="1" applyBorder="1" applyProtection="1">
      <protection locked="0"/>
    </xf>
    <xf numFmtId="0" fontId="12" fillId="66" borderId="127" xfId="0" applyFont="1" applyFill="1" applyBorder="1"/>
    <xf numFmtId="166" fontId="23" fillId="66" borderId="55" xfId="0" applyNumberFormat="1" applyFont="1" applyFill="1" applyBorder="1"/>
    <xf numFmtId="1" fontId="23" fillId="66" borderId="55" xfId="0" applyNumberFormat="1" applyFont="1" applyFill="1" applyBorder="1"/>
    <xf numFmtId="0" fontId="22" fillId="67" borderId="127" xfId="0" applyFont="1" applyFill="1" applyBorder="1"/>
    <xf numFmtId="1" fontId="0" fillId="68" borderId="55" xfId="0" applyNumberFormat="1" applyFill="1" applyBorder="1"/>
    <xf numFmtId="0" fontId="21" fillId="66" borderId="0" xfId="0" applyFont="1" applyFill="1"/>
    <xf numFmtId="166" fontId="0" fillId="66" borderId="45" xfId="0" applyNumberFormat="1" applyFill="1" applyBorder="1"/>
    <xf numFmtId="1" fontId="0" fillId="66" borderId="45" xfId="0" applyNumberFormat="1" applyFill="1" applyBorder="1"/>
    <xf numFmtId="1" fontId="5" fillId="66" borderId="45" xfId="0" applyNumberFormat="1" applyFont="1" applyFill="1" applyBorder="1"/>
    <xf numFmtId="0" fontId="205" fillId="66" borderId="45" xfId="0" applyFont="1" applyFill="1" applyBorder="1"/>
    <xf numFmtId="0" fontId="20" fillId="66" borderId="45" xfId="0" applyFont="1" applyFill="1" applyBorder="1"/>
    <xf numFmtId="1" fontId="0" fillId="68" borderId="45" xfId="0" applyNumberFormat="1" applyFill="1" applyBorder="1"/>
    <xf numFmtId="1" fontId="5" fillId="68" borderId="45" xfId="0" applyNumberFormat="1" applyFont="1" applyFill="1" applyBorder="1"/>
    <xf numFmtId="2" fontId="0" fillId="66" borderId="45" xfId="0" applyNumberFormat="1" applyFill="1" applyBorder="1"/>
    <xf numFmtId="1" fontId="0" fillId="66" borderId="18" xfId="0" applyNumberFormat="1" applyFill="1" applyBorder="1"/>
    <xf numFmtId="1" fontId="0" fillId="66" borderId="128" xfId="0" applyNumberFormat="1" applyFill="1" applyBorder="1"/>
    <xf numFmtId="1" fontId="0" fillId="66" borderId="129" xfId="0" applyNumberFormat="1" applyFill="1" applyBorder="1"/>
    <xf numFmtId="166" fontId="206" fillId="66" borderId="38" xfId="0" applyNumberFormat="1" applyFont="1" applyFill="1" applyBorder="1"/>
    <xf numFmtId="166" fontId="206" fillId="66" borderId="39" xfId="0" applyNumberFormat="1" applyFont="1" applyFill="1" applyBorder="1"/>
    <xf numFmtId="166" fontId="206" fillId="66" borderId="130" xfId="0" applyNumberFormat="1" applyFont="1" applyFill="1" applyBorder="1"/>
    <xf numFmtId="166" fontId="206" fillId="66" borderId="40" xfId="0" applyNumberFormat="1" applyFont="1" applyFill="1" applyBorder="1"/>
    <xf numFmtId="166" fontId="206" fillId="66" borderId="41" xfId="0" applyNumberFormat="1" applyFont="1" applyFill="1" applyBorder="1"/>
    <xf numFmtId="166" fontId="206" fillId="66" borderId="131" xfId="0" applyNumberFormat="1" applyFont="1" applyFill="1" applyBorder="1"/>
    <xf numFmtId="2" fontId="206" fillId="66" borderId="38" xfId="0" applyNumberFormat="1" applyFont="1" applyFill="1" applyBorder="1"/>
    <xf numFmtId="2" fontId="206" fillId="66" borderId="39" xfId="0" applyNumberFormat="1" applyFont="1" applyFill="1" applyBorder="1"/>
    <xf numFmtId="2" fontId="206" fillId="66" borderId="130" xfId="0" applyNumberFormat="1" applyFont="1" applyFill="1" applyBorder="1"/>
    <xf numFmtId="2" fontId="206" fillId="66" borderId="40" xfId="0" applyNumberFormat="1" applyFont="1" applyFill="1" applyBorder="1"/>
    <xf numFmtId="2" fontId="206" fillId="66" borderId="41" xfId="0" applyNumberFormat="1" applyFont="1" applyFill="1" applyBorder="1"/>
    <xf numFmtId="2" fontId="206" fillId="66" borderId="131" xfId="0" applyNumberFormat="1" applyFont="1" applyFill="1" applyBorder="1"/>
    <xf numFmtId="0" fontId="20" fillId="66" borderId="0" xfId="0" applyFont="1" applyFill="1"/>
    <xf numFmtId="0" fontId="22" fillId="66" borderId="45" xfId="0" applyFont="1" applyFill="1" applyBorder="1"/>
    <xf numFmtId="0" fontId="13" fillId="66" borderId="45" xfId="0" applyFont="1" applyFill="1" applyBorder="1"/>
    <xf numFmtId="0" fontId="20" fillId="66" borderId="45" xfId="0" applyFont="1" applyFill="1" applyBorder="1" applyAlignment="1">
      <alignment horizontal="right"/>
    </xf>
    <xf numFmtId="166" fontId="21" fillId="66" borderId="45" xfId="0" applyNumberFormat="1" applyFont="1" applyFill="1" applyBorder="1" applyAlignment="1">
      <alignment horizontal="right"/>
    </xf>
    <xf numFmtId="1" fontId="21" fillId="66" borderId="45" xfId="0" applyNumberFormat="1" applyFont="1" applyFill="1" applyBorder="1" applyAlignment="1">
      <alignment horizontal="right"/>
    </xf>
    <xf numFmtId="0" fontId="13" fillId="66" borderId="55" xfId="0" applyFont="1" applyFill="1" applyBorder="1"/>
    <xf numFmtId="0" fontId="20" fillId="66" borderId="55" xfId="0" applyFont="1" applyFill="1" applyBorder="1" applyAlignment="1">
      <alignment horizontal="right"/>
    </xf>
    <xf numFmtId="166" fontId="21" fillId="66" borderId="55" xfId="0" applyNumberFormat="1" applyFont="1" applyFill="1" applyBorder="1" applyAlignment="1">
      <alignment horizontal="right"/>
    </xf>
    <xf numFmtId="1" fontId="21" fillId="69" borderId="55" xfId="0" applyNumberFormat="1" applyFont="1" applyFill="1" applyBorder="1" applyAlignment="1">
      <alignment horizontal="right"/>
    </xf>
    <xf numFmtId="1" fontId="21" fillId="4" borderId="55" xfId="0" applyNumberFormat="1" applyFont="1" applyFill="1" applyBorder="1" applyAlignment="1">
      <alignment horizontal="right"/>
    </xf>
    <xf numFmtId="0" fontId="21" fillId="66" borderId="18" xfId="0" applyFont="1" applyFill="1" applyBorder="1"/>
    <xf numFmtId="1" fontId="21" fillId="66" borderId="55" xfId="0" applyNumberFormat="1" applyFont="1" applyFill="1" applyBorder="1" applyAlignment="1">
      <alignment horizontal="right"/>
    </xf>
    <xf numFmtId="1" fontId="21" fillId="66" borderId="18" xfId="0" applyNumberFormat="1" applyFont="1" applyFill="1" applyBorder="1" applyAlignment="1">
      <alignment horizontal="right"/>
    </xf>
    <xf numFmtId="1" fontId="21" fillId="66" borderId="11" xfId="0" applyNumberFormat="1" applyFont="1" applyFill="1" applyBorder="1" applyAlignment="1">
      <alignment horizontal="right"/>
    </xf>
    <xf numFmtId="0" fontId="20" fillId="66" borderId="18" xfId="0" applyFont="1" applyFill="1" applyBorder="1"/>
    <xf numFmtId="0" fontId="8" fillId="66" borderId="18" xfId="0" applyFont="1" applyFill="1" applyBorder="1"/>
    <xf numFmtId="166" fontId="12" fillId="66" borderId="55" xfId="0" applyNumberFormat="1" applyFont="1" applyFill="1" applyBorder="1" applyAlignment="1">
      <alignment horizontal="right"/>
    </xf>
    <xf numFmtId="1" fontId="12" fillId="66" borderId="55" xfId="0" applyNumberFormat="1" applyFont="1" applyFill="1" applyBorder="1" applyAlignment="1">
      <alignment horizontal="right"/>
    </xf>
    <xf numFmtId="0" fontId="20" fillId="66" borderId="11" xfId="0" applyFont="1" applyFill="1" applyBorder="1" applyAlignment="1">
      <alignment horizontal="right"/>
    </xf>
    <xf numFmtId="172" fontId="21" fillId="66" borderId="55" xfId="0" applyNumberFormat="1" applyFont="1" applyFill="1" applyBorder="1" applyAlignment="1">
      <alignment horizontal="right"/>
    </xf>
    <xf numFmtId="0" fontId="8" fillId="66" borderId="0" xfId="0" applyFont="1" applyFill="1"/>
    <xf numFmtId="172" fontId="12" fillId="66" borderId="55" xfId="0" applyNumberFormat="1" applyFont="1" applyFill="1" applyBorder="1" applyAlignment="1">
      <alignment horizontal="right"/>
    </xf>
    <xf numFmtId="1" fontId="20" fillId="66" borderId="55" xfId="0" applyNumberFormat="1" applyFont="1" applyFill="1" applyBorder="1" applyAlignment="1">
      <alignment horizontal="right"/>
    </xf>
    <xf numFmtId="1" fontId="20" fillId="66" borderId="0" xfId="0" applyNumberFormat="1" applyFont="1" applyFill="1" applyAlignment="1">
      <alignment horizontal="right"/>
    </xf>
    <xf numFmtId="0" fontId="13" fillId="66" borderId="55" xfId="0" applyFont="1" applyFill="1" applyBorder="1" applyAlignment="1">
      <alignment horizontal="right"/>
    </xf>
    <xf numFmtId="0" fontId="20" fillId="66" borderId="0" xfId="0" applyFont="1" applyFill="1" applyAlignment="1">
      <alignment horizontal="right"/>
    </xf>
    <xf numFmtId="172" fontId="12" fillId="66" borderId="0" xfId="0" applyNumberFormat="1" applyFont="1" applyFill="1" applyAlignment="1">
      <alignment horizontal="right"/>
    </xf>
    <xf numFmtId="1" fontId="12" fillId="66" borderId="0" xfId="0" applyNumberFormat="1" applyFont="1" applyFill="1" applyAlignment="1">
      <alignment horizontal="right"/>
    </xf>
    <xf numFmtId="166" fontId="12" fillId="66" borderId="0" xfId="0" applyNumberFormat="1" applyFont="1" applyFill="1" applyAlignment="1">
      <alignment horizontal="right"/>
    </xf>
    <xf numFmtId="0" fontId="13" fillId="66" borderId="0" xfId="0" applyFont="1" applyFill="1" applyAlignment="1">
      <alignment horizontal="right"/>
    </xf>
    <xf numFmtId="0" fontId="207" fillId="15" borderId="0" xfId="0" applyFont="1" applyFill="1"/>
    <xf numFmtId="0" fontId="208" fillId="15" borderId="0" xfId="0" applyFont="1" applyFill="1"/>
    <xf numFmtId="1" fontId="209" fillId="15" borderId="0" xfId="0" applyNumberFormat="1" applyFont="1" applyFill="1"/>
    <xf numFmtId="1" fontId="23" fillId="15" borderId="0" xfId="0" applyNumberFormat="1" applyFont="1" applyFill="1"/>
    <xf numFmtId="9" fontId="72" fillId="15" borderId="0" xfId="0" applyNumberFormat="1" applyFont="1" applyFill="1"/>
    <xf numFmtId="0" fontId="83" fillId="15" borderId="0" xfId="0" applyFont="1" applyFill="1" applyAlignment="1">
      <alignment horizontal="right"/>
    </xf>
    <xf numFmtId="9" fontId="29" fillId="15" borderId="0" xfId="0" applyNumberFormat="1" applyFont="1" applyFill="1"/>
    <xf numFmtId="0" fontId="36" fillId="53" borderId="0" xfId="0" applyFont="1" applyFill="1"/>
    <xf numFmtId="0" fontId="36" fillId="70" borderId="0" xfId="0" applyFont="1" applyFill="1"/>
    <xf numFmtId="167" fontId="22" fillId="70" borderId="0" xfId="0" applyNumberFormat="1" applyFont="1" applyFill="1"/>
    <xf numFmtId="167" fontId="182" fillId="71" borderId="0" xfId="0" applyNumberFormat="1" applyFont="1" applyFill="1"/>
    <xf numFmtId="167" fontId="21" fillId="71" borderId="0" xfId="0" applyNumberFormat="1" applyFont="1" applyFill="1"/>
    <xf numFmtId="167" fontId="21" fillId="70" borderId="0" xfId="0" applyNumberFormat="1" applyFont="1" applyFill="1"/>
    <xf numFmtId="0" fontId="2" fillId="53" borderId="0" xfId="0" applyFont="1" applyFill="1"/>
    <xf numFmtId="166" fontId="2" fillId="53" borderId="0" xfId="0" applyNumberFormat="1" applyFont="1" applyFill="1"/>
    <xf numFmtId="0" fontId="0" fillId="70" borderId="0" xfId="0" applyFill="1"/>
    <xf numFmtId="167" fontId="21" fillId="53" borderId="18" xfId="0" applyNumberFormat="1" applyFont="1" applyFill="1" applyBorder="1" applyAlignment="1">
      <alignment horizontal="right"/>
    </xf>
    <xf numFmtId="167" fontId="21" fillId="70" borderId="0" xfId="0" applyNumberFormat="1" applyFont="1" applyFill="1" applyAlignment="1">
      <alignment horizontal="right"/>
    </xf>
    <xf numFmtId="167" fontId="3" fillId="70" borderId="0" xfId="0" applyNumberFormat="1" applyFont="1" applyFill="1"/>
    <xf numFmtId="167" fontId="21" fillId="53" borderId="18" xfId="0" applyNumberFormat="1" applyFont="1" applyFill="1" applyBorder="1"/>
    <xf numFmtId="167" fontId="2" fillId="70" borderId="0" xfId="0" applyNumberFormat="1" applyFont="1" applyFill="1"/>
    <xf numFmtId="0" fontId="211" fillId="53" borderId="0" xfId="0" applyFont="1" applyFill="1"/>
    <xf numFmtId="0" fontId="212" fillId="53" borderId="0" xfId="0" applyFont="1" applyFill="1" applyAlignment="1">
      <alignment horizontal="right"/>
    </xf>
    <xf numFmtId="167" fontId="213" fillId="53" borderId="18" xfId="0" applyNumberFormat="1" applyFont="1" applyFill="1" applyBorder="1"/>
    <xf numFmtId="167" fontId="213" fillId="53" borderId="0" xfId="0" applyNumberFormat="1" applyFont="1" applyFill="1" applyAlignment="1">
      <alignment horizontal="right"/>
    </xf>
    <xf numFmtId="167" fontId="213" fillId="53" borderId="0" xfId="0" applyNumberFormat="1" applyFont="1" applyFill="1"/>
    <xf numFmtId="167" fontId="107" fillId="40" borderId="18" xfId="0" applyNumberFormat="1" applyFont="1" applyFill="1" applyBorder="1"/>
    <xf numFmtId="167" fontId="107" fillId="72" borderId="0" xfId="0" applyNumberFormat="1" applyFont="1" applyFill="1" applyAlignment="1">
      <alignment horizontal="right"/>
    </xf>
    <xf numFmtId="167" fontId="37" fillId="53" borderId="0" xfId="0" applyNumberFormat="1" applyFont="1" applyFill="1"/>
    <xf numFmtId="167" fontId="215" fillId="40" borderId="0" xfId="0" applyNumberFormat="1" applyFont="1" applyFill="1"/>
    <xf numFmtId="167" fontId="204" fillId="70" borderId="0" xfId="0" applyNumberFormat="1" applyFont="1" applyFill="1"/>
    <xf numFmtId="167" fontId="21" fillId="73" borderId="0" xfId="0" applyNumberFormat="1" applyFont="1" applyFill="1" applyAlignment="1">
      <alignment horizontal="right"/>
    </xf>
    <xf numFmtId="167" fontId="21" fillId="74" borderId="0" xfId="0" applyNumberFormat="1" applyFont="1" applyFill="1" applyAlignment="1">
      <alignment horizontal="right"/>
    </xf>
    <xf numFmtId="167" fontId="2" fillId="70" borderId="0" xfId="0" applyNumberFormat="1" applyFont="1" applyFill="1" applyAlignment="1">
      <alignment horizontal="right"/>
    </xf>
    <xf numFmtId="167" fontId="16" fillId="53" borderId="0" xfId="0" applyNumberFormat="1" applyFont="1" applyFill="1" applyAlignment="1">
      <alignment horizontal="right"/>
    </xf>
    <xf numFmtId="167" fontId="204" fillId="53" borderId="18" xfId="0" applyNumberFormat="1" applyFont="1" applyFill="1" applyBorder="1"/>
    <xf numFmtId="167" fontId="0" fillId="73" borderId="0" xfId="0" applyNumberFormat="1" applyFill="1" applyAlignment="1">
      <alignment horizontal="right"/>
    </xf>
    <xf numFmtId="14" fontId="5" fillId="0" borderId="0" xfId="0" applyNumberFormat="1" applyFont="1"/>
    <xf numFmtId="181" fontId="6" fillId="0" borderId="0" xfId="0" applyNumberFormat="1" applyFont="1"/>
    <xf numFmtId="0" fontId="3" fillId="12" borderId="0" xfId="0" applyFont="1" applyFill="1"/>
    <xf numFmtId="182" fontId="49" fillId="12" borderId="0" xfId="0" applyNumberFormat="1" applyFont="1" applyFill="1"/>
    <xf numFmtId="0" fontId="0" fillId="12" borderId="0" xfId="0" applyFill="1"/>
    <xf numFmtId="0" fontId="4" fillId="12" borderId="0" xfId="0" applyFont="1" applyFill="1" applyAlignment="1">
      <alignment horizontal="right"/>
    </xf>
    <xf numFmtId="0" fontId="47" fillId="12" borderId="0" xfId="0" applyFont="1" applyFill="1"/>
    <xf numFmtId="0" fontId="216" fillId="12" borderId="0" xfId="0" applyFont="1" applyFill="1"/>
    <xf numFmtId="168" fontId="216" fillId="12" borderId="0" xfId="1" applyNumberFormat="1" applyFont="1" applyFill="1" applyBorder="1" applyAlignment="1">
      <alignment horizontal="right"/>
    </xf>
    <xf numFmtId="1" fontId="116" fillId="12" borderId="0" xfId="1" applyNumberFormat="1" applyFont="1" applyFill="1" applyBorder="1" applyAlignment="1">
      <alignment horizontal="right"/>
    </xf>
    <xf numFmtId="168" fontId="116" fillId="12" borderId="0" xfId="1" applyNumberFormat="1" applyFont="1" applyFill="1" applyBorder="1" applyAlignment="1">
      <alignment horizontal="right"/>
    </xf>
    <xf numFmtId="0" fontId="117" fillId="12" borderId="0" xfId="0" applyFont="1" applyFill="1"/>
    <xf numFmtId="168" fontId="217" fillId="12" borderId="0" xfId="1" applyNumberFormat="1" applyFont="1" applyFill="1" applyBorder="1" applyAlignment="1">
      <alignment horizontal="right"/>
    </xf>
    <xf numFmtId="181" fontId="15" fillId="19" borderId="0" xfId="0" applyNumberFormat="1" applyFont="1" applyFill="1"/>
    <xf numFmtId="0" fontId="167" fillId="75" borderId="0" xfId="0" applyFont="1" applyFill="1"/>
    <xf numFmtId="0" fontId="32" fillId="75" borderId="0" xfId="0" applyFont="1" applyFill="1"/>
    <xf numFmtId="0" fontId="218" fillId="75" borderId="0" xfId="0" applyFont="1" applyFill="1"/>
    <xf numFmtId="0" fontId="11" fillId="75" borderId="0" xfId="0" applyFont="1" applyFill="1"/>
    <xf numFmtId="169" fontId="11" fillId="75" borderId="0" xfId="0" applyNumberFormat="1" applyFont="1" applyFill="1"/>
    <xf numFmtId="0" fontId="219" fillId="75" borderId="0" xfId="0" applyFont="1" applyFill="1"/>
    <xf numFmtId="0" fontId="220" fillId="75" borderId="0" xfId="0" applyFont="1" applyFill="1"/>
    <xf numFmtId="0" fontId="221" fillId="75" borderId="0" xfId="0" applyFont="1" applyFill="1"/>
    <xf numFmtId="169" fontId="221" fillId="75" borderId="0" xfId="1" applyNumberFormat="1" applyFont="1" applyFill="1"/>
    <xf numFmtId="169" fontId="221" fillId="75" borderId="0" xfId="0" applyNumberFormat="1" applyFont="1" applyFill="1"/>
    <xf numFmtId="9" fontId="221" fillId="75" borderId="0" xfId="1" applyFont="1" applyFill="1"/>
    <xf numFmtId="0" fontId="169" fillId="75" borderId="5" xfId="0" applyFont="1" applyFill="1" applyBorder="1" applyAlignment="1">
      <alignment horizontal="center"/>
    </xf>
    <xf numFmtId="0" fontId="170" fillId="75" borderId="5" xfId="0" applyFont="1" applyFill="1" applyBorder="1" applyAlignment="1">
      <alignment horizontal="center"/>
    </xf>
    <xf numFmtId="0" fontId="9" fillId="75" borderId="5" xfId="0" applyFont="1" applyFill="1" applyBorder="1" applyAlignment="1">
      <alignment horizontal="center"/>
    </xf>
    <xf numFmtId="0" fontId="219" fillId="75" borderId="57" xfId="0" applyFont="1" applyFill="1" applyBorder="1"/>
    <xf numFmtId="167" fontId="222" fillId="75" borderId="57" xfId="0" applyNumberFormat="1" applyFont="1" applyFill="1" applyBorder="1" applyAlignment="1">
      <alignment horizontal="center"/>
    </xf>
    <xf numFmtId="167" fontId="223" fillId="75" borderId="57" xfId="0" applyNumberFormat="1" applyFont="1" applyFill="1" applyBorder="1" applyAlignment="1">
      <alignment horizontal="right"/>
    </xf>
    <xf numFmtId="1" fontId="223" fillId="75" borderId="0" xfId="0" applyNumberFormat="1" applyFont="1" applyFill="1" applyAlignment="1">
      <alignment horizontal="right"/>
    </xf>
    <xf numFmtId="1" fontId="202" fillId="75" borderId="0" xfId="0" applyNumberFormat="1" applyFont="1" applyFill="1" applyAlignment="1">
      <alignment horizontal="right"/>
    </xf>
    <xf numFmtId="1" fontId="221" fillId="75" borderId="0" xfId="0" applyNumberFormat="1" applyFont="1" applyFill="1" applyAlignment="1">
      <alignment horizontal="right"/>
    </xf>
    <xf numFmtId="1" fontId="221" fillId="75" borderId="132" xfId="0" applyNumberFormat="1" applyFont="1" applyFill="1" applyBorder="1" applyAlignment="1">
      <alignment horizontal="right"/>
    </xf>
    <xf numFmtId="1" fontId="221" fillId="75" borderId="85" xfId="0" applyNumberFormat="1" applyFont="1" applyFill="1" applyBorder="1" applyAlignment="1">
      <alignment horizontal="right"/>
    </xf>
    <xf numFmtId="1" fontId="221" fillId="75" borderId="133" xfId="0" applyNumberFormat="1" applyFont="1" applyFill="1" applyBorder="1" applyAlignment="1">
      <alignment horizontal="right"/>
    </xf>
    <xf numFmtId="1" fontId="221" fillId="75" borderId="134" xfId="0" applyNumberFormat="1" applyFont="1" applyFill="1" applyBorder="1" applyAlignment="1">
      <alignment horizontal="right"/>
    </xf>
    <xf numFmtId="1" fontId="228" fillId="75" borderId="0" xfId="0" applyNumberFormat="1" applyFont="1" applyFill="1" applyAlignment="1">
      <alignment horizontal="right"/>
    </xf>
    <xf numFmtId="1" fontId="220" fillId="75" borderId="0" xfId="0" applyNumberFormat="1" applyFont="1" applyFill="1"/>
    <xf numFmtId="0" fontId="230" fillId="75" borderId="0" xfId="0" applyFont="1" applyFill="1"/>
    <xf numFmtId="1" fontId="202" fillId="75" borderId="134" xfId="0" applyNumberFormat="1" applyFont="1" applyFill="1" applyBorder="1" applyAlignment="1">
      <alignment horizontal="right"/>
    </xf>
    <xf numFmtId="167" fontId="221" fillId="75" borderId="0" xfId="0" applyNumberFormat="1" applyFont="1" applyFill="1"/>
    <xf numFmtId="168" fontId="221" fillId="75" borderId="0" xfId="0" applyNumberFormat="1" applyFont="1" applyFill="1" applyAlignment="1">
      <alignment horizontal="right"/>
    </xf>
    <xf numFmtId="1" fontId="221" fillId="75" borderId="0" xfId="0" applyNumberFormat="1" applyFont="1" applyFill="1"/>
    <xf numFmtId="166" fontId="221" fillId="75" borderId="0" xfId="0" applyNumberFormat="1" applyFont="1" applyFill="1" applyAlignment="1">
      <alignment horizontal="right"/>
    </xf>
    <xf numFmtId="0" fontId="221" fillId="75" borderId="0" xfId="0" applyFont="1" applyFill="1" applyAlignment="1">
      <alignment horizontal="right"/>
    </xf>
    <xf numFmtId="14" fontId="231" fillId="75" borderId="0" xfId="0" applyNumberFormat="1" applyFont="1" applyFill="1"/>
    <xf numFmtId="181" fontId="13" fillId="7" borderId="0" xfId="0" applyNumberFormat="1" applyFont="1" applyFill="1"/>
    <xf numFmtId="0" fontId="234" fillId="24" borderId="0" xfId="0" applyFont="1" applyFill="1"/>
    <xf numFmtId="168" fontId="0" fillId="24" borderId="0" xfId="0" applyNumberFormat="1" applyFill="1"/>
    <xf numFmtId="168" fontId="23" fillId="24" borderId="0" xfId="0" applyNumberFormat="1" applyFont="1" applyFill="1" applyAlignment="1">
      <alignment horizontal="right"/>
    </xf>
    <xf numFmtId="168" fontId="182" fillId="24" borderId="0" xfId="1" applyNumberFormat="1" applyFont="1" applyFill="1"/>
    <xf numFmtId="0" fontId="236" fillId="27" borderId="0" xfId="0" applyFont="1" applyFill="1"/>
    <xf numFmtId="0" fontId="72" fillId="27" borderId="0" xfId="0" applyFont="1" applyFill="1" applyAlignment="1">
      <alignment horizontal="right"/>
    </xf>
    <xf numFmtId="168" fontId="182" fillId="24" borderId="0" xfId="1" applyNumberFormat="1" applyFont="1" applyFill="1" applyAlignment="1">
      <alignment horizontal="right"/>
    </xf>
    <xf numFmtId="0" fontId="37" fillId="24" borderId="6" xfId="0" applyFont="1" applyFill="1" applyBorder="1" applyAlignment="1">
      <alignment horizontal="right"/>
    </xf>
    <xf numFmtId="0" fontId="237" fillId="24" borderId="0" xfId="0" applyFont="1" applyFill="1" applyAlignment="1">
      <alignment horizontal="right"/>
    </xf>
    <xf numFmtId="168" fontId="182" fillId="24" borderId="0" xfId="0" applyNumberFormat="1" applyFont="1" applyFill="1" applyAlignment="1">
      <alignment horizontal="right"/>
    </xf>
    <xf numFmtId="168" fontId="44" fillId="24" borderId="0" xfId="0" applyNumberFormat="1" applyFont="1" applyFill="1" applyAlignment="1">
      <alignment horizontal="right"/>
    </xf>
    <xf numFmtId="1" fontId="182" fillId="24" borderId="0" xfId="0" applyNumberFormat="1" applyFont="1" applyFill="1" applyAlignment="1">
      <alignment horizontal="right"/>
    </xf>
    <xf numFmtId="168" fontId="182" fillId="25" borderId="0" xfId="0" applyNumberFormat="1" applyFont="1" applyFill="1" applyAlignment="1">
      <alignment horizontal="right"/>
    </xf>
    <xf numFmtId="168" fontId="197" fillId="25" borderId="0" xfId="0" applyNumberFormat="1" applyFont="1" applyFill="1" applyAlignment="1">
      <alignment horizontal="right"/>
    </xf>
    <xf numFmtId="168" fontId="44" fillId="25" borderId="0" xfId="0" applyNumberFormat="1" applyFont="1" applyFill="1" applyAlignment="1">
      <alignment horizontal="right"/>
    </xf>
    <xf numFmtId="0" fontId="237" fillId="27" borderId="0" xfId="0" applyFont="1" applyFill="1" applyAlignment="1">
      <alignment horizontal="right"/>
    </xf>
    <xf numFmtId="0" fontId="2" fillId="0" borderId="0" xfId="0" applyFont="1"/>
    <xf numFmtId="168" fontId="17" fillId="24" borderId="0" xfId="1" applyNumberFormat="1" applyFont="1" applyFill="1" applyAlignment="1">
      <alignment horizontal="right"/>
    </xf>
    <xf numFmtId="0" fontId="44" fillId="27" borderId="0" xfId="0" applyFont="1" applyFill="1" applyAlignment="1">
      <alignment horizontal="right"/>
    </xf>
    <xf numFmtId="3" fontId="182" fillId="24" borderId="0" xfId="0" applyNumberFormat="1" applyFont="1" applyFill="1" applyAlignment="1">
      <alignment horizontal="right"/>
    </xf>
    <xf numFmtId="3" fontId="182" fillId="24" borderId="0" xfId="1" applyNumberFormat="1" applyFont="1" applyFill="1" applyAlignment="1">
      <alignment horizontal="right"/>
    </xf>
    <xf numFmtId="3" fontId="44" fillId="24" borderId="0" xfId="1" applyNumberFormat="1" applyFont="1" applyFill="1" applyAlignment="1">
      <alignment horizontal="right"/>
    </xf>
    <xf numFmtId="0" fontId="167" fillId="25" borderId="0" xfId="0" applyFont="1" applyFill="1"/>
    <xf numFmtId="0" fontId="32" fillId="25" borderId="0" xfId="0" applyFont="1" applyFill="1"/>
    <xf numFmtId="0" fontId="11" fillId="25" borderId="0" xfId="0" applyFont="1" applyFill="1"/>
    <xf numFmtId="169" fontId="11" fillId="25" borderId="0" xfId="0" applyNumberFormat="1" applyFont="1" applyFill="1"/>
    <xf numFmtId="0" fontId="219" fillId="25" borderId="0" xfId="0" applyFont="1" applyFill="1"/>
    <xf numFmtId="0" fontId="220" fillId="25" borderId="0" xfId="0" applyFont="1" applyFill="1"/>
    <xf numFmtId="0" fontId="221" fillId="25" borderId="0" xfId="0" applyFont="1" applyFill="1"/>
    <xf numFmtId="169" fontId="221" fillId="25" borderId="0" xfId="1" applyNumberFormat="1" applyFont="1" applyFill="1"/>
    <xf numFmtId="169" fontId="221" fillId="25" borderId="0" xfId="0" applyNumberFormat="1" applyFont="1" applyFill="1"/>
    <xf numFmtId="9" fontId="221" fillId="25" borderId="0" xfId="1" applyFont="1" applyFill="1"/>
    <xf numFmtId="0" fontId="169" fillId="25" borderId="5" xfId="0" applyFont="1" applyFill="1" applyBorder="1" applyAlignment="1">
      <alignment horizontal="center"/>
    </xf>
    <xf numFmtId="0" fontId="170" fillId="25" borderId="5" xfId="0" applyFont="1" applyFill="1" applyBorder="1" applyAlignment="1">
      <alignment horizontal="center"/>
    </xf>
    <xf numFmtId="0" fontId="9" fillId="25" borderId="5" xfId="0" applyFont="1" applyFill="1" applyBorder="1" applyAlignment="1">
      <alignment horizontal="center"/>
    </xf>
    <xf numFmtId="0" fontId="222" fillId="25" borderId="57" xfId="2" applyFont="1" applyFill="1" applyBorder="1" applyAlignment="1">
      <alignment horizontal="left"/>
    </xf>
    <xf numFmtId="0" fontId="219" fillId="25" borderId="57" xfId="0" applyFont="1" applyFill="1" applyBorder="1"/>
    <xf numFmtId="167" fontId="222" fillId="25" borderId="57" xfId="0" applyNumberFormat="1" applyFont="1" applyFill="1" applyBorder="1" applyAlignment="1">
      <alignment horizontal="center"/>
    </xf>
    <xf numFmtId="167" fontId="222" fillId="25" borderId="57" xfId="0" applyNumberFormat="1" applyFont="1" applyFill="1" applyBorder="1" applyAlignment="1">
      <alignment horizontal="right"/>
    </xf>
    <xf numFmtId="167" fontId="223" fillId="25" borderId="57" xfId="0" applyNumberFormat="1" applyFont="1" applyFill="1" applyBorder="1" applyAlignment="1">
      <alignment horizontal="right"/>
    </xf>
    <xf numFmtId="0" fontId="172" fillId="25" borderId="7" xfId="2" applyFont="1" applyFill="1" applyBorder="1" applyAlignment="1">
      <alignment horizontal="left"/>
    </xf>
    <xf numFmtId="0" fontId="219" fillId="25" borderId="7" xfId="0" applyFont="1" applyFill="1" applyBorder="1"/>
    <xf numFmtId="167" fontId="238" fillId="25" borderId="7" xfId="0" applyNumberFormat="1" applyFont="1" applyFill="1" applyBorder="1" applyAlignment="1">
      <alignment horizontal="center"/>
    </xf>
    <xf numFmtId="167" fontId="238" fillId="25" borderId="7" xfId="0" applyNumberFormat="1" applyFont="1" applyFill="1" applyBorder="1" applyAlignment="1">
      <alignment horizontal="right"/>
    </xf>
    <xf numFmtId="167" fontId="239" fillId="25" borderId="7" xfId="0" applyNumberFormat="1" applyFont="1" applyFill="1" applyBorder="1" applyAlignment="1">
      <alignment horizontal="right"/>
    </xf>
    <xf numFmtId="0" fontId="170" fillId="76" borderId="8" xfId="2" applyFont="1" applyFill="1" applyBorder="1" applyAlignment="1">
      <alignment horizontal="left"/>
    </xf>
    <xf numFmtId="0" fontId="219" fillId="76" borderId="9" xfId="0" applyFont="1" applyFill="1" applyBorder="1"/>
    <xf numFmtId="167" fontId="222" fillId="76" borderId="9" xfId="0" applyNumberFormat="1" applyFont="1" applyFill="1" applyBorder="1" applyAlignment="1">
      <alignment horizontal="center"/>
    </xf>
    <xf numFmtId="167" fontId="222" fillId="76" borderId="9" xfId="0" applyNumberFormat="1" applyFont="1" applyFill="1" applyBorder="1" applyAlignment="1">
      <alignment horizontal="right"/>
    </xf>
    <xf numFmtId="167" fontId="223" fillId="76" borderId="9" xfId="0" applyNumberFormat="1" applyFont="1" applyFill="1" applyBorder="1" applyAlignment="1">
      <alignment horizontal="right"/>
    </xf>
    <xf numFmtId="0" fontId="128" fillId="3" borderId="9" xfId="2" applyFont="1" applyFill="1" applyBorder="1" applyAlignment="1">
      <alignment horizontal="left"/>
    </xf>
    <xf numFmtId="0" fontId="220" fillId="3" borderId="9" xfId="2" applyFont="1" applyFill="1" applyBorder="1" applyAlignment="1">
      <alignment horizontal="left" indent="4"/>
    </xf>
    <xf numFmtId="167" fontId="220" fillId="3" borderId="9" xfId="2" applyNumberFormat="1" applyFont="1" applyFill="1" applyBorder="1" applyAlignment="1">
      <alignment horizontal="center"/>
    </xf>
    <xf numFmtId="167" fontId="221" fillId="3" borderId="9" xfId="2" applyNumberFormat="1" applyFont="1" applyFill="1" applyBorder="1" applyAlignment="1">
      <alignment horizontal="right"/>
    </xf>
    <xf numFmtId="167" fontId="220" fillId="3" borderId="9" xfId="2" applyNumberFormat="1" applyFont="1" applyFill="1" applyBorder="1" applyAlignment="1">
      <alignment horizontal="right"/>
    </xf>
    <xf numFmtId="0" fontId="170" fillId="76" borderId="9" xfId="2" applyFont="1" applyFill="1" applyBorder="1" applyAlignment="1">
      <alignment horizontal="left"/>
    </xf>
    <xf numFmtId="0" fontId="128" fillId="3" borderId="21" xfId="2" applyFont="1" applyFill="1" applyBorder="1" applyAlignment="1">
      <alignment horizontal="left"/>
    </xf>
    <xf numFmtId="0" fontId="174" fillId="53" borderId="21" xfId="2" applyFont="1" applyFill="1" applyBorder="1" applyAlignment="1">
      <alignment horizontal="left"/>
    </xf>
    <xf numFmtId="0" fontId="220" fillId="53" borderId="9" xfId="2" applyFont="1" applyFill="1" applyBorder="1" applyAlignment="1">
      <alignment horizontal="left" indent="4"/>
    </xf>
    <xf numFmtId="167" fontId="228" fillId="53" borderId="9" xfId="2" applyNumberFormat="1" applyFont="1" applyFill="1" applyBorder="1" applyAlignment="1">
      <alignment horizontal="center"/>
    </xf>
    <xf numFmtId="167" fontId="228" fillId="53" borderId="9" xfId="2" applyNumberFormat="1" applyFont="1" applyFill="1" applyBorder="1" applyAlignment="1">
      <alignment horizontal="right"/>
    </xf>
    <xf numFmtId="0" fontId="219" fillId="76" borderId="8" xfId="0" applyFont="1" applyFill="1" applyBorder="1"/>
    <xf numFmtId="167" fontId="222" fillId="76" borderId="8" xfId="0" applyNumberFormat="1" applyFont="1" applyFill="1" applyBorder="1" applyAlignment="1">
      <alignment horizontal="center"/>
    </xf>
    <xf numFmtId="167" fontId="222" fillId="76" borderId="8" xfId="0" applyNumberFormat="1" applyFont="1" applyFill="1" applyBorder="1" applyAlignment="1">
      <alignment horizontal="right"/>
    </xf>
    <xf numFmtId="167" fontId="223" fillId="76" borderId="8" xfId="0" applyNumberFormat="1" applyFont="1" applyFill="1" applyBorder="1" applyAlignment="1">
      <alignment horizontal="right"/>
    </xf>
    <xf numFmtId="0" fontId="128" fillId="3" borderId="9" xfId="2" applyFont="1" applyFill="1" applyBorder="1" applyAlignment="1">
      <alignment horizontal="left" indent="4"/>
    </xf>
    <xf numFmtId="167" fontId="128" fillId="3" borderId="9" xfId="2" applyNumberFormat="1" applyFont="1" applyFill="1" applyBorder="1" applyAlignment="1">
      <alignment horizontal="center"/>
    </xf>
    <xf numFmtId="167" fontId="128" fillId="3" borderId="9" xfId="2" applyNumberFormat="1" applyFont="1" applyFill="1" applyBorder="1" applyAlignment="1">
      <alignment horizontal="right"/>
    </xf>
    <xf numFmtId="167" fontId="11" fillId="3" borderId="9" xfId="2" applyNumberFormat="1" applyFont="1" applyFill="1" applyBorder="1" applyAlignment="1">
      <alignment horizontal="right"/>
    </xf>
    <xf numFmtId="0" fontId="128" fillId="3" borderId="7" xfId="2" applyFont="1" applyFill="1" applyBorder="1" applyAlignment="1">
      <alignment horizontal="left" indent="4"/>
    </xf>
    <xf numFmtId="0" fontId="128" fillId="53" borderId="9" xfId="2" applyFont="1" applyFill="1" applyBorder="1" applyAlignment="1">
      <alignment horizontal="left"/>
    </xf>
    <xf numFmtId="167" fontId="11" fillId="53" borderId="9" xfId="2" applyNumberFormat="1" applyFont="1" applyFill="1" applyBorder="1" applyAlignment="1">
      <alignment horizontal="right"/>
    </xf>
    <xf numFmtId="0" fontId="128" fillId="3" borderId="10" xfId="2" applyFont="1" applyFill="1" applyBorder="1" applyAlignment="1">
      <alignment horizontal="left"/>
    </xf>
    <xf numFmtId="0" fontId="128" fillId="3" borderId="10" xfId="2" applyFont="1" applyFill="1" applyBorder="1" applyAlignment="1">
      <alignment horizontal="left" indent="4"/>
    </xf>
    <xf numFmtId="167" fontId="128" fillId="3" borderId="10" xfId="2" applyNumberFormat="1" applyFont="1" applyFill="1" applyBorder="1" applyAlignment="1">
      <alignment horizontal="center"/>
    </xf>
    <xf numFmtId="167" fontId="128" fillId="3" borderId="10" xfId="2" applyNumberFormat="1" applyFont="1" applyFill="1" applyBorder="1" applyAlignment="1">
      <alignment horizontal="right"/>
    </xf>
    <xf numFmtId="167" fontId="11" fillId="3" borderId="10" xfId="2" applyNumberFormat="1" applyFont="1" applyFill="1" applyBorder="1" applyAlignment="1">
      <alignment horizontal="right"/>
    </xf>
    <xf numFmtId="0" fontId="222" fillId="77" borderId="9" xfId="2" applyFont="1" applyFill="1" applyBorder="1" applyAlignment="1">
      <alignment horizontal="left"/>
    </xf>
    <xf numFmtId="0" fontId="219" fillId="77" borderId="9" xfId="0" applyFont="1" applyFill="1" applyBorder="1"/>
    <xf numFmtId="167" fontId="222" fillId="77" borderId="9" xfId="0" applyNumberFormat="1" applyFont="1" applyFill="1" applyBorder="1" applyAlignment="1">
      <alignment horizontal="center"/>
    </xf>
    <xf numFmtId="167" fontId="222" fillId="77" borderId="9" xfId="0" applyNumberFormat="1" applyFont="1" applyFill="1" applyBorder="1" applyAlignment="1">
      <alignment horizontal="right"/>
    </xf>
    <xf numFmtId="167" fontId="223" fillId="77" borderId="9" xfId="0" applyNumberFormat="1" applyFont="1" applyFill="1" applyBorder="1" applyAlignment="1">
      <alignment horizontal="right"/>
    </xf>
    <xf numFmtId="0" fontId="172" fillId="77" borderId="10" xfId="2" applyFont="1" applyFill="1" applyBorder="1" applyAlignment="1">
      <alignment horizontal="left"/>
    </xf>
    <xf numFmtId="0" fontId="128" fillId="77" borderId="10" xfId="2" applyFont="1" applyFill="1" applyBorder="1" applyAlignment="1">
      <alignment horizontal="left" indent="4"/>
    </xf>
    <xf numFmtId="167" fontId="172" fillId="77" borderId="10" xfId="2" applyNumberFormat="1" applyFont="1" applyFill="1" applyBorder="1" applyAlignment="1">
      <alignment horizontal="center"/>
    </xf>
    <xf numFmtId="167" fontId="172" fillId="77" borderId="10" xfId="2" applyNumberFormat="1" applyFont="1" applyFill="1" applyBorder="1" applyAlignment="1">
      <alignment horizontal="right"/>
    </xf>
    <xf numFmtId="167" fontId="175" fillId="77" borderId="10" xfId="2" applyNumberFormat="1" applyFont="1" applyFill="1" applyBorder="1" applyAlignment="1">
      <alignment horizontal="right"/>
    </xf>
    <xf numFmtId="0" fontId="170" fillId="77" borderId="7" xfId="2" applyFont="1" applyFill="1" applyBorder="1" applyAlignment="1">
      <alignment horizontal="left"/>
    </xf>
    <xf numFmtId="0" fontId="219" fillId="77" borderId="7" xfId="0" applyFont="1" applyFill="1" applyBorder="1"/>
    <xf numFmtId="167" fontId="222" fillId="77" borderId="7" xfId="0" applyNumberFormat="1" applyFont="1" applyFill="1" applyBorder="1" applyAlignment="1">
      <alignment horizontal="center"/>
    </xf>
    <xf numFmtId="167" fontId="222" fillId="77" borderId="7" xfId="0" applyNumberFormat="1" applyFont="1" applyFill="1" applyBorder="1" applyAlignment="1">
      <alignment horizontal="right"/>
    </xf>
    <xf numFmtId="167" fontId="223" fillId="77" borderId="7" xfId="0" applyNumberFormat="1" applyFont="1" applyFill="1" applyBorder="1" applyAlignment="1">
      <alignment horizontal="right"/>
    </xf>
    <xf numFmtId="167" fontId="220" fillId="76" borderId="9" xfId="0" applyNumberFormat="1" applyFont="1" applyFill="1" applyBorder="1" applyAlignment="1">
      <alignment horizontal="center"/>
    </xf>
    <xf numFmtId="167" fontId="220" fillId="76" borderId="9" xfId="0" applyNumberFormat="1" applyFont="1" applyFill="1" applyBorder="1" applyAlignment="1">
      <alignment horizontal="right"/>
    </xf>
    <xf numFmtId="167" fontId="221" fillId="76" borderId="9" xfId="0" applyNumberFormat="1" applyFont="1" applyFill="1" applyBorder="1" applyAlignment="1">
      <alignment horizontal="right"/>
    </xf>
    <xf numFmtId="0" fontId="128" fillId="3" borderId="7" xfId="2" applyFont="1" applyFill="1" applyBorder="1" applyAlignment="1">
      <alignment horizontal="left"/>
    </xf>
    <xf numFmtId="167" fontId="128" fillId="3" borderId="7" xfId="2" applyNumberFormat="1" applyFont="1" applyFill="1" applyBorder="1" applyAlignment="1">
      <alignment horizontal="center"/>
    </xf>
    <xf numFmtId="167" fontId="128" fillId="3" borderId="7" xfId="2" applyNumberFormat="1" applyFont="1" applyFill="1" applyBorder="1" applyAlignment="1">
      <alignment horizontal="right"/>
    </xf>
    <xf numFmtId="167" fontId="11" fillId="3" borderId="7" xfId="2" applyNumberFormat="1" applyFont="1" applyFill="1" applyBorder="1" applyAlignment="1">
      <alignment horizontal="right"/>
    </xf>
    <xf numFmtId="0" fontId="130" fillId="53" borderId="9" xfId="2" applyFont="1" applyFill="1" applyBorder="1" applyAlignment="1">
      <alignment horizontal="left"/>
    </xf>
    <xf numFmtId="0" fontId="128" fillId="53" borderId="9" xfId="2" applyFont="1" applyFill="1" applyBorder="1" applyAlignment="1">
      <alignment horizontal="left" indent="4"/>
    </xf>
    <xf numFmtId="167" fontId="128" fillId="53" borderId="9" xfId="2" applyNumberFormat="1" applyFont="1" applyFill="1" applyBorder="1" applyAlignment="1">
      <alignment horizontal="center"/>
    </xf>
    <xf numFmtId="3" fontId="128" fillId="53" borderId="9" xfId="2" applyNumberFormat="1" applyFont="1" applyFill="1" applyBorder="1" applyAlignment="1">
      <alignment horizontal="right"/>
    </xf>
    <xf numFmtId="167" fontId="128" fillId="53" borderId="9" xfId="2" applyNumberFormat="1" applyFont="1" applyFill="1" applyBorder="1" applyAlignment="1">
      <alignment horizontal="right"/>
    </xf>
    <xf numFmtId="0" fontId="129" fillId="53" borderId="8" xfId="2" applyFont="1" applyFill="1" applyBorder="1" applyAlignment="1">
      <alignment horizontal="left"/>
    </xf>
    <xf numFmtId="0" fontId="128" fillId="53" borderId="8" xfId="2" applyFont="1" applyFill="1" applyBorder="1" applyAlignment="1">
      <alignment horizontal="left" indent="4"/>
    </xf>
    <xf numFmtId="167" fontId="202" fillId="53" borderId="8" xfId="2" applyNumberFormat="1" applyFont="1" applyFill="1" applyBorder="1" applyAlignment="1">
      <alignment horizontal="right"/>
    </xf>
    <xf numFmtId="167" fontId="203" fillId="53" borderId="9" xfId="2" applyNumberFormat="1" applyFont="1" applyFill="1" applyBorder="1" applyAlignment="1">
      <alignment horizontal="right"/>
    </xf>
    <xf numFmtId="0" fontId="128" fillId="4" borderId="9" xfId="2" applyFont="1" applyFill="1" applyBorder="1" applyAlignment="1">
      <alignment horizontal="left" indent="4"/>
    </xf>
    <xf numFmtId="167" fontId="128" fillId="4" borderId="9" xfId="2" applyNumberFormat="1" applyFont="1" applyFill="1" applyBorder="1" applyAlignment="1">
      <alignment horizontal="right"/>
    </xf>
    <xf numFmtId="167" fontId="202" fillId="53" borderId="9" xfId="2" applyNumberFormat="1" applyFont="1" applyFill="1" applyBorder="1" applyAlignment="1">
      <alignment horizontal="right"/>
    </xf>
    <xf numFmtId="0" fontId="130" fillId="53" borderId="7" xfId="2" applyFont="1" applyFill="1" applyBorder="1" applyAlignment="1">
      <alignment horizontal="left"/>
    </xf>
    <xf numFmtId="167" fontId="202" fillId="53" borderId="7" xfId="2" applyNumberFormat="1" applyFont="1" applyFill="1" applyBorder="1" applyAlignment="1">
      <alignment horizontal="right"/>
    </xf>
    <xf numFmtId="0" fontId="128" fillId="53" borderId="114" xfId="2" applyFont="1" applyFill="1" applyBorder="1" applyAlignment="1">
      <alignment horizontal="left"/>
    </xf>
    <xf numFmtId="0" fontId="128" fillId="3" borderId="114" xfId="2" applyFont="1" applyFill="1" applyBorder="1" applyAlignment="1">
      <alignment horizontal="left" indent="4"/>
    </xf>
    <xf numFmtId="167" fontId="128" fillId="3" borderId="114" xfId="2" applyNumberFormat="1" applyFont="1" applyFill="1" applyBorder="1" applyAlignment="1">
      <alignment horizontal="center"/>
    </xf>
    <xf numFmtId="167" fontId="128" fillId="53" borderId="114" xfId="2" applyNumberFormat="1" applyFont="1" applyFill="1" applyBorder="1" applyAlignment="1">
      <alignment horizontal="right"/>
    </xf>
    <xf numFmtId="167" fontId="11" fillId="53" borderId="114" xfId="2" applyNumberFormat="1" applyFont="1" applyFill="1" applyBorder="1" applyAlignment="1">
      <alignment horizontal="right"/>
    </xf>
    <xf numFmtId="0" fontId="129" fillId="53" borderId="9" xfId="2" applyFont="1" applyFill="1" applyBorder="1" applyAlignment="1">
      <alignment horizontal="left"/>
    </xf>
    <xf numFmtId="0" fontId="130" fillId="53" borderId="115" xfId="2" applyFont="1" applyFill="1" applyBorder="1" applyAlignment="1">
      <alignment horizontal="left"/>
    </xf>
    <xf numFmtId="0" fontId="128" fillId="3" borderId="115" xfId="2" applyFont="1" applyFill="1" applyBorder="1" applyAlignment="1">
      <alignment horizontal="left" indent="4"/>
    </xf>
    <xf numFmtId="167" fontId="128" fillId="3" borderId="115" xfId="2" applyNumberFormat="1" applyFont="1" applyFill="1" applyBorder="1" applyAlignment="1">
      <alignment horizontal="center"/>
    </xf>
    <xf numFmtId="167" fontId="11" fillId="53" borderId="115" xfId="2" applyNumberFormat="1" applyFont="1" applyFill="1" applyBorder="1" applyAlignment="1">
      <alignment horizontal="right"/>
    </xf>
    <xf numFmtId="167" fontId="222" fillId="53" borderId="5" xfId="0" applyNumberFormat="1" applyFont="1" applyFill="1" applyBorder="1" applyAlignment="1">
      <alignment horizontal="left"/>
    </xf>
    <xf numFmtId="0" fontId="219" fillId="78" borderId="5" xfId="0" applyFont="1" applyFill="1" applyBorder="1"/>
    <xf numFmtId="167" fontId="222" fillId="78" borderId="5" xfId="0" applyNumberFormat="1" applyFont="1" applyFill="1" applyBorder="1" applyAlignment="1">
      <alignment horizontal="center"/>
    </xf>
    <xf numFmtId="167" fontId="222" fillId="79" borderId="5" xfId="0" applyNumberFormat="1" applyFont="1" applyFill="1" applyBorder="1" applyAlignment="1">
      <alignment horizontal="right"/>
    </xf>
    <xf numFmtId="167" fontId="129" fillId="53" borderId="5" xfId="0" applyNumberFormat="1" applyFont="1" applyFill="1" applyBorder="1" applyAlignment="1">
      <alignment horizontal="right"/>
    </xf>
    <xf numFmtId="167" fontId="223" fillId="79" borderId="5" xfId="0" applyNumberFormat="1" applyFont="1" applyFill="1" applyBorder="1" applyAlignment="1">
      <alignment horizontal="right"/>
    </xf>
    <xf numFmtId="167" fontId="203" fillId="53" borderId="5" xfId="0" applyNumberFormat="1" applyFont="1" applyFill="1" applyBorder="1" applyAlignment="1">
      <alignment horizontal="right"/>
    </xf>
    <xf numFmtId="167" fontId="222" fillId="79" borderId="5" xfId="0" applyNumberFormat="1" applyFont="1" applyFill="1" applyBorder="1" applyAlignment="1">
      <alignment horizontal="center"/>
    </xf>
    <xf numFmtId="0" fontId="170" fillId="53" borderId="5" xfId="2" applyFont="1" applyFill="1" applyBorder="1" applyAlignment="1">
      <alignment horizontal="left"/>
    </xf>
    <xf numFmtId="0" fontId="219" fillId="78" borderId="57" xfId="0" applyFont="1" applyFill="1" applyBorder="1"/>
    <xf numFmtId="167" fontId="222" fillId="78" borderId="57" xfId="0" applyNumberFormat="1" applyFont="1" applyFill="1" applyBorder="1" applyAlignment="1">
      <alignment horizontal="center"/>
    </xf>
    <xf numFmtId="167" fontId="223" fillId="79" borderId="57" xfId="0" applyNumberFormat="1" applyFont="1" applyFill="1" applyBorder="1" applyAlignment="1">
      <alignment horizontal="right"/>
    </xf>
    <xf numFmtId="167" fontId="223" fillId="53" borderId="57" xfId="0" applyNumberFormat="1" applyFont="1" applyFill="1" applyBorder="1" applyAlignment="1">
      <alignment horizontal="right"/>
    </xf>
    <xf numFmtId="0" fontId="170" fillId="53" borderId="5" xfId="2" applyFont="1" applyFill="1" applyBorder="1" applyAlignment="1">
      <alignment horizontal="center"/>
    </xf>
    <xf numFmtId="167" fontId="222" fillId="79" borderId="57" xfId="0" applyNumberFormat="1" applyFont="1" applyFill="1" applyBorder="1" applyAlignment="1">
      <alignment horizontal="right"/>
    </xf>
    <xf numFmtId="0" fontId="170" fillId="53" borderId="5" xfId="2" applyFont="1" applyFill="1" applyBorder="1"/>
    <xf numFmtId="167" fontId="222" fillId="79" borderId="57" xfId="0" applyNumberFormat="1" applyFont="1" applyFill="1" applyBorder="1" applyAlignment="1">
      <alignment horizontal="center"/>
    </xf>
    <xf numFmtId="0" fontId="219" fillId="0" borderId="57" xfId="0" applyFont="1" applyBorder="1"/>
    <xf numFmtId="0" fontId="220" fillId="0" borderId="57" xfId="0" applyFont="1" applyBorder="1"/>
    <xf numFmtId="0" fontId="220" fillId="0" borderId="57" xfId="0" applyFont="1" applyBorder="1" applyAlignment="1">
      <alignment horizontal="right"/>
    </xf>
    <xf numFmtId="0" fontId="221" fillId="0" borderId="57" xfId="0" applyFont="1" applyBorder="1" applyAlignment="1">
      <alignment horizontal="right"/>
    </xf>
    <xf numFmtId="169" fontId="221" fillId="0" borderId="57" xfId="0" applyNumberFormat="1" applyFont="1" applyBorder="1" applyAlignment="1">
      <alignment horizontal="right"/>
    </xf>
    <xf numFmtId="0" fontId="238" fillId="4" borderId="5" xfId="0" applyFont="1" applyFill="1" applyBorder="1"/>
    <xf numFmtId="0" fontId="219" fillId="80" borderId="5" xfId="0" applyFont="1" applyFill="1" applyBorder="1"/>
    <xf numFmtId="0" fontId="219" fillId="80" borderId="5" xfId="0" applyFont="1" applyFill="1" applyBorder="1" applyAlignment="1">
      <alignment horizontal="right"/>
    </xf>
    <xf numFmtId="0" fontId="221" fillId="80" borderId="5" xfId="0" applyFont="1" applyFill="1" applyBorder="1" applyAlignment="1">
      <alignment horizontal="right"/>
    </xf>
    <xf numFmtId="0" fontId="222" fillId="53" borderId="9" xfId="0" applyFont="1" applyFill="1" applyBorder="1"/>
    <xf numFmtId="0" fontId="219" fillId="80" borderId="9" xfId="0" applyFont="1" applyFill="1" applyBorder="1"/>
    <xf numFmtId="0" fontId="219" fillId="53" borderId="9" xfId="0" applyFont="1" applyFill="1" applyBorder="1" applyAlignment="1">
      <alignment horizontal="right"/>
    </xf>
    <xf numFmtId="0" fontId="219" fillId="4" borderId="9" xfId="0" applyFont="1" applyFill="1" applyBorder="1" applyAlignment="1">
      <alignment horizontal="right"/>
    </xf>
    <xf numFmtId="0" fontId="221" fillId="4" borderId="9" xfId="0" applyFont="1" applyFill="1" applyBorder="1" applyAlignment="1">
      <alignment horizontal="right"/>
    </xf>
    <xf numFmtId="166" fontId="221" fillId="4" borderId="9" xfId="0" applyNumberFormat="1" applyFont="1" applyFill="1" applyBorder="1" applyAlignment="1">
      <alignment horizontal="right"/>
    </xf>
    <xf numFmtId="0" fontId="222" fillId="78" borderId="9" xfId="0" applyFont="1" applyFill="1" applyBorder="1"/>
    <xf numFmtId="0" fontId="219" fillId="78" borderId="9" xfId="0" applyFont="1" applyFill="1" applyBorder="1"/>
    <xf numFmtId="168" fontId="222" fillId="78" borderId="9" xfId="0" applyNumberFormat="1" applyFont="1" applyFill="1" applyBorder="1"/>
    <xf numFmtId="168" fontId="222" fillId="78" borderId="9" xfId="0" applyNumberFormat="1" applyFont="1" applyFill="1" applyBorder="1" applyAlignment="1">
      <alignment horizontal="right"/>
    </xf>
    <xf numFmtId="168" fontId="223" fillId="78" borderId="9" xfId="0" applyNumberFormat="1" applyFont="1" applyFill="1" applyBorder="1" applyAlignment="1">
      <alignment horizontal="right"/>
    </xf>
    <xf numFmtId="0" fontId="220" fillId="0" borderId="9" xfId="0" applyFont="1" applyBorder="1"/>
    <xf numFmtId="0" fontId="219" fillId="0" borderId="9" xfId="0" applyFont="1" applyBorder="1"/>
    <xf numFmtId="168" fontId="220" fillId="0" borderId="9" xfId="0" applyNumberFormat="1" applyFont="1" applyBorder="1"/>
    <xf numFmtId="168" fontId="220" fillId="0" borderId="9" xfId="0" applyNumberFormat="1" applyFont="1" applyBorder="1" applyAlignment="1">
      <alignment horizontal="right"/>
    </xf>
    <xf numFmtId="168" fontId="221" fillId="0" borderId="9" xfId="0" applyNumberFormat="1" applyFont="1" applyBorder="1" applyAlignment="1">
      <alignment horizontal="right"/>
    </xf>
    <xf numFmtId="0" fontId="222" fillId="0" borderId="9" xfId="0" applyFont="1" applyBorder="1"/>
    <xf numFmtId="0" fontId="220" fillId="53" borderId="9" xfId="0" applyFont="1" applyFill="1" applyBorder="1"/>
    <xf numFmtId="168" fontId="221" fillId="53" borderId="9" xfId="0" applyNumberFormat="1" applyFont="1" applyFill="1" applyBorder="1" applyAlignment="1">
      <alignment horizontal="right"/>
    </xf>
    <xf numFmtId="0" fontId="219" fillId="0" borderId="21" xfId="0" applyFont="1" applyBorder="1"/>
    <xf numFmtId="168" fontId="220" fillId="0" borderId="116" xfId="0" applyNumberFormat="1" applyFont="1" applyBorder="1"/>
    <xf numFmtId="168" fontId="220" fillId="0" borderId="117" xfId="0" applyNumberFormat="1" applyFont="1" applyBorder="1"/>
    <xf numFmtId="168" fontId="220" fillId="0" borderId="117" xfId="0" applyNumberFormat="1" applyFont="1" applyBorder="1" applyAlignment="1">
      <alignment horizontal="right"/>
    </xf>
    <xf numFmtId="168" fontId="221" fillId="0" borderId="117" xfId="0" applyNumberFormat="1" applyFont="1" applyBorder="1" applyAlignment="1">
      <alignment horizontal="right"/>
    </xf>
    <xf numFmtId="0" fontId="220" fillId="81" borderId="57" xfId="0" applyFont="1" applyFill="1" applyBorder="1"/>
    <xf numFmtId="0" fontId="219" fillId="81" borderId="57" xfId="0" applyFont="1" applyFill="1" applyBorder="1"/>
    <xf numFmtId="166" fontId="220" fillId="81" borderId="9" xfId="0" applyNumberFormat="1" applyFont="1" applyFill="1" applyBorder="1"/>
    <xf numFmtId="166" fontId="221" fillId="81" borderId="9" xfId="0" applyNumberFormat="1" applyFont="1" applyFill="1" applyBorder="1" applyAlignment="1">
      <alignment horizontal="right"/>
    </xf>
    <xf numFmtId="0" fontId="220" fillId="82" borderId="9" xfId="0" applyFont="1" applyFill="1" applyBorder="1"/>
    <xf numFmtId="0" fontId="219" fillId="82" borderId="9" xfId="0" applyFont="1" applyFill="1" applyBorder="1"/>
    <xf numFmtId="166" fontId="220" fillId="82" borderId="9" xfId="0" applyNumberFormat="1" applyFont="1" applyFill="1" applyBorder="1"/>
    <xf numFmtId="166" fontId="220" fillId="82" borderId="9" xfId="0" applyNumberFormat="1" applyFont="1" applyFill="1" applyBorder="1" applyAlignment="1">
      <alignment horizontal="right"/>
    </xf>
    <xf numFmtId="166" fontId="221" fillId="82" borderId="9" xfId="0" applyNumberFormat="1" applyFont="1" applyFill="1" applyBorder="1" applyAlignment="1">
      <alignment horizontal="right"/>
    </xf>
    <xf numFmtId="0" fontId="220" fillId="53" borderId="10" xfId="0" applyFont="1" applyFill="1" applyBorder="1"/>
    <xf numFmtId="0" fontId="219" fillId="53" borderId="10" xfId="0" applyFont="1" applyFill="1" applyBorder="1"/>
    <xf numFmtId="166" fontId="220" fillId="53" borderId="10" xfId="0" applyNumberFormat="1" applyFont="1" applyFill="1" applyBorder="1"/>
    <xf numFmtId="166" fontId="220" fillId="53" borderId="10" xfId="0" applyNumberFormat="1" applyFont="1" applyFill="1" applyBorder="1" applyAlignment="1">
      <alignment horizontal="right"/>
    </xf>
    <xf numFmtId="166" fontId="221" fillId="53" borderId="10" xfId="0" applyNumberFormat="1" applyFont="1" applyFill="1" applyBorder="1" applyAlignment="1">
      <alignment horizontal="right"/>
    </xf>
    <xf numFmtId="166" fontId="203" fillId="53" borderId="10" xfId="0" applyNumberFormat="1" applyFont="1" applyFill="1" applyBorder="1" applyAlignment="1">
      <alignment horizontal="right"/>
    </xf>
    <xf numFmtId="0" fontId="219" fillId="78" borderId="9" xfId="0" applyFont="1" applyFill="1" applyBorder="1" applyAlignment="1">
      <alignment horizontal="right"/>
    </xf>
    <xf numFmtId="0" fontId="221" fillId="78" borderId="9" xfId="0" applyFont="1" applyFill="1" applyBorder="1" applyAlignment="1">
      <alignment horizontal="right"/>
    </xf>
    <xf numFmtId="168" fontId="221" fillId="0" borderId="9" xfId="0" applyNumberFormat="1" applyFont="1" applyBorder="1"/>
    <xf numFmtId="0" fontId="238" fillId="0" borderId="9" xfId="0" applyFont="1" applyBorder="1"/>
    <xf numFmtId="168" fontId="220" fillId="0" borderId="9" xfId="1" applyNumberFormat="1" applyFont="1" applyFill="1" applyBorder="1"/>
    <xf numFmtId="168" fontId="220" fillId="0" borderId="9" xfId="1" applyNumberFormat="1" applyFont="1" applyFill="1" applyBorder="1" applyAlignment="1">
      <alignment horizontal="right"/>
    </xf>
    <xf numFmtId="168" fontId="221" fillId="0" borderId="9" xfId="1" applyNumberFormat="1" applyFont="1" applyFill="1" applyBorder="1" applyAlignment="1">
      <alignment horizontal="right"/>
    </xf>
    <xf numFmtId="0" fontId="219" fillId="0" borderId="10" xfId="0" applyFont="1" applyBorder="1"/>
    <xf numFmtId="168" fontId="220" fillId="0" borderId="10" xfId="1" applyNumberFormat="1" applyFont="1" applyFill="1" applyBorder="1"/>
    <xf numFmtId="168" fontId="220" fillId="0" borderId="10" xfId="1" applyNumberFormat="1" applyFont="1" applyFill="1" applyBorder="1" applyAlignment="1">
      <alignment horizontal="right"/>
    </xf>
    <xf numFmtId="168" fontId="221" fillId="0" borderId="10" xfId="1" applyNumberFormat="1" applyFont="1" applyFill="1" applyBorder="1" applyAlignment="1">
      <alignment horizontal="right"/>
    </xf>
    <xf numFmtId="0" fontId="15" fillId="0" borderId="0" xfId="0" applyFont="1" applyAlignment="1">
      <alignment horizontal="right"/>
    </xf>
    <xf numFmtId="0" fontId="240" fillId="24" borderId="0" xfId="0" applyFont="1" applyFill="1"/>
    <xf numFmtId="0" fontId="241" fillId="24" borderId="0" xfId="0" applyFont="1" applyFill="1"/>
    <xf numFmtId="0" fontId="242" fillId="24" borderId="0" xfId="0" applyFont="1" applyFill="1"/>
    <xf numFmtId="0" fontId="241" fillId="25" borderId="0" xfId="0" applyFont="1" applyFill="1"/>
    <xf numFmtId="0" fontId="243" fillId="25" borderId="0" xfId="0" applyFont="1" applyFill="1"/>
    <xf numFmtId="0" fontId="240" fillId="26" borderId="0" xfId="0" applyFont="1" applyFill="1"/>
    <xf numFmtId="0" fontId="241" fillId="26" borderId="0" xfId="0" applyFont="1" applyFill="1"/>
    <xf numFmtId="0" fontId="244" fillId="26" borderId="0" xfId="0" applyFont="1" applyFill="1"/>
    <xf numFmtId="0" fontId="245" fillId="26" borderId="0" xfId="0" applyFont="1" applyFill="1"/>
    <xf numFmtId="0" fontId="243" fillId="26" borderId="0" xfId="0" applyFont="1" applyFill="1"/>
    <xf numFmtId="0" fontId="246" fillId="26" borderId="0" xfId="0" applyFont="1" applyFill="1"/>
    <xf numFmtId="0" fontId="241" fillId="24" borderId="0" xfId="0" applyFont="1" applyFill="1" applyAlignment="1">
      <alignment horizontal="left" indent="1"/>
    </xf>
    <xf numFmtId="0" fontId="244" fillId="24" borderId="0" xfId="0" applyFont="1" applyFill="1"/>
    <xf numFmtId="0" fontId="247" fillId="24" borderId="0" xfId="0" applyFont="1" applyFill="1" applyAlignment="1">
      <alignment horizontal="left" indent="1"/>
    </xf>
    <xf numFmtId="3" fontId="244" fillId="24" borderId="0" xfId="0" applyNumberFormat="1" applyFont="1" applyFill="1"/>
    <xf numFmtId="168" fontId="241" fillId="24" borderId="0" xfId="1" applyNumberFormat="1" applyFont="1" applyFill="1" applyBorder="1"/>
    <xf numFmtId="168" fontId="243" fillId="24" borderId="0" xfId="1" applyNumberFormat="1" applyFont="1" applyFill="1" applyBorder="1"/>
    <xf numFmtId="0" fontId="169" fillId="75" borderId="89" xfId="0" applyFont="1" applyFill="1" applyBorder="1" applyAlignment="1">
      <alignment horizontal="center"/>
    </xf>
    <xf numFmtId="0" fontId="219" fillId="75" borderId="95" xfId="0" applyFont="1" applyFill="1" applyBorder="1"/>
    <xf numFmtId="0" fontId="167" fillId="75" borderId="11" xfId="0" applyFont="1" applyFill="1" applyBorder="1"/>
    <xf numFmtId="0" fontId="219" fillId="75" borderId="11" xfId="0" applyFont="1" applyFill="1" applyBorder="1"/>
    <xf numFmtId="0" fontId="222" fillId="75" borderId="135" xfId="2" applyFont="1" applyFill="1" applyBorder="1" applyAlignment="1">
      <alignment horizontal="left"/>
    </xf>
    <xf numFmtId="183" fontId="224" fillId="75" borderId="11" xfId="14" applyNumberFormat="1" applyFont="1" applyFill="1" applyBorder="1"/>
    <xf numFmtId="183" fontId="225" fillId="75" borderId="11" xfId="14" applyNumberFormat="1" applyFont="1" applyFill="1" applyBorder="1" applyAlignment="1">
      <alignment horizontal="left" indent="1"/>
    </xf>
    <xf numFmtId="183" fontId="226" fillId="75" borderId="11" xfId="14" applyNumberFormat="1" applyFont="1" applyFill="1" applyBorder="1"/>
    <xf numFmtId="183" fontId="226" fillId="75" borderId="11" xfId="14" applyNumberFormat="1" applyFont="1" applyFill="1" applyBorder="1" applyAlignment="1">
      <alignment horizontal="left" indent="1"/>
    </xf>
    <xf numFmtId="183" fontId="226" fillId="75" borderId="11" xfId="14" applyNumberFormat="1" applyFont="1" applyFill="1" applyBorder="1" applyAlignment="1">
      <alignment horizontal="left" indent="2"/>
    </xf>
    <xf numFmtId="183" fontId="227" fillId="75" borderId="11" xfId="14" applyNumberFormat="1" applyFont="1" applyFill="1" applyBorder="1" applyAlignment="1">
      <alignment horizontal="right"/>
    </xf>
    <xf numFmtId="183" fontId="229" fillId="75" borderId="11" xfId="14" applyNumberFormat="1" applyFont="1" applyFill="1" applyBorder="1" applyAlignment="1">
      <alignment horizontal="left" indent="1"/>
    </xf>
    <xf numFmtId="183" fontId="225" fillId="75" borderId="11" xfId="14" applyNumberFormat="1" applyFont="1" applyFill="1" applyBorder="1" applyAlignment="1">
      <alignment horizontal="left" indent="3"/>
    </xf>
    <xf numFmtId="183" fontId="224" fillId="75" borderId="11" xfId="14" applyNumberFormat="1" applyFont="1" applyFill="1" applyBorder="1" applyAlignment="1">
      <alignment horizontal="left" indent="1"/>
    </xf>
    <xf numFmtId="183" fontId="226" fillId="75" borderId="11" xfId="14" applyNumberFormat="1" applyFont="1" applyFill="1" applyBorder="1" applyAlignment="1">
      <alignment horizontal="left" indent="3"/>
    </xf>
    <xf numFmtId="183" fontId="226" fillId="75" borderId="36" xfId="14" applyNumberFormat="1" applyFont="1" applyFill="1" applyBorder="1" applyAlignment="1">
      <alignment horizontal="left" indent="3"/>
    </xf>
    <xf numFmtId="0" fontId="249" fillId="24" borderId="0" xfId="0" applyFont="1" applyFill="1"/>
    <xf numFmtId="166" fontId="21" fillId="53" borderId="0" xfId="0" applyNumberFormat="1" applyFont="1" applyFill="1" applyAlignment="1">
      <alignment horizontal="right"/>
    </xf>
    <xf numFmtId="166" fontId="213" fillId="53" borderId="0" xfId="0" applyNumberFormat="1" applyFont="1" applyFill="1" applyAlignment="1">
      <alignment horizontal="right"/>
    </xf>
    <xf numFmtId="0" fontId="113" fillId="0" borderId="6" xfId="0" applyFont="1" applyBorder="1"/>
    <xf numFmtId="0" fontId="114" fillId="0" borderId="11" xfId="0" applyFont="1" applyBorder="1"/>
    <xf numFmtId="0" fontId="115" fillId="39" borderId="11" xfId="14" applyFont="1" applyFill="1" applyBorder="1"/>
    <xf numFmtId="0" fontId="116" fillId="39" borderId="11" xfId="14" applyFont="1" applyFill="1" applyBorder="1"/>
    <xf numFmtId="166" fontId="63" fillId="39" borderId="11" xfId="14" applyNumberFormat="1" applyFont="1" applyFill="1" applyBorder="1" applyAlignment="1">
      <alignment horizontal="left" indent="2"/>
    </xf>
    <xf numFmtId="0" fontId="116" fillId="39" borderId="11" xfId="14" applyFont="1" applyFill="1" applyBorder="1" applyAlignment="1">
      <alignment horizontal="left" indent="2"/>
    </xf>
    <xf numFmtId="0" fontId="116" fillId="39" borderId="11" xfId="14" applyFont="1" applyFill="1" applyBorder="1" applyAlignment="1">
      <alignment horizontal="left"/>
    </xf>
    <xf numFmtId="0" fontId="116" fillId="39" borderId="11" xfId="14" applyFont="1" applyFill="1" applyBorder="1" applyAlignment="1">
      <alignment horizontal="left" indent="1"/>
    </xf>
    <xf numFmtId="0" fontId="117" fillId="39" borderId="11" xfId="14" applyFont="1" applyFill="1" applyBorder="1" applyAlignment="1">
      <alignment horizontal="left" indent="1"/>
    </xf>
    <xf numFmtId="0" fontId="117" fillId="39" borderId="11" xfId="14" applyFont="1" applyFill="1" applyBorder="1" applyAlignment="1">
      <alignment horizontal="left" indent="3"/>
    </xf>
    <xf numFmtId="0" fontId="114" fillId="39" borderId="11" xfId="0" applyFont="1" applyFill="1" applyBorder="1" applyAlignment="1">
      <alignment horizontal="left" indent="1"/>
    </xf>
    <xf numFmtId="0" fontId="117" fillId="39" borderId="11" xfId="14" applyFont="1" applyFill="1" applyBorder="1" applyAlignment="1">
      <alignment horizontal="left" indent="5"/>
    </xf>
    <xf numFmtId="0" fontId="115" fillId="39" borderId="136" xfId="14" applyFont="1" applyFill="1" applyBorder="1"/>
    <xf numFmtId="0" fontId="114" fillId="39" borderId="137" xfId="0" applyFont="1" applyFill="1" applyBorder="1" applyAlignment="1">
      <alignment horizontal="left" indent="1"/>
    </xf>
    <xf numFmtId="166" fontId="57" fillId="39" borderId="11" xfId="14" applyNumberFormat="1" applyFont="1" applyFill="1" applyBorder="1"/>
    <xf numFmtId="0" fontId="116" fillId="20" borderId="137" xfId="14" applyFont="1" applyFill="1" applyBorder="1"/>
    <xf numFmtId="0" fontId="114" fillId="20" borderId="137" xfId="0" applyFont="1" applyFill="1" applyBorder="1" applyAlignment="1">
      <alignment horizontal="left" indent="1"/>
    </xf>
    <xf numFmtId="0" fontId="115" fillId="33" borderId="137" xfId="14" applyFont="1" applyFill="1" applyBorder="1"/>
    <xf numFmtId="0" fontId="114" fillId="33" borderId="137" xfId="0" applyFont="1" applyFill="1" applyBorder="1" applyAlignment="1">
      <alignment horizontal="left" indent="1"/>
    </xf>
    <xf numFmtId="0" fontId="115" fillId="44" borderId="137" xfId="14" applyFont="1" applyFill="1" applyBorder="1"/>
    <xf numFmtId="0" fontId="114" fillId="44" borderId="137" xfId="0" applyFont="1" applyFill="1" applyBorder="1" applyAlignment="1">
      <alignment horizontal="left" indent="1"/>
    </xf>
    <xf numFmtId="0" fontId="114" fillId="44" borderId="11" xfId="0" applyFont="1" applyFill="1" applyBorder="1" applyAlignment="1">
      <alignment horizontal="left" indent="1"/>
    </xf>
    <xf numFmtId="167" fontId="70" fillId="41" borderId="11" xfId="0" applyNumberFormat="1" applyFont="1" applyFill="1" applyBorder="1"/>
    <xf numFmtId="0" fontId="114" fillId="65" borderId="137" xfId="0" applyFont="1" applyFill="1" applyBorder="1" applyAlignment="1">
      <alignment horizontal="left" indent="1"/>
    </xf>
    <xf numFmtId="0" fontId="113" fillId="41" borderId="138" xfId="0" applyFont="1" applyFill="1" applyBorder="1" applyAlignment="1">
      <alignment horizontal="left"/>
    </xf>
    <xf numFmtId="0" fontId="113" fillId="42" borderId="139" xfId="0" applyFont="1" applyFill="1" applyBorder="1" applyAlignment="1">
      <alignment horizontal="left"/>
    </xf>
    <xf numFmtId="0" fontId="117" fillId="51" borderId="11" xfId="14" applyFont="1" applyFill="1" applyBorder="1" applyAlignment="1">
      <alignment horizontal="left" indent="5"/>
    </xf>
    <xf numFmtId="0" fontId="114" fillId="39" borderId="140" xfId="0" applyFont="1" applyFill="1" applyBorder="1"/>
    <xf numFmtId="0" fontId="250" fillId="83" borderId="11" xfId="0" applyFont="1" applyFill="1" applyBorder="1"/>
    <xf numFmtId="0" fontId="250" fillId="6" borderId="11" xfId="0" applyFont="1" applyFill="1" applyBorder="1"/>
    <xf numFmtId="0" fontId="250" fillId="0" borderId="0" xfId="0" applyFont="1"/>
    <xf numFmtId="0" fontId="251" fillId="0" borderId="6" xfId="0" applyFont="1" applyBorder="1"/>
    <xf numFmtId="167" fontId="119" fillId="0" borderId="6" xfId="0" applyNumberFormat="1" applyFont="1" applyBorder="1"/>
    <xf numFmtId="168" fontId="63" fillId="0" borderId="6" xfId="1" applyNumberFormat="1" applyFont="1" applyFill="1" applyBorder="1" applyAlignment="1" applyProtection="1"/>
    <xf numFmtId="166" fontId="8" fillId="6" borderId="0" xfId="14" applyNumberFormat="1" applyFont="1" applyFill="1"/>
    <xf numFmtId="0" fontId="252" fillId="83" borderId="11" xfId="14" applyFont="1" applyFill="1" applyBorder="1"/>
    <xf numFmtId="0" fontId="253" fillId="83" borderId="11" xfId="14" applyFont="1" applyFill="1" applyBorder="1"/>
    <xf numFmtId="166" fontId="8" fillId="83" borderId="11" xfId="14" applyNumberFormat="1" applyFont="1" applyFill="1" applyBorder="1" applyAlignment="1">
      <alignment horizontal="left" indent="2"/>
    </xf>
    <xf numFmtId="0" fontId="253" fillId="83" borderId="11" xfId="14" applyFont="1" applyFill="1" applyBorder="1" applyAlignment="1">
      <alignment horizontal="left" indent="2"/>
    </xf>
    <xf numFmtId="0" fontId="253" fillId="83" borderId="11" xfId="14" applyFont="1" applyFill="1" applyBorder="1" applyAlignment="1">
      <alignment horizontal="left"/>
    </xf>
    <xf numFmtId="0" fontId="253" fillId="83" borderId="11" xfId="14" applyFont="1" applyFill="1" applyBorder="1" applyAlignment="1">
      <alignment horizontal="left" indent="1"/>
    </xf>
    <xf numFmtId="0" fontId="254" fillId="83" borderId="11" xfId="14" applyFont="1" applyFill="1" applyBorder="1" applyAlignment="1">
      <alignment horizontal="left" indent="1"/>
    </xf>
    <xf numFmtId="0" fontId="250" fillId="83" borderId="11" xfId="0" applyFont="1" applyFill="1" applyBorder="1" applyAlignment="1">
      <alignment horizontal="left" indent="1"/>
    </xf>
    <xf numFmtId="0" fontId="254" fillId="83" borderId="11" xfId="14" applyFont="1" applyFill="1" applyBorder="1"/>
    <xf numFmtId="0" fontId="252" fillId="83" borderId="136" xfId="14" applyFont="1" applyFill="1" applyBorder="1"/>
    <xf numFmtId="0" fontId="250" fillId="83" borderId="137" xfId="0" applyFont="1" applyFill="1" applyBorder="1" applyAlignment="1">
      <alignment horizontal="left" indent="1"/>
    </xf>
    <xf numFmtId="0" fontId="252" fillId="6" borderId="137" xfId="14" applyFont="1" applyFill="1" applyBorder="1"/>
    <xf numFmtId="0" fontId="250" fillId="6" borderId="137" xfId="0" applyFont="1" applyFill="1" applyBorder="1" applyAlignment="1">
      <alignment horizontal="left" indent="1"/>
    </xf>
    <xf numFmtId="0" fontId="252" fillId="4" borderId="137" xfId="14" applyFont="1" applyFill="1" applyBorder="1"/>
    <xf numFmtId="0" fontId="250" fillId="4" borderId="141" xfId="0" applyFont="1" applyFill="1" applyBorder="1" applyAlignment="1">
      <alignment horizontal="left" indent="1"/>
    </xf>
    <xf numFmtId="0" fontId="251" fillId="84" borderId="11" xfId="0" applyFont="1" applyFill="1" applyBorder="1" applyAlignment="1">
      <alignment horizontal="left" indent="1"/>
    </xf>
    <xf numFmtId="0" fontId="250" fillId="84" borderId="11" xfId="0" applyFont="1" applyFill="1" applyBorder="1" applyAlignment="1">
      <alignment horizontal="left" indent="1"/>
    </xf>
    <xf numFmtId="0" fontId="252" fillId="85" borderId="137" xfId="14" applyFont="1" applyFill="1" applyBorder="1"/>
    <xf numFmtId="0" fontId="250" fillId="86" borderId="137" xfId="0" applyFont="1" applyFill="1" applyBorder="1" applyAlignment="1">
      <alignment horizontal="left" indent="1"/>
    </xf>
    <xf numFmtId="0" fontId="251" fillId="85" borderId="138" xfId="0" applyFont="1" applyFill="1" applyBorder="1" applyAlignment="1">
      <alignment horizontal="left"/>
    </xf>
    <xf numFmtId="0" fontId="251" fillId="80" borderId="139" xfId="0" applyFont="1" applyFill="1" applyBorder="1" applyAlignment="1">
      <alignment horizontal="left"/>
    </xf>
    <xf numFmtId="0" fontId="254" fillId="87" borderId="11" xfId="14" applyFont="1" applyFill="1" applyBorder="1" applyAlignment="1">
      <alignment horizontal="left" indent="5"/>
    </xf>
    <xf numFmtId="0" fontId="250" fillId="83" borderId="140" xfId="0" applyFont="1" applyFill="1" applyBorder="1"/>
    <xf numFmtId="168" fontId="8" fillId="83" borderId="0" xfId="1" applyNumberFormat="1" applyFont="1" applyFill="1" applyBorder="1" applyAlignment="1" applyProtection="1"/>
    <xf numFmtId="168" fontId="8" fillId="6" borderId="78" xfId="1" applyNumberFormat="1" applyFont="1" applyFill="1" applyBorder="1" applyAlignment="1" applyProtection="1"/>
    <xf numFmtId="168" fontId="8" fillId="6" borderId="74" xfId="1" applyNumberFormat="1" applyFont="1" applyFill="1" applyBorder="1" applyAlignment="1" applyProtection="1"/>
    <xf numFmtId="168" fontId="8" fillId="6" borderId="71" xfId="1" applyNumberFormat="1" applyFont="1" applyFill="1" applyBorder="1" applyAlignment="1" applyProtection="1"/>
    <xf numFmtId="168" fontId="8" fillId="6" borderId="2" xfId="1" applyNumberFormat="1" applyFont="1" applyFill="1" applyBorder="1" applyAlignment="1" applyProtection="1"/>
    <xf numFmtId="168" fontId="8" fillId="6" borderId="73" xfId="1" applyNumberFormat="1" applyFont="1" applyFill="1" applyBorder="1" applyAlignment="1" applyProtection="1"/>
    <xf numFmtId="168" fontId="8" fillId="6" borderId="3" xfId="1" applyNumberFormat="1" applyFont="1" applyFill="1" applyBorder="1" applyAlignment="1" applyProtection="1"/>
    <xf numFmtId="166" fontId="8" fillId="83" borderId="2" xfId="14" applyNumberFormat="1" applyFont="1" applyFill="1" applyBorder="1"/>
    <xf numFmtId="168" fontId="8" fillId="6" borderId="0" xfId="1" applyNumberFormat="1" applyFont="1" applyFill="1" applyBorder="1" applyAlignment="1" applyProtection="1"/>
    <xf numFmtId="168" fontId="8" fillId="4" borderId="0" xfId="1" applyNumberFormat="1" applyFont="1" applyFill="1" applyBorder="1" applyAlignment="1" applyProtection="1"/>
    <xf numFmtId="168" fontId="8" fillId="84" borderId="0" xfId="1" applyNumberFormat="1" applyFont="1" applyFill="1" applyBorder="1" applyAlignment="1" applyProtection="1"/>
    <xf numFmtId="168" fontId="8" fillId="85" borderId="0" xfId="1" applyNumberFormat="1" applyFont="1" applyFill="1" applyBorder="1" applyAlignment="1" applyProtection="1"/>
    <xf numFmtId="168" fontId="8" fillId="86" borderId="0" xfId="1" applyNumberFormat="1" applyFont="1" applyFill="1" applyBorder="1" applyAlignment="1" applyProtection="1"/>
    <xf numFmtId="168" fontId="8" fillId="85" borderId="3" xfId="1" applyNumberFormat="1" applyFont="1" applyFill="1" applyBorder="1" applyAlignment="1" applyProtection="1"/>
    <xf numFmtId="167" fontId="5" fillId="80" borderId="74" xfId="0" applyNumberFormat="1" applyFont="1" applyFill="1" applyBorder="1" applyAlignment="1">
      <alignment horizontal="right"/>
    </xf>
    <xf numFmtId="168" fontId="5" fillId="80" borderId="74" xfId="1" applyNumberFormat="1" applyFont="1" applyFill="1" applyBorder="1" applyAlignment="1">
      <alignment horizontal="right"/>
    </xf>
    <xf numFmtId="168" fontId="16" fillId="83" borderId="0" xfId="1" applyNumberFormat="1" applyFont="1" applyFill="1" applyBorder="1" applyAlignment="1" applyProtection="1"/>
    <xf numFmtId="168" fontId="8" fillId="83" borderId="66" xfId="1" applyNumberFormat="1" applyFont="1" applyFill="1" applyBorder="1" applyAlignment="1" applyProtection="1"/>
    <xf numFmtId="166" fontId="67" fillId="0" borderId="0" xfId="0" applyNumberFormat="1" applyFont="1"/>
    <xf numFmtId="168" fontId="8" fillId="6" borderId="0" xfId="1" applyNumberFormat="1" applyFont="1" applyFill="1" applyAlignment="1"/>
    <xf numFmtId="167" fontId="255" fillId="6" borderId="0" xfId="0" applyNumberFormat="1" applyFont="1" applyFill="1"/>
    <xf numFmtId="0" fontId="235" fillId="25" borderId="0" xfId="0" applyFont="1" applyFill="1"/>
    <xf numFmtId="0" fontId="169" fillId="75" borderId="142" xfId="0" applyFont="1" applyFill="1" applyBorder="1" applyAlignment="1">
      <alignment horizontal="center"/>
    </xf>
    <xf numFmtId="0" fontId="219" fillId="75" borderId="45" xfId="0" applyFont="1" applyFill="1" applyBorder="1"/>
    <xf numFmtId="0" fontId="230" fillId="75" borderId="45" xfId="0" applyFont="1" applyFill="1" applyBorder="1"/>
    <xf numFmtId="0" fontId="28" fillId="19" borderId="97" xfId="0" applyFont="1" applyFill="1" applyBorder="1" applyAlignment="1">
      <alignment horizontal="left"/>
    </xf>
    <xf numFmtId="0" fontId="0" fillId="19" borderId="47" xfId="0" applyFill="1" applyBorder="1"/>
    <xf numFmtId="0" fontId="0" fillId="19" borderId="11" xfId="0" applyFill="1" applyBorder="1"/>
    <xf numFmtId="168" fontId="0" fillId="19" borderId="11" xfId="0" applyNumberFormat="1" applyFill="1" applyBorder="1"/>
    <xf numFmtId="3" fontId="0" fillId="19" borderId="11" xfId="0" applyNumberFormat="1" applyFill="1" applyBorder="1"/>
    <xf numFmtId="1" fontId="0" fillId="19" borderId="11" xfId="0" applyNumberFormat="1" applyFill="1" applyBorder="1"/>
    <xf numFmtId="168" fontId="23" fillId="19" borderId="11" xfId="0" applyNumberFormat="1" applyFont="1" applyFill="1" applyBorder="1"/>
    <xf numFmtId="49" fontId="15" fillId="19" borderId="36" xfId="0" applyNumberFormat="1" applyFont="1" applyFill="1" applyBorder="1" applyAlignment="1">
      <alignment horizontal="right"/>
    </xf>
    <xf numFmtId="168" fontId="5" fillId="19" borderId="11" xfId="0" applyNumberFormat="1" applyFont="1" applyFill="1" applyBorder="1"/>
    <xf numFmtId="168" fontId="3" fillId="19" borderId="11" xfId="0" applyNumberFormat="1" applyFont="1" applyFill="1" applyBorder="1"/>
    <xf numFmtId="0" fontId="15" fillId="19" borderId="36" xfId="0" applyFont="1" applyFill="1" applyBorder="1"/>
    <xf numFmtId="166" fontId="0" fillId="19" borderId="11" xfId="0" applyNumberFormat="1" applyFill="1" applyBorder="1"/>
    <xf numFmtId="0" fontId="44" fillId="19" borderId="11" xfId="0" applyFont="1" applyFill="1" applyBorder="1" applyAlignment="1">
      <alignment horizontal="right"/>
    </xf>
    <xf numFmtId="173" fontId="60" fillId="21" borderId="0" xfId="3" applyNumberFormat="1" applyFont="1" applyFill="1"/>
    <xf numFmtId="173" fontId="73" fillId="21" borderId="0" xfId="3" applyNumberFormat="1" applyFont="1" applyFill="1"/>
    <xf numFmtId="0" fontId="7" fillId="7" borderId="25" xfId="0" applyFont="1" applyFill="1" applyBorder="1" applyAlignment="1">
      <alignment horizontal="center"/>
    </xf>
    <xf numFmtId="0" fontId="249" fillId="7" borderId="11" xfId="0" applyFont="1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21" fillId="7" borderId="11" xfId="0" applyFont="1" applyFill="1" applyBorder="1" applyAlignment="1">
      <alignment horizontal="left"/>
    </xf>
    <xf numFmtId="0" fontId="56" fillId="34" borderId="11" xfId="0" applyFont="1" applyFill="1" applyBorder="1" applyAlignment="1">
      <alignment horizontal="left"/>
    </xf>
    <xf numFmtId="0" fontId="76" fillId="34" borderId="11" xfId="0" applyFont="1" applyFill="1" applyBorder="1" applyAlignment="1">
      <alignment horizontal="left"/>
    </xf>
    <xf numFmtId="0" fontId="59" fillId="34" borderId="11" xfId="0" applyFont="1" applyFill="1" applyBorder="1" applyAlignment="1">
      <alignment horizontal="left"/>
    </xf>
    <xf numFmtId="0" fontId="49" fillId="7" borderId="11" xfId="0" applyFont="1" applyFill="1" applyBorder="1" applyAlignment="1">
      <alignment horizontal="right"/>
    </xf>
    <xf numFmtId="0" fontId="63" fillId="34" borderId="11" xfId="0" applyFont="1" applyFill="1" applyBorder="1" applyAlignment="1">
      <alignment horizontal="left"/>
    </xf>
    <xf numFmtId="0" fontId="147" fillId="34" borderId="11" xfId="0" applyFont="1" applyFill="1" applyBorder="1" applyAlignment="1">
      <alignment horizontal="right"/>
    </xf>
    <xf numFmtId="0" fontId="71" fillId="34" borderId="11" xfId="0" applyFont="1" applyFill="1" applyBorder="1" applyAlignment="1">
      <alignment horizontal="right" indent="1"/>
    </xf>
    <xf numFmtId="0" fontId="49" fillId="0" borderId="0" xfId="0" applyFont="1" applyAlignment="1">
      <alignment horizontal="left"/>
    </xf>
    <xf numFmtId="0" fontId="37" fillId="19" borderId="11" xfId="0" applyFont="1" applyFill="1" applyBorder="1" applyAlignment="1">
      <alignment horizontal="left"/>
    </xf>
    <xf numFmtId="0" fontId="28" fillId="19" borderId="11" xfId="0" applyFont="1" applyFill="1" applyBorder="1" applyAlignment="1">
      <alignment horizontal="left"/>
    </xf>
    <xf numFmtId="0" fontId="3" fillId="19" borderId="11" xfId="0" applyFont="1" applyFill="1" applyBorder="1" applyAlignment="1">
      <alignment horizontal="left"/>
    </xf>
    <xf numFmtId="0" fontId="0" fillId="19" borderId="11" xfId="0" applyFill="1" applyBorder="1" applyAlignment="1">
      <alignment horizontal="left"/>
    </xf>
    <xf numFmtId="0" fontId="23" fillId="19" borderId="11" xfId="0" applyFont="1" applyFill="1" applyBorder="1" applyAlignment="1">
      <alignment horizontal="left"/>
    </xf>
    <xf numFmtId="0" fontId="21" fillId="19" borderId="11" xfId="0" applyFont="1" applyFill="1" applyBorder="1" applyAlignment="1">
      <alignment horizontal="left"/>
    </xf>
    <xf numFmtId="0" fontId="8" fillId="19" borderId="11" xfId="0" applyFont="1" applyFill="1" applyBorder="1" applyAlignment="1">
      <alignment horizontal="left"/>
    </xf>
    <xf numFmtId="0" fontId="5" fillId="19" borderId="11" xfId="0" applyFont="1" applyFill="1" applyBorder="1" applyAlignment="1">
      <alignment horizontal="left"/>
    </xf>
    <xf numFmtId="0" fontId="17" fillId="19" borderId="11" xfId="0" applyFont="1" applyFill="1" applyBorder="1" applyAlignment="1">
      <alignment horizontal="left"/>
    </xf>
    <xf numFmtId="0" fontId="37" fillId="19" borderId="36" xfId="0" applyFont="1" applyFill="1" applyBorder="1" applyAlignment="1">
      <alignment horizontal="left"/>
    </xf>
    <xf numFmtId="0" fontId="0" fillId="19" borderId="36" xfId="0" applyFill="1" applyBorder="1" applyAlignment="1">
      <alignment horizontal="left"/>
    </xf>
    <xf numFmtId="0" fontId="3" fillId="19" borderId="36" xfId="0" applyFont="1" applyFill="1" applyBorder="1" applyAlignment="1">
      <alignment horizontal="left"/>
    </xf>
    <xf numFmtId="0" fontId="106" fillId="34" borderId="11" xfId="0" applyFont="1" applyFill="1" applyBorder="1" applyAlignment="1">
      <alignment horizontal="right"/>
    </xf>
    <xf numFmtId="168" fontId="17" fillId="7" borderId="0" xfId="0" applyNumberFormat="1" applyFont="1" applyFill="1" applyAlignment="1">
      <alignment horizontal="right"/>
    </xf>
    <xf numFmtId="0" fontId="182" fillId="0" borderId="0" xfId="0" applyFont="1"/>
    <xf numFmtId="0" fontId="219" fillId="75" borderId="37" xfId="0" applyFont="1" applyFill="1" applyBorder="1"/>
    <xf numFmtId="0" fontId="219" fillId="75" borderId="19" xfId="0" applyFont="1" applyFill="1" applyBorder="1"/>
    <xf numFmtId="0" fontId="221" fillId="75" borderId="19" xfId="0" applyFont="1" applyFill="1" applyBorder="1" applyAlignment="1">
      <alignment horizontal="right"/>
    </xf>
    <xf numFmtId="1" fontId="221" fillId="75" borderId="19" xfId="0" applyNumberFormat="1" applyFont="1" applyFill="1" applyBorder="1" applyAlignment="1">
      <alignment horizontal="right"/>
    </xf>
    <xf numFmtId="168" fontId="49" fillId="7" borderId="0" xfId="0" applyNumberFormat="1" applyFont="1" applyFill="1" applyAlignment="1">
      <alignment horizontal="right"/>
    </xf>
    <xf numFmtId="14" fontId="256" fillId="25" borderId="0" xfId="0" applyNumberFormat="1" applyFont="1" applyFill="1"/>
    <xf numFmtId="168" fontId="21" fillId="88" borderId="0" xfId="0" applyNumberFormat="1" applyFont="1" applyFill="1"/>
    <xf numFmtId="168" fontId="21" fillId="88" borderId="0" xfId="0" applyNumberFormat="1" applyFont="1" applyFill="1" applyAlignment="1">
      <alignment horizontal="right"/>
    </xf>
    <xf numFmtId="171" fontId="21" fillId="7" borderId="0" xfId="3" applyNumberFormat="1" applyFont="1" applyFill="1"/>
    <xf numFmtId="0" fontId="196" fillId="34" borderId="11" xfId="0" applyFont="1" applyFill="1" applyBorder="1" applyAlignment="1">
      <alignment horizontal="left"/>
    </xf>
    <xf numFmtId="168" fontId="182" fillId="7" borderId="0" xfId="0" applyNumberFormat="1" applyFont="1" applyFill="1" applyAlignment="1">
      <alignment horizontal="right"/>
    </xf>
    <xf numFmtId="168" fontId="49" fillId="2" borderId="0" xfId="0" applyNumberFormat="1" applyFont="1" applyFill="1" applyAlignment="1">
      <alignment horizontal="right"/>
    </xf>
    <xf numFmtId="182" fontId="49" fillId="0" borderId="0" xfId="0" applyNumberFormat="1" applyFont="1"/>
    <xf numFmtId="167" fontId="21" fillId="53" borderId="143" xfId="0" applyNumberFormat="1" applyFont="1" applyFill="1" applyBorder="1" applyAlignment="1">
      <alignment horizontal="right"/>
    </xf>
    <xf numFmtId="167" fontId="21" fillId="53" borderId="143" xfId="0" applyNumberFormat="1" applyFont="1" applyFill="1" applyBorder="1"/>
    <xf numFmtId="0" fontId="260" fillId="25" borderId="0" xfId="0" applyFont="1" applyFill="1" applyAlignment="1">
      <alignment horizontal="right"/>
    </xf>
    <xf numFmtId="169" fontId="72" fillId="25" borderId="0" xfId="0" applyNumberFormat="1" applyFont="1" applyFill="1"/>
    <xf numFmtId="166" fontId="245" fillId="26" borderId="0" xfId="0" applyNumberFormat="1" applyFont="1" applyFill="1" applyAlignment="1">
      <alignment horizontal="left" indent="4"/>
    </xf>
    <xf numFmtId="0" fontId="237" fillId="27" borderId="0" xfId="0" applyFont="1" applyFill="1"/>
    <xf numFmtId="10" fontId="182" fillId="24" borderId="0" xfId="1" applyNumberFormat="1" applyFont="1" applyFill="1" applyAlignment="1">
      <alignment horizontal="right"/>
    </xf>
    <xf numFmtId="3" fontId="2" fillId="24" borderId="0" xfId="1" applyNumberFormat="1" applyFont="1" applyFill="1"/>
    <xf numFmtId="168" fontId="57" fillId="0" borderId="6" xfId="1" applyNumberFormat="1" applyFont="1" applyFill="1" applyBorder="1" applyAlignment="1" applyProtection="1">
      <alignment horizontal="right"/>
    </xf>
    <xf numFmtId="168" fontId="57" fillId="0" borderId="6" xfId="1" quotePrefix="1" applyNumberFormat="1" applyFont="1" applyFill="1" applyBorder="1" applyAlignment="1" applyProtection="1">
      <alignment horizontal="right"/>
    </xf>
    <xf numFmtId="0" fontId="36" fillId="12" borderId="145" xfId="0" applyFont="1" applyFill="1" applyBorder="1" applyAlignment="1">
      <alignment horizontal="right"/>
    </xf>
    <xf numFmtId="168" fontId="47" fillId="12" borderId="145" xfId="1" applyNumberFormat="1" applyFont="1" applyFill="1" applyBorder="1" applyAlignment="1">
      <alignment horizontal="right"/>
    </xf>
    <xf numFmtId="168" fontId="48" fillId="12" borderId="145" xfId="1" applyNumberFormat="1" applyFont="1" applyFill="1" applyBorder="1" applyAlignment="1">
      <alignment horizontal="right"/>
    </xf>
    <xf numFmtId="0" fontId="261" fillId="34" borderId="11" xfId="0" applyFont="1" applyFill="1" applyBorder="1" applyAlignment="1">
      <alignment horizontal="left"/>
    </xf>
    <xf numFmtId="0" fontId="262" fillId="34" borderId="11" xfId="0" applyFont="1" applyFill="1" applyBorder="1" applyAlignment="1">
      <alignment horizontal="left"/>
    </xf>
    <xf numFmtId="168" fontId="22" fillId="7" borderId="0" xfId="0" applyNumberFormat="1" applyFont="1" applyFill="1"/>
    <xf numFmtId="168" fontId="264" fillId="7" borderId="0" xfId="0" applyNumberFormat="1" applyFont="1" applyFill="1"/>
    <xf numFmtId="1" fontId="263" fillId="7" borderId="0" xfId="0" applyNumberFormat="1" applyFont="1" applyFill="1"/>
    <xf numFmtId="168" fontId="45" fillId="7" borderId="0" xfId="0" applyNumberFormat="1" applyFont="1" applyFill="1"/>
    <xf numFmtId="0" fontId="265" fillId="34" borderId="11" xfId="0" applyFont="1" applyFill="1" applyBorder="1" applyAlignment="1">
      <alignment horizontal="left"/>
    </xf>
    <xf numFmtId="168" fontId="266" fillId="7" borderId="0" xfId="0" applyNumberFormat="1" applyFont="1" applyFill="1"/>
    <xf numFmtId="168" fontId="267" fillId="7" borderId="0" xfId="0" applyNumberFormat="1" applyFont="1" applyFill="1"/>
    <xf numFmtId="0" fontId="268" fillId="34" borderId="11" xfId="0" applyFont="1" applyFill="1" applyBorder="1" applyAlignment="1">
      <alignment horizontal="left"/>
    </xf>
    <xf numFmtId="1" fontId="43" fillId="7" borderId="0" xfId="0" applyNumberFormat="1" applyFont="1" applyFill="1"/>
    <xf numFmtId="173" fontId="8" fillId="7" borderId="0" xfId="3" applyNumberFormat="1" applyFont="1" applyFill="1"/>
    <xf numFmtId="0" fontId="269" fillId="34" borderId="11" xfId="0" applyFont="1" applyFill="1" applyBorder="1" applyAlignment="1">
      <alignment horizontal="left"/>
    </xf>
    <xf numFmtId="168" fontId="270" fillId="7" borderId="0" xfId="0" applyNumberFormat="1" applyFont="1" applyFill="1"/>
    <xf numFmtId="0" fontId="271" fillId="7" borderId="11" xfId="0" applyFont="1" applyFill="1" applyBorder="1" applyAlignment="1">
      <alignment horizontal="left"/>
    </xf>
    <xf numFmtId="0" fontId="18" fillId="7" borderId="11" xfId="0" applyFont="1" applyFill="1" applyBorder="1" applyAlignment="1">
      <alignment horizontal="left"/>
    </xf>
    <xf numFmtId="0" fontId="272" fillId="34" borderId="11" xfId="0" applyFont="1" applyFill="1" applyBorder="1" applyAlignment="1">
      <alignment horizontal="left"/>
    </xf>
    <xf numFmtId="0" fontId="273" fillId="7" borderId="11" xfId="0" applyFont="1" applyFill="1" applyBorder="1" applyAlignment="1">
      <alignment horizontal="left"/>
    </xf>
    <xf numFmtId="0" fontId="20" fillId="7" borderId="11" xfId="0" applyFont="1" applyFill="1" applyBorder="1" applyAlignment="1">
      <alignment horizontal="left"/>
    </xf>
    <xf numFmtId="168" fontId="21" fillId="4" borderId="16" xfId="0" applyNumberFormat="1" applyFont="1" applyFill="1" applyBorder="1"/>
    <xf numFmtId="168" fontId="8" fillId="4" borderId="0" xfId="0" applyNumberFormat="1" applyFont="1" applyFill="1"/>
    <xf numFmtId="0" fontId="275" fillId="34" borderId="11" xfId="0" applyFont="1" applyFill="1" applyBorder="1" applyAlignment="1">
      <alignment horizontal="left"/>
    </xf>
    <xf numFmtId="0" fontId="276" fillId="34" borderId="11" xfId="0" applyFont="1" applyFill="1" applyBorder="1" applyAlignment="1">
      <alignment horizontal="left"/>
    </xf>
    <xf numFmtId="0" fontId="277" fillId="34" borderId="11" xfId="0" applyFont="1" applyFill="1" applyBorder="1" applyAlignment="1">
      <alignment horizontal="left"/>
    </xf>
    <xf numFmtId="0" fontId="278" fillId="34" borderId="11" xfId="0" applyFont="1" applyFill="1" applyBorder="1" applyAlignment="1">
      <alignment horizontal="left"/>
    </xf>
    <xf numFmtId="0" fontId="219" fillId="53" borderId="9" xfId="0" applyFont="1" applyFill="1" applyBorder="1"/>
    <xf numFmtId="0" fontId="197" fillId="19" borderId="11" xfId="0" applyFont="1" applyFill="1" applyBorder="1" applyAlignment="1">
      <alignment horizontal="left"/>
    </xf>
    <xf numFmtId="0" fontId="49" fillId="19" borderId="11" xfId="0" applyFont="1" applyFill="1" applyBorder="1" applyAlignment="1">
      <alignment horizontal="right"/>
    </xf>
    <xf numFmtId="168" fontId="17" fillId="19" borderId="0" xfId="0" applyNumberFormat="1" applyFont="1" applyFill="1" applyAlignment="1">
      <alignment horizontal="right"/>
    </xf>
    <xf numFmtId="1" fontId="16" fillId="19" borderId="50" xfId="0" applyNumberFormat="1" applyFont="1" applyFill="1" applyBorder="1"/>
    <xf numFmtId="168" fontId="0" fillId="4" borderId="0" xfId="0" applyNumberFormat="1" applyFill="1"/>
    <xf numFmtId="184" fontId="83" fillId="15" borderId="0" xfId="0" applyNumberFormat="1" applyFont="1" applyFill="1"/>
    <xf numFmtId="167" fontId="21" fillId="53" borderId="147" xfId="0" applyNumberFormat="1" applyFont="1" applyFill="1" applyBorder="1"/>
    <xf numFmtId="167" fontId="21" fillId="53" borderId="148" xfId="0" applyNumberFormat="1" applyFont="1" applyFill="1" applyBorder="1"/>
    <xf numFmtId="0" fontId="22" fillId="24" borderId="149" xfId="0" applyFont="1" applyFill="1" applyBorder="1" applyAlignment="1">
      <alignment horizontal="center"/>
    </xf>
    <xf numFmtId="49" fontId="69" fillId="0" borderId="144" xfId="0" applyNumberFormat="1" applyFont="1" applyBorder="1" applyAlignment="1">
      <alignment horizontal="right"/>
    </xf>
    <xf numFmtId="168" fontId="57" fillId="0" borderId="149" xfId="1" applyNumberFormat="1" applyFont="1" applyFill="1" applyBorder="1" applyAlignment="1" applyProtection="1">
      <alignment horizontal="right"/>
    </xf>
    <xf numFmtId="0" fontId="9" fillId="25" borderId="89" xfId="0" applyFont="1" applyFill="1" applyBorder="1" applyAlignment="1">
      <alignment horizontal="center"/>
    </xf>
    <xf numFmtId="167" fontId="223" fillId="25" borderId="95" xfId="0" applyNumberFormat="1" applyFont="1" applyFill="1" applyBorder="1" applyAlignment="1">
      <alignment horizontal="right"/>
    </xf>
    <xf numFmtId="167" fontId="239" fillId="25" borderId="20" xfId="0" applyNumberFormat="1" applyFont="1" applyFill="1" applyBorder="1" applyAlignment="1">
      <alignment horizontal="right"/>
    </xf>
    <xf numFmtId="167" fontId="223" fillId="76" borderId="14" xfId="0" applyNumberFormat="1" applyFont="1" applyFill="1" applyBorder="1" applyAlignment="1">
      <alignment horizontal="right"/>
    </xf>
    <xf numFmtId="167" fontId="221" fillId="3" borderId="14" xfId="2" applyNumberFormat="1" applyFont="1" applyFill="1" applyBorder="1" applyAlignment="1">
      <alignment horizontal="right"/>
    </xf>
    <xf numFmtId="167" fontId="228" fillId="53" borderId="14" xfId="2" applyNumberFormat="1" applyFont="1" applyFill="1" applyBorder="1" applyAlignment="1">
      <alignment horizontal="right"/>
    </xf>
    <xf numFmtId="167" fontId="223" fillId="76" borderId="96" xfId="0" applyNumberFormat="1" applyFont="1" applyFill="1" applyBorder="1" applyAlignment="1">
      <alignment horizontal="right"/>
    </xf>
    <xf numFmtId="167" fontId="11" fillId="3" borderId="14" xfId="2" applyNumberFormat="1" applyFont="1" applyFill="1" applyBorder="1" applyAlignment="1">
      <alignment horizontal="right"/>
    </xf>
    <xf numFmtId="167" fontId="11" fillId="53" borderId="14" xfId="2" applyNumberFormat="1" applyFont="1" applyFill="1" applyBorder="1" applyAlignment="1">
      <alignment horizontal="right"/>
    </xf>
    <xf numFmtId="167" fontId="11" fillId="3" borderId="24" xfId="2" applyNumberFormat="1" applyFont="1" applyFill="1" applyBorder="1" applyAlignment="1">
      <alignment horizontal="right"/>
    </xf>
    <xf numFmtId="167" fontId="223" fillId="77" borderId="14" xfId="0" applyNumberFormat="1" applyFont="1" applyFill="1" applyBorder="1" applyAlignment="1">
      <alignment horizontal="right"/>
    </xf>
    <xf numFmtId="167" fontId="175" fillId="77" borderId="24" xfId="2" applyNumberFormat="1" applyFont="1" applyFill="1" applyBorder="1" applyAlignment="1">
      <alignment horizontal="right"/>
    </xf>
    <xf numFmtId="167" fontId="223" fillId="77" borderId="20" xfId="0" applyNumberFormat="1" applyFont="1" applyFill="1" applyBorder="1" applyAlignment="1">
      <alignment horizontal="right"/>
    </xf>
    <xf numFmtId="167" fontId="221" fillId="76" borderId="14" xfId="0" applyNumberFormat="1" applyFont="1" applyFill="1" applyBorder="1" applyAlignment="1">
      <alignment horizontal="right"/>
    </xf>
    <xf numFmtId="167" fontId="11" fillId="3" borderId="20" xfId="2" applyNumberFormat="1" applyFont="1" applyFill="1" applyBorder="1" applyAlignment="1">
      <alignment horizontal="right"/>
    </xf>
    <xf numFmtId="167" fontId="11" fillId="0" borderId="14" xfId="2" applyNumberFormat="1" applyFont="1" applyBorder="1" applyAlignment="1">
      <alignment horizontal="right"/>
    </xf>
    <xf numFmtId="3" fontId="128" fillId="53" borderId="14" xfId="2" applyNumberFormat="1" applyFont="1" applyFill="1" applyBorder="1" applyAlignment="1">
      <alignment horizontal="right"/>
    </xf>
    <xf numFmtId="167" fontId="202" fillId="53" borderId="96" xfId="2" applyNumberFormat="1" applyFont="1" applyFill="1" applyBorder="1" applyAlignment="1">
      <alignment horizontal="right"/>
    </xf>
    <xf numFmtId="167" fontId="202" fillId="53" borderId="14" xfId="2" applyNumberFormat="1" applyFont="1" applyFill="1" applyBorder="1" applyAlignment="1">
      <alignment horizontal="right"/>
    </xf>
    <xf numFmtId="167" fontId="202" fillId="53" borderId="20" xfId="2" applyNumberFormat="1" applyFont="1" applyFill="1" applyBorder="1" applyAlignment="1">
      <alignment horizontal="right"/>
    </xf>
    <xf numFmtId="167" fontId="203" fillId="53" borderId="150" xfId="2" applyNumberFormat="1" applyFont="1" applyFill="1" applyBorder="1" applyAlignment="1">
      <alignment horizontal="right"/>
    </xf>
    <xf numFmtId="167" fontId="128" fillId="53" borderId="14" xfId="2" applyNumberFormat="1" applyFont="1" applyFill="1" applyBorder="1" applyAlignment="1">
      <alignment horizontal="right"/>
    </xf>
    <xf numFmtId="167" fontId="11" fillId="53" borderId="151" xfId="2" applyNumberFormat="1" applyFont="1" applyFill="1" applyBorder="1" applyAlignment="1">
      <alignment horizontal="right"/>
    </xf>
    <xf numFmtId="167" fontId="223" fillId="79" borderId="89" xfId="0" applyNumberFormat="1" applyFont="1" applyFill="1" applyBorder="1" applyAlignment="1">
      <alignment horizontal="right"/>
    </xf>
    <xf numFmtId="167" fontId="223" fillId="53" borderId="95" xfId="0" applyNumberFormat="1" applyFont="1" applyFill="1" applyBorder="1" applyAlignment="1">
      <alignment horizontal="right"/>
    </xf>
    <xf numFmtId="167" fontId="222" fillId="79" borderId="95" xfId="0" applyNumberFormat="1" applyFont="1" applyFill="1" applyBorder="1" applyAlignment="1">
      <alignment horizontal="center"/>
    </xf>
    <xf numFmtId="169" fontId="221" fillId="0" borderId="95" xfId="0" applyNumberFormat="1" applyFont="1" applyBorder="1" applyAlignment="1">
      <alignment horizontal="right"/>
    </xf>
    <xf numFmtId="0" fontId="221" fillId="80" borderId="89" xfId="0" applyFont="1" applyFill="1" applyBorder="1" applyAlignment="1">
      <alignment horizontal="right"/>
    </xf>
    <xf numFmtId="166" fontId="221" fillId="4" borderId="14" xfId="0" applyNumberFormat="1" applyFont="1" applyFill="1" applyBorder="1" applyAlignment="1">
      <alignment horizontal="right"/>
    </xf>
    <xf numFmtId="168" fontId="223" fillId="78" borderId="14" xfId="0" applyNumberFormat="1" applyFont="1" applyFill="1" applyBorder="1" applyAlignment="1">
      <alignment horizontal="right"/>
    </xf>
    <xf numFmtId="168" fontId="221" fillId="0" borderId="14" xfId="0" applyNumberFormat="1" applyFont="1" applyBorder="1" applyAlignment="1">
      <alignment horizontal="right"/>
    </xf>
    <xf numFmtId="168" fontId="221" fillId="53" borderId="14" xfId="0" applyNumberFormat="1" applyFont="1" applyFill="1" applyBorder="1" applyAlignment="1">
      <alignment horizontal="right"/>
    </xf>
    <xf numFmtId="166" fontId="221" fillId="81" borderId="14" xfId="0" applyNumberFormat="1" applyFont="1" applyFill="1" applyBorder="1" applyAlignment="1">
      <alignment horizontal="right"/>
    </xf>
    <xf numFmtId="166" fontId="221" fillId="82" borderId="14" xfId="0" applyNumberFormat="1" applyFont="1" applyFill="1" applyBorder="1" applyAlignment="1">
      <alignment horizontal="right"/>
    </xf>
    <xf numFmtId="166" fontId="203" fillId="53" borderId="24" xfId="0" applyNumberFormat="1" applyFont="1" applyFill="1" applyBorder="1" applyAlignment="1">
      <alignment horizontal="right"/>
    </xf>
    <xf numFmtId="0" fontId="221" fillId="78" borderId="14" xfId="0" applyFont="1" applyFill="1" applyBorder="1" applyAlignment="1">
      <alignment horizontal="right"/>
    </xf>
    <xf numFmtId="168" fontId="221" fillId="0" borderId="14" xfId="0" applyNumberFormat="1" applyFont="1" applyBorder="1"/>
    <xf numFmtId="168" fontId="221" fillId="0" borderId="14" xfId="1" applyNumberFormat="1" applyFont="1" applyFill="1" applyBorder="1" applyAlignment="1">
      <alignment horizontal="right"/>
    </xf>
    <xf numFmtId="168" fontId="221" fillId="0" borderId="24" xfId="1" applyNumberFormat="1" applyFont="1" applyFill="1" applyBorder="1" applyAlignment="1">
      <alignment horizontal="right"/>
    </xf>
    <xf numFmtId="0" fontId="9" fillId="75" borderId="89" xfId="0" applyFont="1" applyFill="1" applyBorder="1" applyAlignment="1">
      <alignment horizontal="center"/>
    </xf>
    <xf numFmtId="0" fontId="22" fillId="13" borderId="149" xfId="0" applyFont="1" applyFill="1" applyBorder="1" applyAlignment="1">
      <alignment horizontal="center"/>
    </xf>
    <xf numFmtId="166" fontId="13" fillId="13" borderId="152" xfId="0" applyNumberFormat="1" applyFont="1" applyFill="1" applyBorder="1" applyAlignment="1">
      <alignment horizontal="right"/>
    </xf>
    <xf numFmtId="166" fontId="22" fillId="13" borderId="152" xfId="0" applyNumberFormat="1" applyFont="1" applyFill="1" applyBorder="1" applyAlignment="1">
      <alignment horizontal="center"/>
    </xf>
    <xf numFmtId="166" fontId="22" fillId="13" borderId="152" xfId="0" applyNumberFormat="1" applyFont="1" applyFill="1" applyBorder="1"/>
    <xf numFmtId="166" fontId="21" fillId="13" borderId="152" xfId="0" applyNumberFormat="1" applyFont="1" applyFill="1" applyBorder="1"/>
    <xf numFmtId="166" fontId="20" fillId="13" borderId="152" xfId="0" applyNumberFormat="1" applyFont="1" applyFill="1" applyBorder="1"/>
    <xf numFmtId="1" fontId="21" fillId="13" borderId="152" xfId="0" applyNumberFormat="1" applyFont="1" applyFill="1" applyBorder="1"/>
    <xf numFmtId="0" fontId="22" fillId="13" borderId="152" xfId="0" applyFont="1" applyFill="1" applyBorder="1"/>
    <xf numFmtId="166" fontId="13" fillId="13" borderId="152" xfId="0" applyNumberFormat="1" applyFont="1" applyFill="1" applyBorder="1"/>
    <xf numFmtId="168" fontId="21" fillId="13" borderId="152" xfId="0" applyNumberFormat="1" applyFont="1" applyFill="1" applyBorder="1"/>
    <xf numFmtId="168" fontId="12" fillId="13" borderId="152" xfId="0" applyNumberFormat="1" applyFont="1" applyFill="1" applyBorder="1"/>
    <xf numFmtId="168" fontId="22" fillId="4" borderId="152" xfId="0" applyNumberFormat="1" applyFont="1" applyFill="1" applyBorder="1"/>
    <xf numFmtId="168" fontId="13" fillId="13" borderId="152" xfId="0" applyNumberFormat="1" applyFont="1" applyFill="1" applyBorder="1"/>
    <xf numFmtId="166" fontId="49" fillId="13" borderId="152" xfId="0" applyNumberFormat="1" applyFont="1" applyFill="1" applyBorder="1" applyAlignment="1">
      <alignment horizontal="center"/>
    </xf>
    <xf numFmtId="1" fontId="46" fillId="13" borderId="153" xfId="0" applyNumberFormat="1" applyFont="1" applyFill="1" applyBorder="1"/>
    <xf numFmtId="2" fontId="21" fillId="13" borderId="152" xfId="0" applyNumberFormat="1" applyFont="1" applyFill="1" applyBorder="1"/>
    <xf numFmtId="166" fontId="12" fillId="13" borderId="152" xfId="0" applyNumberFormat="1" applyFont="1" applyFill="1" applyBorder="1"/>
    <xf numFmtId="1" fontId="8" fillId="13" borderId="152" xfId="0" applyNumberFormat="1" applyFont="1" applyFill="1" applyBorder="1"/>
    <xf numFmtId="0" fontId="205" fillId="66" borderId="11" xfId="0" applyFont="1" applyFill="1" applyBorder="1"/>
    <xf numFmtId="1" fontId="0" fillId="66" borderId="11" xfId="0" applyNumberFormat="1" applyFill="1" applyBorder="1" applyProtection="1">
      <protection locked="0"/>
    </xf>
    <xf numFmtId="1" fontId="23" fillId="66" borderId="11" xfId="0" applyNumberFormat="1" applyFont="1" applyFill="1" applyBorder="1"/>
    <xf numFmtId="1" fontId="0" fillId="68" borderId="11" xfId="0" applyNumberFormat="1" applyFill="1" applyBorder="1"/>
    <xf numFmtId="1" fontId="5" fillId="68" borderId="11" xfId="0" applyNumberFormat="1" applyFont="1" applyFill="1" applyBorder="1"/>
    <xf numFmtId="1" fontId="21" fillId="4" borderId="11" xfId="0" applyNumberFormat="1" applyFont="1" applyFill="1" applyBorder="1" applyAlignment="1">
      <alignment horizontal="right"/>
    </xf>
    <xf numFmtId="1" fontId="21" fillId="69" borderId="11" xfId="0" applyNumberFormat="1" applyFont="1" applyFill="1" applyBorder="1" applyAlignment="1">
      <alignment horizontal="right"/>
    </xf>
    <xf numFmtId="1" fontId="12" fillId="66" borderId="11" xfId="0" applyNumberFormat="1" applyFont="1" applyFill="1" applyBorder="1" applyAlignment="1">
      <alignment horizontal="right"/>
    </xf>
    <xf numFmtId="1" fontId="20" fillId="66" borderId="11" xfId="0" applyNumberFormat="1" applyFont="1" applyFill="1" applyBorder="1" applyAlignment="1">
      <alignment horizontal="right"/>
    </xf>
    <xf numFmtId="0" fontId="7" fillId="7" borderId="149" xfId="0" applyFont="1" applyFill="1" applyBorder="1" applyAlignment="1">
      <alignment horizontal="center"/>
    </xf>
    <xf numFmtId="0" fontId="14" fillId="17" borderId="97" xfId="0" applyFont="1" applyFill="1" applyBorder="1"/>
    <xf numFmtId="0" fontId="3" fillId="17" borderId="0" xfId="0" applyFont="1" applyFill="1"/>
    <xf numFmtId="168" fontId="0" fillId="17" borderId="0" xfId="0" applyNumberFormat="1" applyFill="1"/>
    <xf numFmtId="173" fontId="0" fillId="17" borderId="0" xfId="3" applyNumberFormat="1" applyFont="1" applyFill="1" applyBorder="1"/>
    <xf numFmtId="168" fontId="5" fillId="17" borderId="0" xfId="0" applyNumberFormat="1" applyFont="1" applyFill="1"/>
    <xf numFmtId="168" fontId="3" fillId="17" borderId="0" xfId="0" applyNumberFormat="1" applyFont="1" applyFill="1"/>
    <xf numFmtId="1" fontId="0" fillId="17" borderId="0" xfId="0" applyNumberFormat="1" applyFill="1"/>
    <xf numFmtId="168" fontId="5" fillId="17" borderId="0" xfId="1" applyNumberFormat="1" applyFont="1" applyFill="1" applyBorder="1"/>
    <xf numFmtId="0" fontId="3" fillId="47" borderId="0" xfId="0" applyFont="1" applyFill="1"/>
    <xf numFmtId="166" fontId="0" fillId="17" borderId="0" xfId="0" applyNumberFormat="1" applyFill="1"/>
    <xf numFmtId="166" fontId="3" fillId="17" borderId="0" xfId="0" applyNumberFormat="1" applyFont="1" applyFill="1"/>
    <xf numFmtId="166" fontId="0" fillId="17" borderId="19" xfId="0" applyNumberFormat="1" applyFill="1" applyBorder="1"/>
    <xf numFmtId="0" fontId="0" fillId="0" borderId="146" xfId="0" applyBorder="1"/>
    <xf numFmtId="0" fontId="6" fillId="0" borderId="146" xfId="0" applyFont="1" applyBorder="1"/>
    <xf numFmtId="0" fontId="10" fillId="2" borderId="154" xfId="0" applyFont="1" applyFill="1" applyBorder="1" applyAlignment="1">
      <alignment horizontal="right"/>
    </xf>
    <xf numFmtId="0" fontId="11" fillId="2" borderId="146" xfId="0" applyFont="1" applyFill="1" applyBorder="1" applyAlignment="1">
      <alignment horizontal="right"/>
    </xf>
    <xf numFmtId="0" fontId="11" fillId="2" borderId="146" xfId="0" applyFont="1" applyFill="1" applyBorder="1"/>
    <xf numFmtId="166" fontId="11" fillId="2" borderId="146" xfId="0" applyNumberFormat="1" applyFont="1" applyFill="1" applyBorder="1"/>
    <xf numFmtId="166" fontId="9" fillId="2" borderId="146" xfId="0" applyNumberFormat="1" applyFont="1" applyFill="1" applyBorder="1"/>
    <xf numFmtId="2" fontId="9" fillId="2" borderId="146" xfId="0" applyNumberFormat="1" applyFont="1" applyFill="1" applyBorder="1"/>
    <xf numFmtId="1" fontId="11" fillId="2" borderId="146" xfId="0" applyNumberFormat="1" applyFont="1" applyFill="1" applyBorder="1"/>
    <xf numFmtId="2" fontId="11" fillId="2" borderId="146" xfId="0" applyNumberFormat="1" applyFont="1" applyFill="1" applyBorder="1"/>
    <xf numFmtId="0" fontId="26" fillId="29" borderId="154" xfId="0" applyFont="1" applyFill="1" applyBorder="1" applyAlignment="1">
      <alignment horizontal="right"/>
    </xf>
    <xf numFmtId="0" fontId="27" fillId="29" borderId="146" xfId="0" applyFont="1" applyFill="1" applyBorder="1"/>
    <xf numFmtId="168" fontId="27" fillId="29" borderId="146" xfId="0" applyNumberFormat="1" applyFont="1" applyFill="1" applyBorder="1"/>
    <xf numFmtId="0" fontId="6" fillId="0" borderId="146" xfId="0" applyFont="1" applyBorder="1" applyAlignment="1">
      <alignment horizontal="right"/>
    </xf>
    <xf numFmtId="0" fontId="36" fillId="53" borderId="146" xfId="0" applyFont="1" applyFill="1" applyBorder="1"/>
    <xf numFmtId="167" fontId="22" fillId="53" borderId="146" xfId="0" applyNumberFormat="1" applyFont="1" applyFill="1" applyBorder="1"/>
    <xf numFmtId="167" fontId="21" fillId="53" borderId="146" xfId="0" applyNumberFormat="1" applyFont="1" applyFill="1" applyBorder="1"/>
    <xf numFmtId="0" fontId="2" fillId="53" borderId="146" xfId="0" applyFont="1" applyFill="1" applyBorder="1"/>
    <xf numFmtId="0" fontId="198" fillId="40" borderId="146" xfId="0" applyFont="1" applyFill="1" applyBorder="1" applyAlignment="1">
      <alignment horizontal="right"/>
    </xf>
    <xf numFmtId="167" fontId="3" fillId="53" borderId="146" xfId="0" applyNumberFormat="1" applyFont="1" applyFill="1" applyBorder="1"/>
    <xf numFmtId="167" fontId="213" fillId="53" borderId="146" xfId="0" applyNumberFormat="1" applyFont="1" applyFill="1" applyBorder="1"/>
    <xf numFmtId="167" fontId="107" fillId="40" borderId="146" xfId="0" applyNumberFormat="1" applyFont="1" applyFill="1" applyBorder="1" applyAlignment="1">
      <alignment horizontal="right"/>
    </xf>
    <xf numFmtId="167" fontId="60" fillId="40" borderId="146" xfId="0" applyNumberFormat="1" applyFont="1" applyFill="1" applyBorder="1"/>
    <xf numFmtId="167" fontId="204" fillId="53" borderId="146" xfId="0" applyNumberFormat="1" applyFont="1" applyFill="1" applyBorder="1"/>
    <xf numFmtId="167" fontId="21" fillId="53" borderId="146" xfId="0" applyNumberFormat="1" applyFont="1" applyFill="1" applyBorder="1" applyAlignment="1">
      <alignment horizontal="right"/>
    </xf>
    <xf numFmtId="167" fontId="8" fillId="53" borderId="146" xfId="0" applyNumberFormat="1" applyFont="1" applyFill="1" applyBorder="1" applyAlignment="1">
      <alignment horizontal="right"/>
    </xf>
    <xf numFmtId="0" fontId="3" fillId="53" borderId="146" xfId="0" applyFont="1" applyFill="1" applyBorder="1"/>
    <xf numFmtId="0" fontId="15" fillId="0" borderId="146" xfId="0" applyFont="1" applyBorder="1" applyAlignment="1">
      <alignment horizontal="right"/>
    </xf>
    <xf numFmtId="0" fontId="20" fillId="24" borderId="146" xfId="0" applyFont="1" applyFill="1" applyBorder="1"/>
    <xf numFmtId="0" fontId="22" fillId="24" borderId="155" xfId="0" applyFont="1" applyFill="1" applyBorder="1" applyAlignment="1">
      <alignment horizontal="center"/>
    </xf>
    <xf numFmtId="0" fontId="19" fillId="24" borderId="146" xfId="0" applyFont="1" applyFill="1" applyBorder="1"/>
    <xf numFmtId="168" fontId="21" fillId="88" borderId="146" xfId="0" applyNumberFormat="1" applyFont="1" applyFill="1" applyBorder="1"/>
    <xf numFmtId="168" fontId="21" fillId="24" borderId="146" xfId="0" applyNumberFormat="1" applyFont="1" applyFill="1" applyBorder="1"/>
    <xf numFmtId="168" fontId="23" fillId="24" borderId="146" xfId="0" applyNumberFormat="1" applyFont="1" applyFill="1" applyBorder="1" applyAlignment="1">
      <alignment horizontal="right"/>
    </xf>
    <xf numFmtId="1" fontId="21" fillId="24" borderId="146" xfId="0" applyNumberFormat="1" applyFont="1" applyFill="1" applyBorder="1"/>
    <xf numFmtId="168" fontId="21" fillId="25" borderId="146" xfId="0" applyNumberFormat="1" applyFont="1" applyFill="1" applyBorder="1"/>
    <xf numFmtId="168" fontId="16" fillId="25" borderId="146" xfId="0" applyNumberFormat="1" applyFont="1" applyFill="1" applyBorder="1"/>
    <xf numFmtId="168" fontId="72" fillId="25" borderId="146" xfId="0" applyNumberFormat="1" applyFont="1" applyFill="1" applyBorder="1"/>
    <xf numFmtId="169" fontId="105" fillId="25" borderId="146" xfId="0" applyNumberFormat="1" applyFont="1" applyFill="1" applyBorder="1"/>
    <xf numFmtId="0" fontId="19" fillId="27" borderId="146" xfId="0" applyFont="1" applyFill="1" applyBorder="1"/>
    <xf numFmtId="168" fontId="21" fillId="24" borderId="146" xfId="1" applyNumberFormat="1" applyFont="1" applyFill="1" applyBorder="1"/>
    <xf numFmtId="168" fontId="182" fillId="24" borderId="146" xfId="1" applyNumberFormat="1" applyFont="1" applyFill="1" applyBorder="1"/>
    <xf numFmtId="10" fontId="182" fillId="24" borderId="146" xfId="1" applyNumberFormat="1" applyFont="1" applyFill="1" applyBorder="1" applyAlignment="1">
      <alignment horizontal="right"/>
    </xf>
    <xf numFmtId="168" fontId="2" fillId="24" borderId="146" xfId="1" applyNumberFormat="1" applyFont="1" applyFill="1" applyBorder="1"/>
    <xf numFmtId="168" fontId="13" fillId="28" borderId="146" xfId="0" applyNumberFormat="1" applyFont="1" applyFill="1" applyBorder="1"/>
    <xf numFmtId="0" fontId="72" fillId="27" borderId="146" xfId="0" applyFont="1" applyFill="1" applyBorder="1" applyAlignment="1">
      <alignment horizontal="right"/>
    </xf>
    <xf numFmtId="3" fontId="21" fillId="24" borderId="146" xfId="0" applyNumberFormat="1" applyFont="1" applyFill="1" applyBorder="1"/>
    <xf numFmtId="178" fontId="21" fillId="24" borderId="146" xfId="0" applyNumberFormat="1" applyFont="1" applyFill="1" applyBorder="1"/>
    <xf numFmtId="168" fontId="182" fillId="24" borderId="146" xfId="1" applyNumberFormat="1" applyFont="1" applyFill="1" applyBorder="1" applyAlignment="1">
      <alignment horizontal="right"/>
    </xf>
    <xf numFmtId="3" fontId="21" fillId="24" borderId="146" xfId="1" applyNumberFormat="1" applyFont="1" applyFill="1" applyBorder="1"/>
    <xf numFmtId="3" fontId="21" fillId="24" borderId="146" xfId="1" applyNumberFormat="1" applyFont="1" applyFill="1" applyBorder="1" applyAlignment="1">
      <alignment horizontal="right"/>
    </xf>
    <xf numFmtId="3" fontId="72" fillId="24" borderId="146" xfId="1" applyNumberFormat="1" applyFont="1" applyFill="1" applyBorder="1" applyAlignment="1">
      <alignment horizontal="right"/>
    </xf>
    <xf numFmtId="49" fontId="6" fillId="0" borderId="146" xfId="0" applyNumberFormat="1" applyFont="1" applyBorder="1" applyAlignment="1">
      <alignment horizontal="right"/>
    </xf>
    <xf numFmtId="0" fontId="28" fillId="14" borderId="146" xfId="0" applyFont="1" applyFill="1" applyBorder="1"/>
    <xf numFmtId="49" fontId="15" fillId="0" borderId="146" xfId="0" applyNumberFormat="1" applyFont="1" applyBorder="1" applyAlignment="1">
      <alignment horizontal="right"/>
    </xf>
    <xf numFmtId="1" fontId="62" fillId="36" borderId="146" xfId="0" applyNumberFormat="1" applyFont="1" applyFill="1" applyBorder="1"/>
    <xf numFmtId="1" fontId="61" fillId="36" borderId="146" xfId="0" applyNumberFormat="1" applyFont="1" applyFill="1" applyBorder="1"/>
    <xf numFmtId="1" fontId="62" fillId="36" borderId="156" xfId="0" applyNumberFormat="1" applyFont="1" applyFill="1" applyBorder="1"/>
    <xf numFmtId="0" fontId="79" fillId="35" borderId="146" xfId="0" applyFont="1" applyFill="1" applyBorder="1" applyAlignment="1">
      <alignment horizontal="left" indent="1"/>
    </xf>
    <xf numFmtId="0" fontId="79" fillId="35" borderId="157" xfId="0" applyFont="1" applyFill="1" applyBorder="1" applyAlignment="1">
      <alignment horizontal="left"/>
    </xf>
    <xf numFmtId="166" fontId="79" fillId="35" borderId="158" xfId="0" applyNumberFormat="1" applyFont="1" applyFill="1" applyBorder="1" applyAlignment="1">
      <alignment horizontal="left"/>
    </xf>
    <xf numFmtId="1" fontId="79" fillId="35" borderId="159" xfId="0" applyNumberFormat="1" applyFont="1" applyFill="1" applyBorder="1" applyAlignment="1">
      <alignment horizontal="left"/>
    </xf>
    <xf numFmtId="1" fontId="106" fillId="0" borderId="146" xfId="0" applyNumberFormat="1" applyFont="1" applyBorder="1"/>
    <xf numFmtId="49" fontId="69" fillId="0" borderId="146" xfId="0" applyNumberFormat="1" applyFont="1" applyBorder="1" applyAlignment="1">
      <alignment horizontal="right"/>
    </xf>
    <xf numFmtId="168" fontId="62" fillId="43" borderId="146" xfId="0" applyNumberFormat="1" applyFont="1" applyFill="1" applyBorder="1"/>
    <xf numFmtId="168" fontId="62" fillId="33" borderId="146" xfId="0" applyNumberFormat="1" applyFont="1" applyFill="1" applyBorder="1"/>
    <xf numFmtId="167" fontId="62" fillId="43" borderId="146" xfId="0" applyNumberFormat="1" applyFont="1" applyFill="1" applyBorder="1"/>
    <xf numFmtId="168" fontId="62" fillId="20" borderId="146" xfId="0" applyNumberFormat="1" applyFont="1" applyFill="1" applyBorder="1"/>
    <xf numFmtId="168" fontId="62" fillId="41" borderId="146" xfId="0" applyNumberFormat="1" applyFont="1" applyFill="1" applyBorder="1"/>
    <xf numFmtId="168" fontId="62" fillId="44" borderId="146" xfId="0" applyNumberFormat="1" applyFont="1" applyFill="1" applyBorder="1"/>
    <xf numFmtId="168" fontId="61" fillId="43" borderId="146" xfId="0" applyNumberFormat="1" applyFont="1" applyFill="1" applyBorder="1"/>
    <xf numFmtId="168" fontId="62" fillId="43" borderId="160" xfId="0" applyNumberFormat="1" applyFont="1" applyFill="1" applyBorder="1"/>
    <xf numFmtId="168" fontId="71" fillId="43" borderId="146" xfId="0" applyNumberFormat="1" applyFont="1" applyFill="1" applyBorder="1"/>
    <xf numFmtId="166" fontId="111" fillId="38" borderId="146" xfId="0" applyNumberFormat="1" applyFont="1" applyFill="1" applyBorder="1" applyAlignment="1">
      <alignment horizontal="right"/>
    </xf>
    <xf numFmtId="1" fontId="63" fillId="38" borderId="146" xfId="0" applyNumberFormat="1" applyFont="1" applyFill="1" applyBorder="1"/>
    <xf numFmtId="0" fontId="67" fillId="0" borderId="146" xfId="0" applyFont="1" applyBorder="1"/>
    <xf numFmtId="49" fontId="69" fillId="0" borderId="161" xfId="0" applyNumberFormat="1" applyFont="1" applyBorder="1" applyAlignment="1">
      <alignment horizontal="right"/>
    </xf>
    <xf numFmtId="166" fontId="57" fillId="39" borderId="146" xfId="3" applyNumberFormat="1" applyFont="1" applyFill="1" applyBorder="1" applyAlignment="1" applyProtection="1"/>
    <xf numFmtId="166" fontId="63" fillId="39" borderId="146" xfId="3" applyNumberFormat="1" applyFont="1" applyFill="1" applyBorder="1" applyAlignment="1" applyProtection="1"/>
    <xf numFmtId="166" fontId="57" fillId="20" borderId="162" xfId="3" applyNumberFormat="1" applyFont="1" applyFill="1" applyBorder="1" applyAlignment="1" applyProtection="1"/>
    <xf numFmtId="166" fontId="57" fillId="20" borderId="154" xfId="3" applyNumberFormat="1" applyFont="1" applyFill="1" applyBorder="1" applyAlignment="1" applyProtection="1"/>
    <xf numFmtId="166" fontId="57" fillId="20" borderId="163" xfId="3" applyNumberFormat="1" applyFont="1" applyFill="1" applyBorder="1" applyAlignment="1" applyProtection="1"/>
    <xf numFmtId="166" fontId="63" fillId="20" borderId="154" xfId="3" applyNumberFormat="1" applyFont="1" applyFill="1" applyBorder="1" applyAlignment="1" applyProtection="1"/>
    <xf numFmtId="166" fontId="63" fillId="20" borderId="163" xfId="3" applyNumberFormat="1" applyFont="1" applyFill="1" applyBorder="1" applyAlignment="1" applyProtection="1"/>
    <xf numFmtId="166" fontId="63" fillId="39" borderId="154" xfId="3" applyNumberFormat="1" applyFont="1" applyFill="1" applyBorder="1" applyAlignment="1" applyProtection="1"/>
    <xf numFmtId="166" fontId="62" fillId="20" borderId="146" xfId="3" applyNumberFormat="1" applyFont="1" applyFill="1" applyBorder="1" applyAlignment="1">
      <alignment horizontal="right"/>
    </xf>
    <xf numFmtId="166" fontId="62" fillId="33" borderId="146" xfId="3" applyNumberFormat="1" applyFont="1" applyFill="1" applyBorder="1" applyAlignment="1">
      <alignment horizontal="right"/>
    </xf>
    <xf numFmtId="166" fontId="62" fillId="44" borderId="146" xfId="3" applyNumberFormat="1" applyFont="1" applyFill="1" applyBorder="1" applyAlignment="1">
      <alignment horizontal="right"/>
    </xf>
    <xf numFmtId="166" fontId="62" fillId="41" borderId="146" xfId="3" applyNumberFormat="1" applyFont="1" applyFill="1" applyBorder="1" applyAlignment="1">
      <alignment horizontal="right"/>
    </xf>
    <xf numFmtId="166" fontId="62" fillId="65" borderId="146" xfId="3" applyNumberFormat="1" applyFont="1" applyFill="1" applyBorder="1" applyAlignment="1">
      <alignment horizontal="right"/>
    </xf>
    <xf numFmtId="166" fontId="62" fillId="41" borderId="163" xfId="3" applyNumberFormat="1" applyFont="1" applyFill="1" applyBorder="1" applyAlignment="1">
      <alignment horizontal="right"/>
    </xf>
    <xf numFmtId="166" fontId="62" fillId="42" borderId="162" xfId="3" applyNumberFormat="1" applyFont="1" applyFill="1" applyBorder="1" applyAlignment="1">
      <alignment horizontal="right"/>
    </xf>
    <xf numFmtId="166" fontId="109" fillId="39" borderId="146" xfId="3" applyNumberFormat="1" applyFont="1" applyFill="1" applyBorder="1" applyAlignment="1" applyProtection="1"/>
    <xf numFmtId="166" fontId="63" fillId="39" borderId="146" xfId="14" applyNumberFormat="1" applyFont="1" applyFill="1" applyBorder="1"/>
    <xf numFmtId="166" fontId="63" fillId="39" borderId="164" xfId="3" applyNumberFormat="1" applyFont="1" applyFill="1" applyBorder="1" applyAlignment="1" applyProtection="1"/>
    <xf numFmtId="166" fontId="8" fillId="6" borderId="146" xfId="14" applyNumberFormat="1" applyFont="1" applyFill="1" applyBorder="1"/>
    <xf numFmtId="168" fontId="57" fillId="0" borderId="155" xfId="1" applyNumberFormat="1" applyFont="1" applyFill="1" applyBorder="1" applyAlignment="1" applyProtection="1">
      <alignment horizontal="right"/>
    </xf>
    <xf numFmtId="168" fontId="63" fillId="39" borderId="146" xfId="1" applyNumberFormat="1" applyFont="1" applyFill="1" applyBorder="1" applyAlignment="1" applyProtection="1"/>
    <xf numFmtId="0" fontId="0" fillId="58" borderId="146" xfId="0" applyFill="1" applyBorder="1"/>
    <xf numFmtId="167" fontId="3" fillId="58" borderId="146" xfId="0" applyNumberFormat="1" applyFont="1" applyFill="1" applyBorder="1"/>
    <xf numFmtId="0" fontId="24" fillId="0" borderId="146" xfId="0" applyFont="1" applyBorder="1"/>
    <xf numFmtId="0" fontId="36" fillId="12" borderId="146" xfId="0" applyFont="1" applyFill="1" applyBorder="1" applyAlignment="1">
      <alignment horizontal="right"/>
    </xf>
    <xf numFmtId="1" fontId="47" fillId="12" borderId="146" xfId="0" applyNumberFormat="1" applyFont="1" applyFill="1" applyBorder="1" applyAlignment="1">
      <alignment horizontal="right"/>
    </xf>
    <xf numFmtId="168" fontId="216" fillId="12" borderId="146" xfId="1" applyNumberFormat="1" applyFont="1" applyFill="1" applyBorder="1" applyAlignment="1">
      <alignment horizontal="right"/>
    </xf>
    <xf numFmtId="168" fontId="47" fillId="12" borderId="146" xfId="1" applyNumberFormat="1" applyFont="1" applyFill="1" applyBorder="1" applyAlignment="1">
      <alignment horizontal="right"/>
    </xf>
    <xf numFmtId="168" fontId="48" fillId="12" borderId="146" xfId="1" applyNumberFormat="1" applyFont="1" applyFill="1" applyBorder="1" applyAlignment="1">
      <alignment horizontal="right"/>
    </xf>
    <xf numFmtId="0" fontId="131" fillId="0" borderId="146" xfId="0" applyFont="1" applyBorder="1"/>
    <xf numFmtId="0" fontId="11" fillId="25" borderId="146" xfId="0" applyFont="1" applyFill="1" applyBorder="1"/>
    <xf numFmtId="0" fontId="221" fillId="25" borderId="146" xfId="0" applyFont="1" applyFill="1" applyBorder="1"/>
    <xf numFmtId="0" fontId="9" fillId="25" borderId="165" xfId="0" applyFont="1" applyFill="1" applyBorder="1" applyAlignment="1">
      <alignment horizontal="center"/>
    </xf>
    <xf numFmtId="167" fontId="223" fillId="25" borderId="166" xfId="0" applyNumberFormat="1" applyFont="1" applyFill="1" applyBorder="1" applyAlignment="1">
      <alignment horizontal="right"/>
    </xf>
    <xf numFmtId="167" fontId="239" fillId="25" borderId="167" xfId="0" applyNumberFormat="1" applyFont="1" applyFill="1" applyBorder="1" applyAlignment="1">
      <alignment horizontal="right"/>
    </xf>
    <xf numFmtId="167" fontId="223" fillId="76" borderId="168" xfId="0" applyNumberFormat="1" applyFont="1" applyFill="1" applyBorder="1" applyAlignment="1">
      <alignment horizontal="right"/>
    </xf>
    <xf numFmtId="167" fontId="221" fillId="3" borderId="168" xfId="2" applyNumberFormat="1" applyFont="1" applyFill="1" applyBorder="1" applyAlignment="1">
      <alignment horizontal="right"/>
    </xf>
    <xf numFmtId="167" fontId="228" fillId="53" borderId="168" xfId="2" applyNumberFormat="1" applyFont="1" applyFill="1" applyBorder="1" applyAlignment="1">
      <alignment horizontal="right"/>
    </xf>
    <xf numFmtId="167" fontId="223" fillId="76" borderId="169" xfId="0" applyNumberFormat="1" applyFont="1" applyFill="1" applyBorder="1" applyAlignment="1">
      <alignment horizontal="right"/>
    </xf>
    <xf numFmtId="167" fontId="11" fillId="3" borderId="168" xfId="2" applyNumberFormat="1" applyFont="1" applyFill="1" applyBorder="1" applyAlignment="1">
      <alignment horizontal="right"/>
    </xf>
    <xf numFmtId="167" fontId="11" fillId="53" borderId="168" xfId="2" applyNumberFormat="1" applyFont="1" applyFill="1" applyBorder="1" applyAlignment="1">
      <alignment horizontal="right"/>
    </xf>
    <xf numFmtId="167" fontId="11" fillId="3" borderId="170" xfId="2" applyNumberFormat="1" applyFont="1" applyFill="1" applyBorder="1" applyAlignment="1">
      <alignment horizontal="right"/>
    </xf>
    <xf numFmtId="167" fontId="223" fillId="77" borderId="168" xfId="0" applyNumberFormat="1" applyFont="1" applyFill="1" applyBorder="1" applyAlignment="1">
      <alignment horizontal="right"/>
    </xf>
    <xf numFmtId="167" fontId="175" fillId="77" borderId="170" xfId="2" applyNumberFormat="1" applyFont="1" applyFill="1" applyBorder="1" applyAlignment="1">
      <alignment horizontal="right"/>
    </xf>
    <xf numFmtId="167" fontId="223" fillId="77" borderId="167" xfId="0" applyNumberFormat="1" applyFont="1" applyFill="1" applyBorder="1" applyAlignment="1">
      <alignment horizontal="right"/>
    </xf>
    <xf numFmtId="167" fontId="221" fillId="76" borderId="168" xfId="0" applyNumberFormat="1" applyFont="1" applyFill="1" applyBorder="1" applyAlignment="1">
      <alignment horizontal="right"/>
    </xf>
    <xf numFmtId="167" fontId="11" fillId="3" borderId="167" xfId="2" applyNumberFormat="1" applyFont="1" applyFill="1" applyBorder="1" applyAlignment="1">
      <alignment horizontal="right"/>
    </xf>
    <xf numFmtId="167" fontId="11" fillId="0" borderId="168" xfId="2" applyNumberFormat="1" applyFont="1" applyBorder="1" applyAlignment="1">
      <alignment horizontal="right"/>
    </xf>
    <xf numFmtId="3" fontId="128" fillId="53" borderId="168" xfId="2" applyNumberFormat="1" applyFont="1" applyFill="1" applyBorder="1" applyAlignment="1">
      <alignment horizontal="right"/>
    </xf>
    <xf numFmtId="167" fontId="202" fillId="53" borderId="169" xfId="2" applyNumberFormat="1" applyFont="1" applyFill="1" applyBorder="1" applyAlignment="1">
      <alignment horizontal="right"/>
    </xf>
    <xf numFmtId="167" fontId="203" fillId="53" borderId="168" xfId="2" applyNumberFormat="1" applyFont="1" applyFill="1" applyBorder="1" applyAlignment="1">
      <alignment horizontal="right"/>
    </xf>
    <xf numFmtId="167" fontId="202" fillId="53" borderId="168" xfId="2" applyNumberFormat="1" applyFont="1" applyFill="1" applyBorder="1" applyAlignment="1">
      <alignment horizontal="right"/>
    </xf>
    <xf numFmtId="167" fontId="202" fillId="53" borderId="167" xfId="2" applyNumberFormat="1" applyFont="1" applyFill="1" applyBorder="1" applyAlignment="1">
      <alignment horizontal="right"/>
    </xf>
    <xf numFmtId="167" fontId="11" fillId="53" borderId="171" xfId="2" applyNumberFormat="1" applyFont="1" applyFill="1" applyBorder="1" applyAlignment="1">
      <alignment horizontal="right"/>
    </xf>
    <xf numFmtId="167" fontId="128" fillId="53" borderId="168" xfId="2" applyNumberFormat="1" applyFont="1" applyFill="1" applyBorder="1" applyAlignment="1">
      <alignment horizontal="right"/>
    </xf>
    <xf numFmtId="167" fontId="11" fillId="53" borderId="172" xfId="2" applyNumberFormat="1" applyFont="1" applyFill="1" applyBorder="1" applyAlignment="1">
      <alignment horizontal="right"/>
    </xf>
    <xf numFmtId="167" fontId="223" fillId="79" borderId="165" xfId="0" applyNumberFormat="1" applyFont="1" applyFill="1" applyBorder="1" applyAlignment="1">
      <alignment horizontal="right"/>
    </xf>
    <xf numFmtId="167" fontId="223" fillId="79" borderId="166" xfId="0" applyNumberFormat="1" applyFont="1" applyFill="1" applyBorder="1" applyAlignment="1">
      <alignment horizontal="right"/>
    </xf>
    <xf numFmtId="167" fontId="223" fillId="53" borderId="166" xfId="0" applyNumberFormat="1" applyFont="1" applyFill="1" applyBorder="1" applyAlignment="1">
      <alignment horizontal="right"/>
    </xf>
    <xf numFmtId="167" fontId="222" fillId="79" borderId="166" xfId="0" applyNumberFormat="1" applyFont="1" applyFill="1" applyBorder="1" applyAlignment="1">
      <alignment horizontal="center"/>
    </xf>
    <xf numFmtId="169" fontId="221" fillId="0" borderId="166" xfId="0" applyNumberFormat="1" applyFont="1" applyBorder="1" applyAlignment="1">
      <alignment horizontal="right"/>
    </xf>
    <xf numFmtId="0" fontId="221" fillId="80" borderId="165" xfId="0" applyFont="1" applyFill="1" applyBorder="1" applyAlignment="1">
      <alignment horizontal="right"/>
    </xf>
    <xf numFmtId="166" fontId="221" fillId="4" borderId="168" xfId="0" applyNumberFormat="1" applyFont="1" applyFill="1" applyBorder="1" applyAlignment="1">
      <alignment horizontal="right"/>
    </xf>
    <xf numFmtId="168" fontId="223" fillId="78" borderId="168" xfId="0" applyNumberFormat="1" applyFont="1" applyFill="1" applyBorder="1" applyAlignment="1">
      <alignment horizontal="right"/>
    </xf>
    <xf numFmtId="168" fontId="221" fillId="0" borderId="168" xfId="0" applyNumberFormat="1" applyFont="1" applyBorder="1" applyAlignment="1">
      <alignment horizontal="right"/>
    </xf>
    <xf numFmtId="168" fontId="221" fillId="53" borderId="168" xfId="0" applyNumberFormat="1" applyFont="1" applyFill="1" applyBorder="1" applyAlignment="1">
      <alignment horizontal="right"/>
    </xf>
    <xf numFmtId="168" fontId="221" fillId="0" borderId="173" xfId="0" applyNumberFormat="1" applyFont="1" applyBorder="1" applyAlignment="1">
      <alignment horizontal="right"/>
    </xf>
    <xf numFmtId="166" fontId="221" fillId="81" borderId="168" xfId="0" applyNumberFormat="1" applyFont="1" applyFill="1" applyBorder="1" applyAlignment="1">
      <alignment horizontal="right"/>
    </xf>
    <xf numFmtId="166" fontId="221" fillId="82" borderId="168" xfId="0" applyNumberFormat="1" applyFont="1" applyFill="1" applyBorder="1" applyAlignment="1">
      <alignment horizontal="right"/>
    </xf>
    <xf numFmtId="166" fontId="203" fillId="53" borderId="170" xfId="0" applyNumberFormat="1" applyFont="1" applyFill="1" applyBorder="1" applyAlignment="1">
      <alignment horizontal="right"/>
    </xf>
    <xf numFmtId="0" fontId="221" fillId="78" borderId="168" xfId="0" applyFont="1" applyFill="1" applyBorder="1" applyAlignment="1">
      <alignment horizontal="right"/>
    </xf>
    <xf numFmtId="168" fontId="221" fillId="0" borderId="168" xfId="0" applyNumberFormat="1" applyFont="1" applyBorder="1"/>
    <xf numFmtId="168" fontId="221" fillId="0" borderId="168" xfId="1" applyNumberFormat="1" applyFont="1" applyFill="1" applyBorder="1" applyAlignment="1">
      <alignment horizontal="right"/>
    </xf>
    <xf numFmtId="168" fontId="221" fillId="0" borderId="170" xfId="1" applyNumberFormat="1" applyFont="1" applyFill="1" applyBorder="1" applyAlignment="1">
      <alignment horizontal="right"/>
    </xf>
    <xf numFmtId="0" fontId="11" fillId="75" borderId="146" xfId="0" applyFont="1" applyFill="1" applyBorder="1"/>
    <xf numFmtId="0" fontId="221" fillId="75" borderId="146" xfId="0" applyFont="1" applyFill="1" applyBorder="1"/>
    <xf numFmtId="0" fontId="9" fillId="75" borderId="165" xfId="0" applyFont="1" applyFill="1" applyBorder="1" applyAlignment="1">
      <alignment horizontal="center"/>
    </xf>
    <xf numFmtId="169" fontId="11" fillId="75" borderId="146" xfId="0" applyNumberFormat="1" applyFont="1" applyFill="1" applyBorder="1"/>
    <xf numFmtId="1" fontId="223" fillId="75" borderId="146" xfId="0" applyNumberFormat="1" applyFont="1" applyFill="1" applyBorder="1" applyAlignment="1">
      <alignment horizontal="right"/>
    </xf>
    <xf numFmtId="1" fontId="202" fillId="75" borderId="146" xfId="0" applyNumberFormat="1" applyFont="1" applyFill="1" applyBorder="1" applyAlignment="1">
      <alignment horizontal="right"/>
    </xf>
    <xf numFmtId="1" fontId="221" fillId="75" borderId="146" xfId="0" applyNumberFormat="1" applyFont="1" applyFill="1" applyBorder="1" applyAlignment="1">
      <alignment horizontal="right"/>
    </xf>
    <xf numFmtId="1" fontId="221" fillId="75" borderId="174" xfId="0" applyNumberFormat="1" applyFont="1" applyFill="1" applyBorder="1" applyAlignment="1">
      <alignment horizontal="right"/>
    </xf>
    <xf numFmtId="1" fontId="228" fillId="75" borderId="146" xfId="0" applyNumberFormat="1" applyFont="1" applyFill="1" applyBorder="1" applyAlignment="1">
      <alignment horizontal="right"/>
    </xf>
    <xf numFmtId="1" fontId="220" fillId="75" borderId="146" xfId="0" applyNumberFormat="1" applyFont="1" applyFill="1" applyBorder="1"/>
    <xf numFmtId="1" fontId="202" fillId="75" borderId="174" xfId="0" applyNumberFormat="1" applyFont="1" applyFill="1" applyBorder="1" applyAlignment="1">
      <alignment horizontal="right"/>
    </xf>
    <xf numFmtId="167" fontId="221" fillId="75" borderId="146" xfId="0" applyNumberFormat="1" applyFont="1" applyFill="1" applyBorder="1"/>
    <xf numFmtId="168" fontId="221" fillId="75" borderId="146" xfId="0" applyNumberFormat="1" applyFont="1" applyFill="1" applyBorder="1" applyAlignment="1">
      <alignment horizontal="right"/>
    </xf>
    <xf numFmtId="1" fontId="221" fillId="75" borderId="146" xfId="0" applyNumberFormat="1" applyFont="1" applyFill="1" applyBorder="1"/>
    <xf numFmtId="166" fontId="221" fillId="75" borderId="146" xfId="0" applyNumberFormat="1" applyFont="1" applyFill="1" applyBorder="1" applyAlignment="1">
      <alignment horizontal="right"/>
    </xf>
    <xf numFmtId="1" fontId="202" fillId="75" borderId="146" xfId="0" applyNumberFormat="1" applyFont="1" applyFill="1" applyBorder="1" applyAlignment="1">
      <alignment horizontal="left"/>
    </xf>
    <xf numFmtId="1" fontId="221" fillId="75" borderId="156" xfId="0" applyNumberFormat="1" applyFont="1" applyFill="1" applyBorder="1" applyAlignment="1">
      <alignment horizontal="right"/>
    </xf>
    <xf numFmtId="0" fontId="20" fillId="13" borderId="146" xfId="0" applyFont="1" applyFill="1" applyBorder="1"/>
    <xf numFmtId="0" fontId="22" fillId="13" borderId="155" xfId="0" applyFont="1" applyFill="1" applyBorder="1" applyAlignment="1">
      <alignment horizontal="center"/>
    </xf>
    <xf numFmtId="167" fontId="18" fillId="13" borderId="146" xfId="3" applyNumberFormat="1" applyFont="1" applyFill="1" applyBorder="1" applyAlignment="1" applyProtection="1">
      <alignment horizontal="center"/>
    </xf>
    <xf numFmtId="170" fontId="18" fillId="13" borderId="146" xfId="0" applyNumberFormat="1" applyFont="1" applyFill="1" applyBorder="1" applyAlignment="1">
      <alignment horizontal="center"/>
    </xf>
    <xf numFmtId="166" fontId="22" fillId="13" borderId="146" xfId="0" applyNumberFormat="1" applyFont="1" applyFill="1" applyBorder="1"/>
    <xf numFmtId="166" fontId="21" fillId="13" borderId="146" xfId="0" applyNumberFormat="1" applyFont="1" applyFill="1" applyBorder="1"/>
    <xf numFmtId="166" fontId="12" fillId="6" borderId="146" xfId="0" applyNumberFormat="1" applyFont="1" applyFill="1" applyBorder="1"/>
    <xf numFmtId="166" fontId="13" fillId="13" borderId="175" xfId="0" applyNumberFormat="1" applyFont="1" applyFill="1" applyBorder="1" applyAlignment="1">
      <alignment horizontal="right"/>
    </xf>
    <xf numFmtId="166" fontId="22" fillId="13" borderId="175" xfId="0" applyNumberFormat="1" applyFont="1" applyFill="1" applyBorder="1" applyAlignment="1">
      <alignment horizontal="center"/>
    </xf>
    <xf numFmtId="166" fontId="22" fillId="13" borderId="175" xfId="0" applyNumberFormat="1" applyFont="1" applyFill="1" applyBorder="1"/>
    <xf numFmtId="166" fontId="21" fillId="13" borderId="175" xfId="0" applyNumberFormat="1" applyFont="1" applyFill="1" applyBorder="1"/>
    <xf numFmtId="166" fontId="20" fillId="13" borderId="175" xfId="0" applyNumberFormat="1" applyFont="1" applyFill="1" applyBorder="1"/>
    <xf numFmtId="1" fontId="21" fillId="13" borderId="175" xfId="0" applyNumberFormat="1" applyFont="1" applyFill="1" applyBorder="1"/>
    <xf numFmtId="0" fontId="22" fillId="13" borderId="175" xfId="0" applyFont="1" applyFill="1" applyBorder="1"/>
    <xf numFmtId="166" fontId="13" fillId="13" borderId="175" xfId="0" applyNumberFormat="1" applyFont="1" applyFill="1" applyBorder="1"/>
    <xf numFmtId="168" fontId="21" fillId="13" borderId="175" xfId="0" applyNumberFormat="1" applyFont="1" applyFill="1" applyBorder="1"/>
    <xf numFmtId="168" fontId="12" fillId="13" borderId="175" xfId="0" applyNumberFormat="1" applyFont="1" applyFill="1" applyBorder="1"/>
    <xf numFmtId="168" fontId="22" fillId="4" borderId="175" xfId="0" applyNumberFormat="1" applyFont="1" applyFill="1" applyBorder="1"/>
    <xf numFmtId="168" fontId="13" fillId="13" borderId="175" xfId="0" applyNumberFormat="1" applyFont="1" applyFill="1" applyBorder="1"/>
    <xf numFmtId="168" fontId="49" fillId="13" borderId="175" xfId="0" applyNumberFormat="1" applyFont="1" applyFill="1" applyBorder="1"/>
    <xf numFmtId="1" fontId="46" fillId="13" borderId="176" xfId="0" applyNumberFormat="1" applyFont="1" applyFill="1" applyBorder="1"/>
    <xf numFmtId="2" fontId="21" fillId="13" borderId="175" xfId="0" applyNumberFormat="1" applyFont="1" applyFill="1" applyBorder="1"/>
    <xf numFmtId="166" fontId="12" fillId="13" borderId="175" xfId="0" applyNumberFormat="1" applyFont="1" applyFill="1" applyBorder="1"/>
    <xf numFmtId="1" fontId="8" fillId="13" borderId="175" xfId="0" applyNumberFormat="1" applyFont="1" applyFill="1" applyBorder="1"/>
    <xf numFmtId="170" fontId="20" fillId="0" borderId="146" xfId="0" applyNumberFormat="1" applyFont="1" applyBorder="1" applyAlignment="1">
      <alignment horizontal="center"/>
    </xf>
    <xf numFmtId="0" fontId="5" fillId="0" borderId="146" xfId="0" applyFont="1" applyBorder="1"/>
    <xf numFmtId="0" fontId="205" fillId="66" borderId="177" xfId="0" applyFont="1" applyFill="1" applyBorder="1"/>
    <xf numFmtId="1" fontId="0" fillId="66" borderId="177" xfId="0" applyNumberFormat="1" applyFill="1" applyBorder="1"/>
    <xf numFmtId="1" fontId="0" fillId="66" borderId="146" xfId="0" applyNumberFormat="1" applyFill="1" applyBorder="1"/>
    <xf numFmtId="1" fontId="0" fillId="66" borderId="177" xfId="0" applyNumberFormat="1" applyFill="1" applyBorder="1" applyProtection="1">
      <protection locked="0"/>
    </xf>
    <xf numFmtId="1" fontId="23" fillId="66" borderId="177" xfId="0" applyNumberFormat="1" applyFont="1" applyFill="1" applyBorder="1"/>
    <xf numFmtId="1" fontId="0" fillId="68" borderId="177" xfId="0" applyNumberFormat="1" applyFill="1" applyBorder="1"/>
    <xf numFmtId="1" fontId="5" fillId="68" borderId="177" xfId="0" applyNumberFormat="1" applyFont="1" applyFill="1" applyBorder="1"/>
    <xf numFmtId="1" fontId="0" fillId="66" borderId="178" xfId="0" applyNumberFormat="1" applyFill="1" applyBorder="1"/>
    <xf numFmtId="1" fontId="0" fillId="66" borderId="179" xfId="0" applyNumberFormat="1" applyFill="1" applyBorder="1"/>
    <xf numFmtId="1" fontId="21" fillId="4" borderId="177" xfId="0" applyNumberFormat="1" applyFont="1" applyFill="1" applyBorder="1" applyAlignment="1">
      <alignment horizontal="right"/>
    </xf>
    <xf numFmtId="1" fontId="21" fillId="69" borderId="177" xfId="0" applyNumberFormat="1" applyFont="1" applyFill="1" applyBorder="1" applyAlignment="1">
      <alignment horizontal="right"/>
    </xf>
    <xf numFmtId="1" fontId="21" fillId="66" borderId="177" xfId="0" applyNumberFormat="1" applyFont="1" applyFill="1" applyBorder="1" applyAlignment="1">
      <alignment horizontal="right"/>
    </xf>
    <xf numFmtId="1" fontId="12" fillId="66" borderId="177" xfId="0" applyNumberFormat="1" applyFont="1" applyFill="1" applyBorder="1" applyAlignment="1">
      <alignment horizontal="right"/>
    </xf>
    <xf numFmtId="1" fontId="20" fillId="66" borderId="177" xfId="0" applyNumberFormat="1" applyFont="1" applyFill="1" applyBorder="1" applyAlignment="1">
      <alignment horizontal="right"/>
    </xf>
    <xf numFmtId="1" fontId="20" fillId="66" borderId="146" xfId="0" applyNumberFormat="1" applyFont="1" applyFill="1" applyBorder="1" applyAlignment="1">
      <alignment horizontal="right"/>
    </xf>
    <xf numFmtId="0" fontId="208" fillId="15" borderId="146" xfId="0" applyFont="1" applyFill="1" applyBorder="1"/>
    <xf numFmtId="1" fontId="209" fillId="15" borderId="146" xfId="0" applyNumberFormat="1" applyFont="1" applyFill="1" applyBorder="1"/>
    <xf numFmtId="1" fontId="0" fillId="15" borderId="146" xfId="0" applyNumberFormat="1" applyFill="1" applyBorder="1"/>
    <xf numFmtId="1" fontId="23" fillId="15" borderId="146" xfId="0" applyNumberFormat="1" applyFont="1" applyFill="1" applyBorder="1"/>
    <xf numFmtId="9" fontId="72" fillId="15" borderId="146" xfId="0" applyNumberFormat="1" applyFont="1" applyFill="1" applyBorder="1"/>
    <xf numFmtId="0" fontId="21" fillId="7" borderId="146" xfId="0" applyFont="1" applyFill="1" applyBorder="1"/>
    <xf numFmtId="0" fontId="7" fillId="7" borderId="155" xfId="0" applyFont="1" applyFill="1" applyBorder="1" applyAlignment="1">
      <alignment horizontal="center"/>
    </xf>
    <xf numFmtId="168" fontId="21" fillId="7" borderId="146" xfId="0" applyNumberFormat="1" applyFont="1" applyFill="1" applyBorder="1"/>
    <xf numFmtId="173" fontId="21" fillId="7" borderId="146" xfId="3" applyNumberFormat="1" applyFont="1" applyFill="1" applyBorder="1"/>
    <xf numFmtId="168" fontId="8" fillId="7" borderId="146" xfId="0" applyNumberFormat="1" applyFont="1" applyFill="1" applyBorder="1"/>
    <xf numFmtId="168" fontId="4" fillId="7" borderId="146" xfId="0" applyNumberFormat="1" applyFont="1" applyFill="1" applyBorder="1"/>
    <xf numFmtId="168" fontId="12" fillId="7" borderId="146" xfId="0" applyNumberFormat="1" applyFont="1" applyFill="1" applyBorder="1"/>
    <xf numFmtId="168" fontId="22" fillId="7" borderId="146" xfId="0" applyNumberFormat="1" applyFont="1" applyFill="1" applyBorder="1" applyAlignment="1">
      <alignment horizontal="right"/>
    </xf>
    <xf numFmtId="168" fontId="182" fillId="7" borderId="146" xfId="0" applyNumberFormat="1" applyFont="1" applyFill="1" applyBorder="1" applyAlignment="1">
      <alignment horizontal="right"/>
    </xf>
    <xf numFmtId="168" fontId="21" fillId="7" borderId="146" xfId="0" applyNumberFormat="1" applyFont="1" applyFill="1" applyBorder="1" applyAlignment="1">
      <alignment horizontal="right"/>
    </xf>
    <xf numFmtId="168" fontId="17" fillId="7" borderId="146" xfId="0" applyNumberFormat="1" applyFont="1" applyFill="1" applyBorder="1" applyAlignment="1">
      <alignment horizontal="right"/>
    </xf>
    <xf numFmtId="168" fontId="49" fillId="2" borderId="146" xfId="0" applyNumberFormat="1" applyFont="1" applyFill="1" applyBorder="1" applyAlignment="1">
      <alignment horizontal="right"/>
    </xf>
    <xf numFmtId="1" fontId="43" fillId="7" borderId="146" xfId="0" applyNumberFormat="1" applyFont="1" applyFill="1" applyBorder="1"/>
    <xf numFmtId="168" fontId="22" fillId="7" borderId="146" xfId="0" applyNumberFormat="1" applyFont="1" applyFill="1" applyBorder="1"/>
    <xf numFmtId="168" fontId="264" fillId="7" borderId="146" xfId="0" applyNumberFormat="1" applyFont="1" applyFill="1" applyBorder="1"/>
    <xf numFmtId="1" fontId="263" fillId="7" borderId="146" xfId="0" applyNumberFormat="1" applyFont="1" applyFill="1" applyBorder="1"/>
    <xf numFmtId="1" fontId="264" fillId="7" borderId="146" xfId="0" applyNumberFormat="1" applyFont="1" applyFill="1" applyBorder="1"/>
    <xf numFmtId="168" fontId="270" fillId="7" borderId="146" xfId="0" applyNumberFormat="1" applyFont="1" applyFill="1" applyBorder="1"/>
    <xf numFmtId="1" fontId="148" fillId="7" borderId="146" xfId="0" applyNumberFormat="1" applyFont="1" applyFill="1" applyBorder="1"/>
    <xf numFmtId="168" fontId="45" fillId="7" borderId="146" xfId="0" applyNumberFormat="1" applyFont="1" applyFill="1" applyBorder="1"/>
    <xf numFmtId="168" fontId="267" fillId="7" borderId="146" xfId="0" applyNumberFormat="1" applyFont="1" applyFill="1" applyBorder="1"/>
    <xf numFmtId="168" fontId="266" fillId="7" borderId="146" xfId="0" applyNumberFormat="1" applyFont="1" applyFill="1" applyBorder="1"/>
    <xf numFmtId="173" fontId="8" fillId="7" borderId="146" xfId="3" applyNumberFormat="1" applyFont="1" applyFill="1" applyBorder="1"/>
    <xf numFmtId="168" fontId="21" fillId="7" borderId="146" xfId="1" applyNumberFormat="1" applyFont="1" applyFill="1" applyBorder="1"/>
    <xf numFmtId="1" fontId="21" fillId="7" borderId="146" xfId="0" applyNumberFormat="1" applyFont="1" applyFill="1" applyBorder="1"/>
    <xf numFmtId="9" fontId="21" fillId="7" borderId="146" xfId="1" applyFont="1" applyFill="1" applyBorder="1"/>
    <xf numFmtId="1" fontId="8" fillId="7" borderId="146" xfId="0" applyNumberFormat="1" applyFont="1" applyFill="1" applyBorder="1"/>
    <xf numFmtId="166" fontId="21" fillId="7" borderId="146" xfId="0" applyNumberFormat="1" applyFont="1" applyFill="1" applyBorder="1"/>
    <xf numFmtId="171" fontId="21" fillId="7" borderId="146" xfId="3" applyNumberFormat="1" applyFont="1" applyFill="1" applyBorder="1"/>
    <xf numFmtId="0" fontId="36" fillId="19" borderId="156" xfId="0" applyFont="1" applyFill="1" applyBorder="1"/>
    <xf numFmtId="0" fontId="0" fillId="19" borderId="146" xfId="0" applyFill="1" applyBorder="1"/>
    <xf numFmtId="168" fontId="0" fillId="19" borderId="146" xfId="0" applyNumberFormat="1" applyFill="1" applyBorder="1"/>
    <xf numFmtId="3" fontId="0" fillId="19" borderId="146" xfId="0" applyNumberFormat="1" applyFill="1" applyBorder="1"/>
    <xf numFmtId="1" fontId="0" fillId="19" borderId="146" xfId="0" applyNumberFormat="1" applyFill="1" applyBorder="1"/>
    <xf numFmtId="168" fontId="23" fillId="19" borderId="146" xfId="0" applyNumberFormat="1" applyFont="1" applyFill="1" applyBorder="1"/>
    <xf numFmtId="49" fontId="15" fillId="19" borderId="146" xfId="0" applyNumberFormat="1" applyFont="1" applyFill="1" applyBorder="1" applyAlignment="1">
      <alignment horizontal="right"/>
    </xf>
    <xf numFmtId="168" fontId="21" fillId="19" borderId="146" xfId="0" applyNumberFormat="1" applyFont="1" applyFill="1" applyBorder="1"/>
    <xf numFmtId="168" fontId="8" fillId="19" borderId="146" xfId="0" applyNumberFormat="1" applyFont="1" applyFill="1" applyBorder="1"/>
    <xf numFmtId="168" fontId="22" fillId="19" borderId="146" xfId="0" applyNumberFormat="1" applyFont="1" applyFill="1" applyBorder="1"/>
    <xf numFmtId="168" fontId="12" fillId="19" borderId="146" xfId="0" applyNumberFormat="1" applyFont="1" applyFill="1" applyBorder="1"/>
    <xf numFmtId="168" fontId="17" fillId="19" borderId="146" xfId="0" applyNumberFormat="1" applyFont="1" applyFill="1" applyBorder="1" applyAlignment="1">
      <alignment horizontal="right"/>
    </xf>
    <xf numFmtId="0" fontId="15" fillId="19" borderId="146" xfId="0" applyFont="1" applyFill="1" applyBorder="1"/>
    <xf numFmtId="168" fontId="5" fillId="19" borderId="146" xfId="0" applyNumberFormat="1" applyFont="1" applyFill="1" applyBorder="1"/>
    <xf numFmtId="166" fontId="0" fillId="19" borderId="146" xfId="0" applyNumberFormat="1" applyFill="1" applyBorder="1"/>
    <xf numFmtId="49" fontId="15" fillId="19" borderId="156" xfId="0" applyNumberFormat="1" applyFont="1" applyFill="1" applyBorder="1" applyAlignment="1">
      <alignment horizontal="right"/>
    </xf>
    <xf numFmtId="168" fontId="3" fillId="19" borderId="146" xfId="0" applyNumberFormat="1" applyFont="1" applyFill="1" applyBorder="1"/>
    <xf numFmtId="0" fontId="15" fillId="19" borderId="156" xfId="0" applyFont="1" applyFill="1" applyBorder="1"/>
    <xf numFmtId="1" fontId="0" fillId="19" borderId="180" xfId="0" applyNumberFormat="1" applyFill="1" applyBorder="1"/>
    <xf numFmtId="166" fontId="0" fillId="19" borderId="181" xfId="0" applyNumberFormat="1" applyFill="1" applyBorder="1"/>
    <xf numFmtId="1" fontId="0" fillId="19" borderId="182" xfId="0" applyNumberFormat="1" applyFill="1" applyBorder="1"/>
    <xf numFmtId="1" fontId="0" fillId="19" borderId="183" xfId="0" applyNumberFormat="1" applyFill="1" applyBorder="1"/>
    <xf numFmtId="10" fontId="0" fillId="19" borderId="146" xfId="0" applyNumberFormat="1" applyFill="1" applyBorder="1"/>
    <xf numFmtId="0" fontId="2" fillId="19" borderId="146" xfId="0" applyFont="1" applyFill="1" applyBorder="1"/>
    <xf numFmtId="0" fontId="14" fillId="16" borderId="184" xfId="0" applyFont="1" applyFill="1" applyBorder="1"/>
    <xf numFmtId="0" fontId="3" fillId="16" borderId="146" xfId="0" applyFont="1" applyFill="1" applyBorder="1"/>
    <xf numFmtId="168" fontId="15" fillId="16" borderId="146" xfId="0" applyNumberFormat="1" applyFont="1" applyFill="1" applyBorder="1" applyAlignment="1">
      <alignment horizontal="right" vertical="center"/>
    </xf>
    <xf numFmtId="168" fontId="0" fillId="16" borderId="146" xfId="0" applyNumberFormat="1" applyFill="1" applyBorder="1"/>
    <xf numFmtId="173" fontId="0" fillId="16" borderId="146" xfId="3" applyNumberFormat="1" applyFont="1" applyFill="1" applyBorder="1" applyAlignment="1">
      <alignment horizontal="right"/>
    </xf>
    <xf numFmtId="1" fontId="0" fillId="16" borderId="146" xfId="0" applyNumberFormat="1" applyFill="1" applyBorder="1"/>
    <xf numFmtId="168" fontId="5" fillId="16" borderId="146" xfId="1" applyNumberFormat="1" applyFont="1" applyFill="1" applyBorder="1"/>
    <xf numFmtId="168" fontId="5" fillId="16" borderId="146" xfId="0" applyNumberFormat="1" applyFont="1" applyFill="1" applyBorder="1"/>
    <xf numFmtId="168" fontId="3" fillId="16" borderId="146" xfId="0" applyNumberFormat="1" applyFont="1" applyFill="1" applyBorder="1"/>
    <xf numFmtId="173" fontId="0" fillId="16" borderId="146" xfId="3" applyNumberFormat="1" applyFont="1" applyFill="1" applyBorder="1"/>
    <xf numFmtId="0" fontId="15" fillId="16" borderId="146" xfId="0" applyFont="1" applyFill="1" applyBorder="1" applyAlignment="1">
      <alignment horizontal="right" vertical="center"/>
    </xf>
    <xf numFmtId="168" fontId="6" fillId="16" borderId="146" xfId="0" applyNumberFormat="1" applyFont="1" applyFill="1" applyBorder="1"/>
    <xf numFmtId="167" fontId="3" fillId="47" borderId="146" xfId="0" applyNumberFormat="1" applyFont="1" applyFill="1" applyBorder="1"/>
    <xf numFmtId="166" fontId="0" fillId="16" borderId="146" xfId="0" applyNumberFormat="1" applyFill="1" applyBorder="1"/>
    <xf numFmtId="166" fontId="3" fillId="16" borderId="146" xfId="0" applyNumberFormat="1" applyFont="1" applyFill="1" applyBorder="1"/>
    <xf numFmtId="166" fontId="0" fillId="16" borderId="156" xfId="0" applyNumberFormat="1" applyFill="1" applyBorder="1"/>
    <xf numFmtId="0" fontId="66" fillId="21" borderId="146" xfId="0" applyFont="1" applyFill="1" applyBorder="1"/>
    <xf numFmtId="173" fontId="60" fillId="21" borderId="146" xfId="3" applyNumberFormat="1" applyFont="1" applyFill="1" applyBorder="1"/>
    <xf numFmtId="173" fontId="73" fillId="21" borderId="146" xfId="3" applyNumberFormat="1" applyFont="1" applyFill="1" applyBorder="1"/>
    <xf numFmtId="0" fontId="60" fillId="21" borderId="146" xfId="0" applyFont="1" applyFill="1" applyBorder="1"/>
    <xf numFmtId="0" fontId="69" fillId="22" borderId="146" xfId="0" applyFont="1" applyFill="1" applyBorder="1"/>
    <xf numFmtId="168" fontId="60" fillId="22" borderId="146" xfId="0" applyNumberFormat="1" applyFont="1" applyFill="1" applyBorder="1" applyAlignment="1">
      <alignment horizontal="right"/>
    </xf>
    <xf numFmtId="1" fontId="60" fillId="22" borderId="146" xfId="0" applyNumberFormat="1" applyFont="1" applyFill="1" applyBorder="1"/>
    <xf numFmtId="0" fontId="36" fillId="23" borderId="146" xfId="0" applyFont="1" applyFill="1" applyBorder="1" applyAlignment="1">
      <alignment horizontal="right"/>
    </xf>
    <xf numFmtId="0" fontId="6" fillId="23" borderId="146" xfId="0" applyFont="1" applyFill="1" applyBorder="1"/>
    <xf numFmtId="168" fontId="3" fillId="23" borderId="146" xfId="0" applyNumberFormat="1" applyFont="1" applyFill="1" applyBorder="1" applyAlignment="1">
      <alignment horizontal="right"/>
    </xf>
    <xf numFmtId="168" fontId="0" fillId="23" borderId="146" xfId="0" applyNumberFormat="1" applyFill="1" applyBorder="1" applyAlignment="1">
      <alignment horizontal="right"/>
    </xf>
    <xf numFmtId="168" fontId="23" fillId="23" borderId="146" xfId="0" applyNumberFormat="1" applyFont="1" applyFill="1" applyBorder="1" applyAlignment="1">
      <alignment horizontal="right"/>
    </xf>
    <xf numFmtId="166" fontId="5" fillId="23" borderId="146" xfId="0" applyNumberFormat="1" applyFont="1" applyFill="1" applyBorder="1" applyAlignment="1">
      <alignment horizontal="right"/>
    </xf>
    <xf numFmtId="0" fontId="0" fillId="23" borderId="146" xfId="0" applyFill="1" applyBorder="1"/>
    <xf numFmtId="168" fontId="87" fillId="23" borderId="146" xfId="0" applyNumberFormat="1" applyFont="1" applyFill="1" applyBorder="1" applyAlignment="1">
      <alignment horizontal="right"/>
    </xf>
    <xf numFmtId="2" fontId="87" fillId="23" borderId="146" xfId="0" applyNumberFormat="1" applyFont="1" applyFill="1" applyBorder="1" applyAlignment="1">
      <alignment horizontal="right"/>
    </xf>
    <xf numFmtId="168" fontId="0" fillId="23" borderId="146" xfId="0" applyNumberFormat="1" applyFill="1" applyBorder="1"/>
    <xf numFmtId="168" fontId="87" fillId="23" borderId="146" xfId="0" applyNumberFormat="1" applyFont="1" applyFill="1" applyBorder="1"/>
    <xf numFmtId="168" fontId="23" fillId="23" borderId="146" xfId="0" applyNumberFormat="1" applyFont="1" applyFill="1" applyBorder="1"/>
    <xf numFmtId="168" fontId="72" fillId="23" borderId="146" xfId="0" applyNumberFormat="1" applyFont="1" applyFill="1" applyBorder="1"/>
    <xf numFmtId="9" fontId="49" fillId="23" borderId="146" xfId="0" applyNumberFormat="1" applyFont="1" applyFill="1" applyBorder="1" applyAlignment="1">
      <alignment horizontal="right"/>
    </xf>
    <xf numFmtId="0" fontId="0" fillId="23" borderId="146" xfId="0" applyFill="1" applyBorder="1" applyAlignment="1">
      <alignment horizontal="left"/>
    </xf>
    <xf numFmtId="168" fontId="49" fillId="23" borderId="146" xfId="0" applyNumberFormat="1" applyFont="1" applyFill="1" applyBorder="1"/>
    <xf numFmtId="168" fontId="86" fillId="23" borderId="146" xfId="0" applyNumberFormat="1" applyFont="1" applyFill="1" applyBorder="1"/>
    <xf numFmtId="168" fontId="93" fillId="23" borderId="146" xfId="0" applyNumberFormat="1" applyFont="1" applyFill="1" applyBorder="1" applyAlignment="1">
      <alignment horizontal="right"/>
    </xf>
    <xf numFmtId="168" fontId="16" fillId="23" borderId="146" xfId="0" applyNumberFormat="1" applyFont="1" applyFill="1" applyBorder="1" applyAlignment="1">
      <alignment horizontal="right"/>
    </xf>
    <xf numFmtId="168" fontId="5" fillId="23" borderId="146" xfId="0" applyNumberFormat="1" applyFont="1" applyFill="1" applyBorder="1" applyAlignment="1">
      <alignment horizontal="right"/>
    </xf>
    <xf numFmtId="168" fontId="92" fillId="23" borderId="146" xfId="0" applyNumberFormat="1" applyFont="1" applyFill="1" applyBorder="1" applyAlignment="1">
      <alignment horizontal="right"/>
    </xf>
    <xf numFmtId="9" fontId="0" fillId="23" borderId="146" xfId="0" applyNumberFormat="1" applyFill="1" applyBorder="1" applyAlignment="1">
      <alignment horizontal="right"/>
    </xf>
    <xf numFmtId="168" fontId="99" fillId="23" borderId="146" xfId="0" applyNumberFormat="1" applyFont="1" applyFill="1" applyBorder="1" applyAlignment="1">
      <alignment horizontal="right"/>
    </xf>
    <xf numFmtId="168" fontId="100" fillId="23" borderId="146" xfId="0" applyNumberFormat="1" applyFont="1" applyFill="1" applyBorder="1" applyAlignment="1">
      <alignment horizontal="right"/>
    </xf>
    <xf numFmtId="168" fontId="105" fillId="23" borderId="146" xfId="0" applyNumberFormat="1" applyFont="1" applyFill="1" applyBorder="1" applyAlignment="1">
      <alignment horizontal="right"/>
    </xf>
    <xf numFmtId="2" fontId="93" fillId="23" borderId="146" xfId="0" applyNumberFormat="1" applyFont="1" applyFill="1" applyBorder="1"/>
    <xf numFmtId="9" fontId="93" fillId="23" borderId="146" xfId="0" applyNumberFormat="1" applyFont="1" applyFill="1" applyBorder="1"/>
    <xf numFmtId="0" fontId="36" fillId="54" borderId="146" xfId="0" applyFont="1" applyFill="1" applyBorder="1" applyAlignment="1">
      <alignment horizontal="right"/>
    </xf>
    <xf numFmtId="168" fontId="0" fillId="56" borderId="146" xfId="0" applyNumberFormat="1" applyFill="1" applyBorder="1" applyAlignment="1">
      <alignment horizontal="right"/>
    </xf>
    <xf numFmtId="1" fontId="0" fillId="56" borderId="146" xfId="0" applyNumberFormat="1" applyFill="1" applyBorder="1" applyAlignment="1">
      <alignment horizontal="right"/>
    </xf>
    <xf numFmtId="168" fontId="0" fillId="56" borderId="146" xfId="0" applyNumberFormat="1" applyFill="1" applyBorder="1"/>
    <xf numFmtId="0" fontId="0" fillId="57" borderId="146" xfId="0" applyFill="1" applyBorder="1"/>
    <xf numFmtId="0" fontId="3" fillId="57" borderId="146" xfId="0" applyFont="1" applyFill="1" applyBorder="1"/>
    <xf numFmtId="168" fontId="14" fillId="57" borderId="146" xfId="0" applyNumberFormat="1" applyFont="1" applyFill="1" applyBorder="1"/>
    <xf numFmtId="0" fontId="5" fillId="57" borderId="146" xfId="0" applyFont="1" applyFill="1" applyBorder="1"/>
    <xf numFmtId="168" fontId="5" fillId="57" borderId="146" xfId="0" applyNumberFormat="1" applyFont="1" applyFill="1" applyBorder="1"/>
    <xf numFmtId="168" fontId="5" fillId="57" borderId="146" xfId="0" applyNumberFormat="1" applyFont="1" applyFill="1" applyBorder="1" applyAlignment="1">
      <alignment horizontal="right"/>
    </xf>
    <xf numFmtId="0" fontId="200" fillId="29" borderId="0" xfId="0" applyFont="1" applyFill="1"/>
    <xf numFmtId="168" fontId="200" fillId="29" borderId="0" xfId="0" applyNumberFormat="1" applyFont="1" applyFill="1"/>
    <xf numFmtId="0" fontId="280" fillId="2" borderId="0" xfId="0" applyFont="1" applyFill="1"/>
    <xf numFmtId="166" fontId="280" fillId="2" borderId="0" xfId="0" applyNumberFormat="1" applyFont="1" applyFill="1"/>
    <xf numFmtId="166" fontId="281" fillId="2" borderId="0" xfId="0" applyNumberFormat="1" applyFont="1" applyFill="1"/>
    <xf numFmtId="2" fontId="281" fillId="2" borderId="0" xfId="0" applyNumberFormat="1" applyFont="1" applyFill="1"/>
    <xf numFmtId="1" fontId="280" fillId="2" borderId="0" xfId="0" applyNumberFormat="1" applyFont="1" applyFill="1"/>
    <xf numFmtId="2" fontId="280" fillId="2" borderId="0" xfId="0" applyNumberFormat="1" applyFont="1" applyFill="1"/>
    <xf numFmtId="0" fontId="57" fillId="29" borderId="55" xfId="0" applyFont="1" applyFill="1" applyBorder="1"/>
    <xf numFmtId="0" fontId="25" fillId="29" borderId="55" xfId="0" applyFont="1" applyFill="1" applyBorder="1"/>
    <xf numFmtId="0" fontId="27" fillId="29" borderId="55" xfId="0" applyFont="1" applyFill="1" applyBorder="1"/>
    <xf numFmtId="0" fontId="7" fillId="2" borderId="55" xfId="0" applyFont="1" applyFill="1" applyBorder="1" applyAlignment="1">
      <alignment horizontal="left"/>
    </xf>
    <xf numFmtId="0" fontId="8" fillId="2" borderId="55" xfId="0" applyFont="1" applyFill="1" applyBorder="1" applyAlignment="1">
      <alignment horizontal="left"/>
    </xf>
    <xf numFmtId="0" fontId="8" fillId="2" borderId="55" xfId="0" applyFont="1" applyFill="1" applyBorder="1"/>
    <xf numFmtId="0" fontId="3" fillId="0" borderId="55" xfId="0" applyFont="1" applyBorder="1" applyAlignment="1">
      <alignment horizontal="left"/>
    </xf>
    <xf numFmtId="0" fontId="3" fillId="53" borderId="11" xfId="0" applyFont="1" applyFill="1" applyBorder="1"/>
    <xf numFmtId="0" fontId="3" fillId="53" borderId="55" xfId="0" applyFont="1" applyFill="1" applyBorder="1"/>
    <xf numFmtId="0" fontId="0" fillId="53" borderId="55" xfId="0" applyFill="1" applyBorder="1"/>
    <xf numFmtId="0" fontId="6" fillId="53" borderId="55" xfId="0" applyFont="1" applyFill="1" applyBorder="1" applyAlignment="1">
      <alignment horizontal="left" indent="1"/>
    </xf>
    <xf numFmtId="0" fontId="6" fillId="53" borderId="55" xfId="0" applyFont="1" applyFill="1" applyBorder="1"/>
    <xf numFmtId="0" fontId="0" fillId="53" borderId="55" xfId="0" applyFill="1" applyBorder="1" applyAlignment="1">
      <alignment horizontal="left" indent="1"/>
    </xf>
    <xf numFmtId="0" fontId="210" fillId="6" borderId="55" xfId="0" applyFont="1" applyFill="1" applyBorder="1" applyAlignment="1">
      <alignment horizontal="left" indent="1"/>
    </xf>
    <xf numFmtId="0" fontId="5" fillId="53" borderId="55" xfId="0" applyFont="1" applyFill="1" applyBorder="1" applyAlignment="1">
      <alignment horizontal="left" indent="1"/>
    </xf>
    <xf numFmtId="0" fontId="2" fillId="53" borderId="55" xfId="0" applyFont="1" applyFill="1" applyBorder="1"/>
    <xf numFmtId="0" fontId="214" fillId="6" borderId="55" xfId="0" applyFont="1" applyFill="1" applyBorder="1" applyAlignment="1">
      <alignment horizontal="left" indent="1"/>
    </xf>
    <xf numFmtId="0" fontId="30" fillId="53" borderId="55" xfId="0" applyFont="1" applyFill="1" applyBorder="1"/>
    <xf numFmtId="0" fontId="30" fillId="53" borderId="55" xfId="0" applyFont="1" applyFill="1" applyBorder="1" applyAlignment="1">
      <alignment horizontal="left" indent="4"/>
    </xf>
    <xf numFmtId="0" fontId="23" fillId="53" borderId="55" xfId="0" applyFont="1" applyFill="1" applyBorder="1"/>
    <xf numFmtId="14" fontId="256" fillId="2" borderId="11" xfId="0" applyNumberFormat="1" applyFont="1" applyFill="1" applyBorder="1"/>
    <xf numFmtId="0" fontId="11" fillId="2" borderId="11" xfId="0" applyFont="1" applyFill="1" applyBorder="1"/>
    <xf numFmtId="166" fontId="11" fillId="2" borderId="11" xfId="0" applyNumberFormat="1" applyFont="1" applyFill="1" applyBorder="1"/>
    <xf numFmtId="166" fontId="9" fillId="2" borderId="11" xfId="0" applyNumberFormat="1" applyFont="1" applyFill="1" applyBorder="1"/>
    <xf numFmtId="166" fontId="280" fillId="2" borderId="11" xfId="0" applyNumberFormat="1" applyFont="1" applyFill="1" applyBorder="1"/>
    <xf numFmtId="166" fontId="281" fillId="2" borderId="11" xfId="0" applyNumberFormat="1" applyFont="1" applyFill="1" applyBorder="1"/>
    <xf numFmtId="2" fontId="281" fillId="2" borderId="11" xfId="0" applyNumberFormat="1" applyFont="1" applyFill="1" applyBorder="1"/>
    <xf numFmtId="1" fontId="11" fillId="2" borderId="11" xfId="0" applyNumberFormat="1" applyFont="1" applyFill="1" applyBorder="1"/>
    <xf numFmtId="2" fontId="11" fillId="2" borderId="11" xfId="0" applyNumberFormat="1" applyFont="1" applyFill="1" applyBorder="1"/>
    <xf numFmtId="0" fontId="0" fillId="0" borderId="11" xfId="0" applyBorder="1"/>
    <xf numFmtId="14" fontId="258" fillId="29" borderId="185" xfId="0" applyNumberFormat="1" applyFont="1" applyFill="1" applyBorder="1" applyAlignment="1">
      <alignment horizontal="right"/>
    </xf>
    <xf numFmtId="0" fontId="27" fillId="29" borderId="11" xfId="0" applyFont="1" applyFill="1" applyBorder="1"/>
    <xf numFmtId="168" fontId="27" fillId="29" borderId="11" xfId="0" applyNumberFormat="1" applyFont="1" applyFill="1" applyBorder="1"/>
    <xf numFmtId="14" fontId="6" fillId="0" borderId="11" xfId="0" applyNumberFormat="1" applyFont="1" applyBorder="1"/>
    <xf numFmtId="14" fontId="83" fillId="53" borderId="11" xfId="0" applyNumberFormat="1" applyFont="1" applyFill="1" applyBorder="1"/>
    <xf numFmtId="0" fontId="211" fillId="53" borderId="11" xfId="0" applyFont="1" applyFill="1" applyBorder="1"/>
    <xf numFmtId="184" fontId="72" fillId="24" borderId="55" xfId="0" applyNumberFormat="1" applyFont="1" applyFill="1" applyBorder="1"/>
    <xf numFmtId="0" fontId="12" fillId="24" borderId="55" xfId="0" applyFont="1" applyFill="1" applyBorder="1"/>
    <xf numFmtId="0" fontId="232" fillId="24" borderId="55" xfId="0" applyFont="1" applyFill="1" applyBorder="1"/>
    <xf numFmtId="0" fontId="233" fillId="24" borderId="55" xfId="0" applyFont="1" applyFill="1" applyBorder="1"/>
    <xf numFmtId="0" fontId="232" fillId="25" borderId="55" xfId="0" applyFont="1" applyFill="1" applyBorder="1"/>
    <xf numFmtId="0" fontId="2" fillId="25" borderId="55" xfId="0" applyFont="1" applyFill="1" applyBorder="1"/>
    <xf numFmtId="0" fontId="19" fillId="27" borderId="55" xfId="0" applyFont="1" applyFill="1" applyBorder="1"/>
    <xf numFmtId="0" fontId="237" fillId="27" borderId="55" xfId="0" applyFont="1" applyFill="1" applyBorder="1"/>
    <xf numFmtId="0" fontId="236" fillId="27" borderId="55" xfId="0" applyFont="1" applyFill="1" applyBorder="1"/>
    <xf numFmtId="0" fontId="66" fillId="22" borderId="11" xfId="0" applyFont="1" applyFill="1" applyBorder="1"/>
    <xf numFmtId="0" fontId="70" fillId="22" borderId="11" xfId="0" applyFont="1" applyFill="1" applyBorder="1"/>
    <xf numFmtId="0" fontId="60" fillId="22" borderId="11" xfId="0" applyFont="1" applyFill="1" applyBorder="1"/>
    <xf numFmtId="173" fontId="60" fillId="22" borderId="0" xfId="3" applyNumberFormat="1" applyFont="1" applyFill="1"/>
    <xf numFmtId="173" fontId="60" fillId="22" borderId="0" xfId="3" applyNumberFormat="1" applyFont="1" applyFill="1" applyAlignment="1">
      <alignment horizontal="right"/>
    </xf>
    <xf numFmtId="173" fontId="60" fillId="33" borderId="0" xfId="3" applyNumberFormat="1" applyFont="1" applyFill="1" applyAlignment="1">
      <alignment horizontal="right"/>
    </xf>
    <xf numFmtId="173" fontId="196" fillId="22" borderId="0" xfId="3" applyNumberFormat="1" applyFont="1" applyFill="1" applyAlignment="1">
      <alignment horizontal="right"/>
    </xf>
    <xf numFmtId="168" fontId="60" fillId="33" borderId="0" xfId="0" applyNumberFormat="1" applyFont="1" applyFill="1" applyAlignment="1">
      <alignment horizontal="right"/>
    </xf>
    <xf numFmtId="168" fontId="196" fillId="22" borderId="0" xfId="0" applyNumberFormat="1" applyFont="1" applyFill="1" applyAlignment="1">
      <alignment horizontal="right"/>
    </xf>
    <xf numFmtId="43" fontId="60" fillId="22" borderId="11" xfId="3" applyFont="1" applyFill="1" applyBorder="1"/>
    <xf numFmtId="43" fontId="60" fillId="22" borderId="0" xfId="3" applyFont="1" applyFill="1" applyAlignment="1">
      <alignment horizontal="right"/>
    </xf>
    <xf numFmtId="43" fontId="60" fillId="33" borderId="0" xfId="3" applyFont="1" applyFill="1" applyAlignment="1">
      <alignment horizontal="right"/>
    </xf>
    <xf numFmtId="43" fontId="196" fillId="22" borderId="0" xfId="3" applyFont="1" applyFill="1" applyAlignment="1">
      <alignment horizontal="right"/>
    </xf>
    <xf numFmtId="43" fontId="0" fillId="0" borderId="0" xfId="3" applyFont="1"/>
    <xf numFmtId="0" fontId="61" fillId="22" borderId="55" xfId="0" applyFont="1" applyFill="1" applyBorder="1"/>
    <xf numFmtId="173" fontId="0" fillId="0" borderId="0" xfId="3" applyNumberFormat="1" applyFont="1"/>
    <xf numFmtId="0" fontId="66" fillId="21" borderId="11" xfId="0" applyFont="1" applyFill="1" applyBorder="1"/>
    <xf numFmtId="0" fontId="60" fillId="21" borderId="11" xfId="0" applyFont="1" applyFill="1" applyBorder="1"/>
    <xf numFmtId="173" fontId="60" fillId="21" borderId="11" xfId="3" applyNumberFormat="1" applyFont="1" applyFill="1" applyBorder="1"/>
    <xf numFmtId="0" fontId="0" fillId="0" borderId="0" xfId="0" applyAlignment="1">
      <alignment vertical="center"/>
    </xf>
    <xf numFmtId="0" fontId="10" fillId="2" borderId="2" xfId="0" applyFont="1" applyFill="1" applyBorder="1" applyAlignment="1">
      <alignment horizontal="right" vertical="center"/>
    </xf>
    <xf numFmtId="0" fontId="11" fillId="2" borderId="0" xfId="0" applyFont="1" applyFill="1" applyAlignment="1">
      <alignment horizontal="right" vertical="center"/>
    </xf>
    <xf numFmtId="0" fontId="26" fillId="29" borderId="2" xfId="0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167" fontId="107" fillId="72" borderId="0" xfId="0" applyNumberFormat="1" applyFont="1" applyFill="1" applyAlignment="1">
      <alignment horizontal="right" vertical="center"/>
    </xf>
    <xf numFmtId="167" fontId="21" fillId="70" borderId="0" xfId="0" applyNumberFormat="1" applyFont="1" applyFill="1" applyAlignment="1">
      <alignment horizontal="right" vertical="center"/>
    </xf>
    <xf numFmtId="167" fontId="2" fillId="70" borderId="0" xfId="0" applyNumberFormat="1" applyFont="1" applyFill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20" fillId="24" borderId="0" xfId="0" applyFont="1" applyFill="1" applyAlignment="1">
      <alignment horizontal="right" vertical="center"/>
    </xf>
    <xf numFmtId="0" fontId="37" fillId="24" borderId="6" xfId="0" applyFont="1" applyFill="1" applyBorder="1" applyAlignment="1">
      <alignment horizontal="right" vertical="center"/>
    </xf>
    <xf numFmtId="0" fontId="237" fillId="24" borderId="0" xfId="0" applyFont="1" applyFill="1" applyAlignment="1">
      <alignment horizontal="right" vertical="center"/>
    </xf>
    <xf numFmtId="168" fontId="182" fillId="24" borderId="0" xfId="0" applyNumberFormat="1" applyFont="1" applyFill="1" applyAlignment="1">
      <alignment horizontal="right" vertical="center"/>
    </xf>
    <xf numFmtId="168" fontId="44" fillId="24" borderId="0" xfId="0" applyNumberFormat="1" applyFont="1" applyFill="1" applyAlignment="1">
      <alignment horizontal="right" vertical="center"/>
    </xf>
    <xf numFmtId="1" fontId="182" fillId="24" borderId="0" xfId="0" applyNumberFormat="1" applyFont="1" applyFill="1" applyAlignment="1">
      <alignment horizontal="right" vertical="center"/>
    </xf>
    <xf numFmtId="168" fontId="182" fillId="25" borderId="0" xfId="0" applyNumberFormat="1" applyFont="1" applyFill="1" applyAlignment="1">
      <alignment horizontal="right" vertical="center"/>
    </xf>
    <xf numFmtId="168" fontId="197" fillId="25" borderId="0" xfId="0" applyNumberFormat="1" applyFont="1" applyFill="1" applyAlignment="1">
      <alignment horizontal="right" vertical="center"/>
    </xf>
    <xf numFmtId="168" fontId="44" fillId="25" borderId="0" xfId="0" applyNumberFormat="1" applyFont="1" applyFill="1" applyAlignment="1">
      <alignment horizontal="right" vertical="center"/>
    </xf>
    <xf numFmtId="0" fontId="237" fillId="27" borderId="0" xfId="0" applyFont="1" applyFill="1" applyAlignment="1">
      <alignment horizontal="right" vertical="center"/>
    </xf>
    <xf numFmtId="168" fontId="182" fillId="24" borderId="0" xfId="1" applyNumberFormat="1" applyFont="1" applyFill="1" applyAlignment="1">
      <alignment horizontal="right" vertical="center"/>
    </xf>
    <xf numFmtId="168" fontId="17" fillId="24" borderId="0" xfId="1" applyNumberFormat="1" applyFont="1" applyFill="1" applyAlignment="1">
      <alignment horizontal="right" vertical="center"/>
    </xf>
    <xf numFmtId="0" fontId="44" fillId="27" borderId="0" xfId="0" applyFont="1" applyFill="1" applyAlignment="1">
      <alignment horizontal="right" vertical="center"/>
    </xf>
    <xf numFmtId="3" fontId="182" fillId="24" borderId="0" xfId="0" applyNumberFormat="1" applyFont="1" applyFill="1" applyAlignment="1">
      <alignment horizontal="right" vertical="center"/>
    </xf>
    <xf numFmtId="3" fontId="182" fillId="24" borderId="0" xfId="1" applyNumberFormat="1" applyFont="1" applyFill="1" applyAlignment="1">
      <alignment horizontal="right" vertical="center"/>
    </xf>
    <xf numFmtId="3" fontId="44" fillId="24" borderId="0" xfId="1" applyNumberFormat="1" applyFont="1" applyFill="1" applyAlignment="1">
      <alignment horizontal="right" vertical="center"/>
    </xf>
    <xf numFmtId="3" fontId="72" fillId="24" borderId="0" xfId="1" applyNumberFormat="1" applyFont="1" applyFill="1" applyAlignment="1">
      <alignment horizontal="right" vertical="center"/>
    </xf>
    <xf numFmtId="49" fontId="69" fillId="0" borderId="22" xfId="0" applyNumberFormat="1" applyFont="1" applyBorder="1" applyAlignment="1">
      <alignment horizontal="right" vertical="center"/>
    </xf>
    <xf numFmtId="167" fontId="62" fillId="20" borderId="0" xfId="0" applyNumberFormat="1" applyFont="1" applyFill="1" applyAlignment="1">
      <alignment horizontal="right" vertical="center"/>
    </xf>
    <xf numFmtId="167" fontId="62" fillId="33" borderId="76" xfId="0" applyNumberFormat="1" applyFont="1" applyFill="1" applyBorder="1" applyAlignment="1">
      <alignment horizontal="right" vertical="center"/>
    </xf>
    <xf numFmtId="167" fontId="62" fillId="33" borderId="0" xfId="0" applyNumberFormat="1" applyFont="1" applyFill="1" applyAlignment="1">
      <alignment horizontal="right" vertical="center"/>
    </xf>
    <xf numFmtId="167" fontId="62" fillId="44" borderId="0" xfId="0" applyNumberFormat="1" applyFont="1" applyFill="1" applyAlignment="1">
      <alignment horizontal="right" vertical="center"/>
    </xf>
    <xf numFmtId="167" fontId="62" fillId="41" borderId="76" xfId="0" applyNumberFormat="1" applyFont="1" applyFill="1" applyBorder="1" applyAlignment="1">
      <alignment horizontal="right" vertical="center"/>
    </xf>
    <xf numFmtId="167" fontId="62" fillId="41" borderId="0" xfId="0" applyNumberFormat="1" applyFont="1" applyFill="1" applyAlignment="1">
      <alignment horizontal="right" vertical="center"/>
    </xf>
    <xf numFmtId="166" fontId="62" fillId="41" borderId="0" xfId="0" applyNumberFormat="1" applyFont="1" applyFill="1" applyAlignment="1">
      <alignment horizontal="right" vertical="center"/>
    </xf>
    <xf numFmtId="167" fontId="62" fillId="41" borderId="3" xfId="0" applyNumberFormat="1" applyFont="1" applyFill="1" applyBorder="1" applyAlignment="1">
      <alignment horizontal="right" vertical="center"/>
    </xf>
    <xf numFmtId="167" fontId="62" fillId="42" borderId="74" xfId="0" applyNumberFormat="1" applyFont="1" applyFill="1" applyBorder="1" applyAlignment="1">
      <alignment horizontal="right" vertical="center"/>
    </xf>
    <xf numFmtId="168" fontId="57" fillId="0" borderId="6" xfId="1" applyNumberFormat="1" applyFont="1" applyFill="1" applyBorder="1" applyAlignment="1" applyProtection="1">
      <alignment horizontal="right" vertical="center"/>
    </xf>
    <xf numFmtId="0" fontId="36" fillId="12" borderId="0" xfId="0" applyFont="1" applyFill="1" applyAlignment="1">
      <alignment horizontal="right" vertical="center"/>
    </xf>
    <xf numFmtId="1" fontId="47" fillId="12" borderId="0" xfId="0" applyNumberFormat="1" applyFont="1" applyFill="1" applyAlignment="1">
      <alignment horizontal="right" vertical="center"/>
    </xf>
    <xf numFmtId="168" fontId="216" fillId="12" borderId="0" xfId="1" applyNumberFormat="1" applyFont="1" applyFill="1" applyBorder="1" applyAlignment="1">
      <alignment horizontal="right" vertical="center"/>
    </xf>
    <xf numFmtId="168" fontId="47" fillId="12" borderId="0" xfId="1" applyNumberFormat="1" applyFont="1" applyFill="1" applyBorder="1" applyAlignment="1">
      <alignment horizontal="right" vertical="center"/>
    </xf>
    <xf numFmtId="168" fontId="48" fillId="12" borderId="0" xfId="1" applyNumberFormat="1" applyFont="1" applyFill="1" applyBorder="1" applyAlignment="1">
      <alignment horizontal="right" vertical="center"/>
    </xf>
    <xf numFmtId="167" fontId="223" fillId="25" borderId="57" xfId="0" applyNumberFormat="1" applyFont="1" applyFill="1" applyBorder="1" applyAlignment="1">
      <alignment horizontal="right" vertical="center"/>
    </xf>
    <xf numFmtId="167" fontId="239" fillId="25" borderId="7" xfId="0" applyNumberFormat="1" applyFont="1" applyFill="1" applyBorder="1" applyAlignment="1">
      <alignment horizontal="right" vertical="center"/>
    </xf>
    <xf numFmtId="167" fontId="223" fillId="76" borderId="9" xfId="0" applyNumberFormat="1" applyFont="1" applyFill="1" applyBorder="1" applyAlignment="1">
      <alignment horizontal="right" vertical="center"/>
    </xf>
    <xf numFmtId="167" fontId="221" fillId="3" borderId="9" xfId="2" applyNumberFormat="1" applyFont="1" applyFill="1" applyBorder="1" applyAlignment="1">
      <alignment horizontal="right" vertical="center"/>
    </xf>
    <xf numFmtId="167" fontId="228" fillId="53" borderId="9" xfId="2" applyNumberFormat="1" applyFont="1" applyFill="1" applyBorder="1" applyAlignment="1">
      <alignment horizontal="right" vertical="center"/>
    </xf>
    <xf numFmtId="167" fontId="223" fillId="76" borderId="8" xfId="0" applyNumberFormat="1" applyFont="1" applyFill="1" applyBorder="1" applyAlignment="1">
      <alignment horizontal="right" vertical="center"/>
    </xf>
    <xf numFmtId="167" fontId="11" fillId="3" borderId="9" xfId="2" applyNumberFormat="1" applyFont="1" applyFill="1" applyBorder="1" applyAlignment="1">
      <alignment horizontal="right" vertical="center"/>
    </xf>
    <xf numFmtId="167" fontId="11" fillId="53" borderId="9" xfId="2" applyNumberFormat="1" applyFont="1" applyFill="1" applyBorder="1" applyAlignment="1">
      <alignment horizontal="right" vertical="center"/>
    </xf>
    <xf numFmtId="167" fontId="11" fillId="3" borderId="10" xfId="2" applyNumberFormat="1" applyFont="1" applyFill="1" applyBorder="1" applyAlignment="1">
      <alignment horizontal="right" vertical="center"/>
    </xf>
    <xf numFmtId="167" fontId="223" fillId="77" borderId="9" xfId="0" applyNumberFormat="1" applyFont="1" applyFill="1" applyBorder="1" applyAlignment="1">
      <alignment horizontal="right" vertical="center"/>
    </xf>
    <xf numFmtId="167" fontId="175" fillId="77" borderId="10" xfId="2" applyNumberFormat="1" applyFont="1" applyFill="1" applyBorder="1" applyAlignment="1">
      <alignment horizontal="right" vertical="center"/>
    </xf>
    <xf numFmtId="167" fontId="223" fillId="77" borderId="7" xfId="0" applyNumberFormat="1" applyFont="1" applyFill="1" applyBorder="1" applyAlignment="1">
      <alignment horizontal="right" vertical="center"/>
    </xf>
    <xf numFmtId="167" fontId="221" fillId="76" borderId="9" xfId="0" applyNumberFormat="1" applyFont="1" applyFill="1" applyBorder="1" applyAlignment="1">
      <alignment horizontal="right" vertical="center"/>
    </xf>
    <xf numFmtId="167" fontId="11" fillId="3" borderId="7" xfId="2" applyNumberFormat="1" applyFont="1" applyFill="1" applyBorder="1" applyAlignment="1">
      <alignment horizontal="right" vertical="center"/>
    </xf>
    <xf numFmtId="167" fontId="11" fillId="0" borderId="9" xfId="2" applyNumberFormat="1" applyFont="1" applyBorder="1" applyAlignment="1">
      <alignment horizontal="right" vertical="center"/>
    </xf>
    <xf numFmtId="3" fontId="128" fillId="53" borderId="9" xfId="2" applyNumberFormat="1" applyFont="1" applyFill="1" applyBorder="1" applyAlignment="1">
      <alignment horizontal="right" vertical="center"/>
    </xf>
    <xf numFmtId="167" fontId="202" fillId="53" borderId="8" xfId="2" applyNumberFormat="1" applyFont="1" applyFill="1" applyBorder="1" applyAlignment="1">
      <alignment horizontal="right" vertical="center"/>
    </xf>
    <xf numFmtId="167" fontId="202" fillId="53" borderId="9" xfId="2" applyNumberFormat="1" applyFont="1" applyFill="1" applyBorder="1" applyAlignment="1">
      <alignment horizontal="right" vertical="center"/>
    </xf>
    <xf numFmtId="167" fontId="202" fillId="53" borderId="7" xfId="2" applyNumberFormat="1" applyFont="1" applyFill="1" applyBorder="1" applyAlignment="1">
      <alignment horizontal="right" vertical="center"/>
    </xf>
    <xf numFmtId="167" fontId="11" fillId="53" borderId="114" xfId="2" applyNumberFormat="1" applyFont="1" applyFill="1" applyBorder="1" applyAlignment="1">
      <alignment horizontal="right" vertical="center"/>
    </xf>
    <xf numFmtId="167" fontId="128" fillId="53" borderId="9" xfId="2" applyNumberFormat="1" applyFont="1" applyFill="1" applyBorder="1" applyAlignment="1">
      <alignment horizontal="right" vertical="center"/>
    </xf>
    <xf numFmtId="167" fontId="11" fillId="53" borderId="115" xfId="2" applyNumberFormat="1" applyFont="1" applyFill="1" applyBorder="1" applyAlignment="1">
      <alignment horizontal="right" vertical="center"/>
    </xf>
    <xf numFmtId="167" fontId="223" fillId="79" borderId="5" xfId="0" applyNumberFormat="1" applyFont="1" applyFill="1" applyBorder="1" applyAlignment="1">
      <alignment horizontal="right" vertical="center"/>
    </xf>
    <xf numFmtId="167" fontId="223" fillId="79" borderId="57" xfId="0" applyNumberFormat="1" applyFont="1" applyFill="1" applyBorder="1" applyAlignment="1">
      <alignment horizontal="right" vertical="center"/>
    </xf>
    <xf numFmtId="167" fontId="223" fillId="53" borderId="57" xfId="0" applyNumberFormat="1" applyFont="1" applyFill="1" applyBorder="1" applyAlignment="1">
      <alignment horizontal="right" vertical="center"/>
    </xf>
    <xf numFmtId="169" fontId="221" fillId="0" borderId="57" xfId="0" applyNumberFormat="1" applyFont="1" applyBorder="1" applyAlignment="1">
      <alignment horizontal="right" vertical="center"/>
    </xf>
    <xf numFmtId="0" fontId="221" fillId="80" borderId="5" xfId="0" applyFont="1" applyFill="1" applyBorder="1" applyAlignment="1">
      <alignment horizontal="right" vertical="center"/>
    </xf>
    <xf numFmtId="166" fontId="221" fillId="4" borderId="9" xfId="0" applyNumberFormat="1" applyFont="1" applyFill="1" applyBorder="1" applyAlignment="1">
      <alignment horizontal="right" vertical="center"/>
    </xf>
    <xf numFmtId="168" fontId="223" fillId="78" borderId="9" xfId="0" applyNumberFormat="1" applyFont="1" applyFill="1" applyBorder="1" applyAlignment="1">
      <alignment horizontal="right" vertical="center"/>
    </xf>
    <xf numFmtId="168" fontId="221" fillId="0" borderId="9" xfId="0" applyNumberFormat="1" applyFont="1" applyBorder="1" applyAlignment="1">
      <alignment horizontal="right" vertical="center"/>
    </xf>
    <xf numFmtId="168" fontId="221" fillId="53" borderId="9" xfId="0" applyNumberFormat="1" applyFont="1" applyFill="1" applyBorder="1" applyAlignment="1">
      <alignment horizontal="right" vertical="center"/>
    </xf>
    <xf numFmtId="168" fontId="221" fillId="0" borderId="117" xfId="0" applyNumberFormat="1" applyFont="1" applyBorder="1" applyAlignment="1">
      <alignment horizontal="right" vertical="center"/>
    </xf>
    <xf numFmtId="166" fontId="221" fillId="81" borderId="9" xfId="0" applyNumberFormat="1" applyFont="1" applyFill="1" applyBorder="1" applyAlignment="1">
      <alignment horizontal="right" vertical="center"/>
    </xf>
    <xf numFmtId="166" fontId="221" fillId="82" borderId="9" xfId="0" applyNumberFormat="1" applyFont="1" applyFill="1" applyBorder="1" applyAlignment="1">
      <alignment horizontal="right" vertical="center"/>
    </xf>
    <xf numFmtId="166" fontId="203" fillId="53" borderId="10" xfId="0" applyNumberFormat="1" applyFont="1" applyFill="1" applyBorder="1" applyAlignment="1">
      <alignment horizontal="right" vertical="center"/>
    </xf>
    <xf numFmtId="0" fontId="221" fillId="78" borderId="9" xfId="0" applyFont="1" applyFill="1" applyBorder="1" applyAlignment="1">
      <alignment horizontal="right" vertical="center"/>
    </xf>
    <xf numFmtId="168" fontId="221" fillId="0" borderId="9" xfId="1" applyNumberFormat="1" applyFont="1" applyFill="1" applyBorder="1" applyAlignment="1">
      <alignment horizontal="right" vertical="center"/>
    </xf>
    <xf numFmtId="168" fontId="221" fillId="0" borderId="10" xfId="1" applyNumberFormat="1" applyFont="1" applyFill="1" applyBorder="1" applyAlignment="1">
      <alignment horizontal="right" vertical="center"/>
    </xf>
    <xf numFmtId="1" fontId="223" fillId="75" borderId="0" xfId="0" applyNumberFormat="1" applyFont="1" applyFill="1" applyAlignment="1">
      <alignment horizontal="right" vertical="center"/>
    </xf>
    <xf numFmtId="1" fontId="202" fillId="75" borderId="0" xfId="0" applyNumberFormat="1" applyFont="1" applyFill="1" applyAlignment="1">
      <alignment horizontal="right" vertical="center"/>
    </xf>
    <xf numFmtId="1" fontId="221" fillId="75" borderId="0" xfId="0" applyNumberFormat="1" applyFont="1" applyFill="1" applyAlignment="1">
      <alignment horizontal="right" vertical="center"/>
    </xf>
    <xf numFmtId="1" fontId="221" fillId="75" borderId="134" xfId="0" applyNumberFormat="1" applyFont="1" applyFill="1" applyBorder="1" applyAlignment="1">
      <alignment horizontal="right" vertical="center"/>
    </xf>
    <xf numFmtId="1" fontId="228" fillId="75" borderId="0" xfId="0" applyNumberFormat="1" applyFont="1" applyFill="1" applyAlignment="1">
      <alignment horizontal="right" vertical="center"/>
    </xf>
    <xf numFmtId="1" fontId="202" fillId="75" borderId="134" xfId="0" applyNumberFormat="1" applyFont="1" applyFill="1" applyBorder="1" applyAlignment="1">
      <alignment horizontal="right" vertical="center"/>
    </xf>
    <xf numFmtId="168" fontId="221" fillId="75" borderId="0" xfId="0" applyNumberFormat="1" applyFont="1" applyFill="1" applyAlignment="1">
      <alignment horizontal="right" vertical="center"/>
    </xf>
    <xf numFmtId="166" fontId="221" fillId="75" borderId="0" xfId="0" applyNumberFormat="1" applyFont="1" applyFill="1" applyAlignment="1">
      <alignment horizontal="right" vertical="center"/>
    </xf>
    <xf numFmtId="166" fontId="13" fillId="13" borderId="53" xfId="0" applyNumberFormat="1" applyFont="1" applyFill="1" applyBorder="1" applyAlignment="1">
      <alignment horizontal="right" vertical="center"/>
    </xf>
    <xf numFmtId="1" fontId="21" fillId="69" borderId="55" xfId="0" applyNumberFormat="1" applyFont="1" applyFill="1" applyBorder="1" applyAlignment="1">
      <alignment horizontal="right" vertical="center"/>
    </xf>
    <xf numFmtId="1" fontId="21" fillId="66" borderId="55" xfId="0" applyNumberFormat="1" applyFont="1" applyFill="1" applyBorder="1" applyAlignment="1">
      <alignment horizontal="right" vertical="center"/>
    </xf>
    <xf numFmtId="1" fontId="12" fillId="66" borderId="55" xfId="0" applyNumberFormat="1" applyFont="1" applyFill="1" applyBorder="1" applyAlignment="1">
      <alignment horizontal="right" vertical="center"/>
    </xf>
    <xf numFmtId="1" fontId="20" fillId="66" borderId="0" xfId="0" applyNumberFormat="1" applyFont="1" applyFill="1" applyAlignment="1">
      <alignment horizontal="right" vertical="center"/>
    </xf>
    <xf numFmtId="49" fontId="274" fillId="34" borderId="19" xfId="0" applyNumberFormat="1" applyFont="1" applyFill="1" applyBorder="1" applyAlignment="1">
      <alignment horizontal="right" vertical="center"/>
    </xf>
    <xf numFmtId="168" fontId="22" fillId="7" borderId="0" xfId="0" applyNumberFormat="1" applyFont="1" applyFill="1" applyAlignment="1">
      <alignment horizontal="right" vertical="center"/>
    </xf>
    <xf numFmtId="168" fontId="182" fillId="7" borderId="0" xfId="0" applyNumberFormat="1" applyFont="1" applyFill="1" applyAlignment="1">
      <alignment horizontal="right" vertical="center"/>
    </xf>
    <xf numFmtId="168" fontId="21" fillId="7" borderId="0" xfId="0" applyNumberFormat="1" applyFont="1" applyFill="1" applyAlignment="1">
      <alignment horizontal="right" vertical="center"/>
    </xf>
    <xf numFmtId="168" fontId="17" fillId="7" borderId="0" xfId="0" applyNumberFormat="1" applyFont="1" applyFill="1" applyAlignment="1">
      <alignment horizontal="right" vertical="center"/>
    </xf>
    <xf numFmtId="168" fontId="49" fillId="2" borderId="0" xfId="0" applyNumberFormat="1" applyFont="1" applyFill="1" applyAlignment="1">
      <alignment horizontal="right" vertical="center"/>
    </xf>
    <xf numFmtId="168" fontId="49" fillId="7" borderId="0" xfId="0" applyNumberFormat="1" applyFont="1" applyFill="1" applyAlignment="1">
      <alignment horizontal="right" vertical="center"/>
    </xf>
    <xf numFmtId="49" fontId="15" fillId="19" borderId="0" xfId="0" applyNumberFormat="1" applyFont="1" applyFill="1" applyAlignment="1">
      <alignment horizontal="right" vertical="center"/>
    </xf>
    <xf numFmtId="168" fontId="17" fillId="19" borderId="0" xfId="0" applyNumberFormat="1" applyFont="1" applyFill="1" applyAlignment="1">
      <alignment horizontal="right" vertical="center"/>
    </xf>
    <xf numFmtId="49" fontId="15" fillId="19" borderId="19" xfId="0" applyNumberFormat="1" applyFont="1" applyFill="1" applyBorder="1" applyAlignment="1">
      <alignment horizontal="right" vertical="center"/>
    </xf>
    <xf numFmtId="173" fontId="0" fillId="16" borderId="11" xfId="3" applyNumberFormat="1" applyFont="1" applyFill="1" applyBorder="1" applyAlignment="1">
      <alignment horizontal="right" vertical="center"/>
    </xf>
    <xf numFmtId="173" fontId="196" fillId="22" borderId="0" xfId="3" applyNumberFormat="1" applyFont="1" applyFill="1" applyAlignment="1">
      <alignment horizontal="right" vertical="center"/>
    </xf>
    <xf numFmtId="168" fontId="196" fillId="22" borderId="0" xfId="0" applyNumberFormat="1" applyFont="1" applyFill="1" applyAlignment="1">
      <alignment horizontal="right" vertical="center"/>
    </xf>
    <xf numFmtId="43" fontId="196" fillId="22" borderId="0" xfId="3" applyFont="1" applyFill="1" applyAlignment="1">
      <alignment horizontal="right" vertical="center"/>
    </xf>
    <xf numFmtId="168" fontId="60" fillId="22" borderId="0" xfId="0" applyNumberFormat="1" applyFont="1" applyFill="1" applyAlignment="1">
      <alignment horizontal="right" vertical="center"/>
    </xf>
    <xf numFmtId="0" fontId="36" fillId="23" borderId="0" xfId="0" applyFont="1" applyFill="1" applyAlignment="1">
      <alignment horizontal="right" vertical="center"/>
    </xf>
    <xf numFmtId="168" fontId="160" fillId="23" borderId="0" xfId="0" applyNumberFormat="1" applyFont="1" applyFill="1" applyAlignment="1">
      <alignment horizontal="right" vertical="center"/>
    </xf>
    <xf numFmtId="168" fontId="31" fillId="23" borderId="0" xfId="0" applyNumberFormat="1" applyFont="1" applyFill="1" applyAlignment="1">
      <alignment horizontal="right" vertical="center"/>
    </xf>
    <xf numFmtId="168" fontId="161" fillId="23" borderId="0" xfId="0" applyNumberFormat="1" applyFont="1" applyFill="1" applyAlignment="1">
      <alignment horizontal="right" vertical="center"/>
    </xf>
    <xf numFmtId="166" fontId="162" fillId="23" borderId="0" xfId="0" applyNumberFormat="1" applyFont="1" applyFill="1" applyAlignment="1">
      <alignment horizontal="right" vertical="center"/>
    </xf>
    <xf numFmtId="2" fontId="161" fillId="23" borderId="0" xfId="0" applyNumberFormat="1" applyFont="1" applyFill="1" applyAlignment="1">
      <alignment horizontal="right" vertical="center"/>
    </xf>
    <xf numFmtId="0" fontId="163" fillId="23" borderId="0" xfId="0" applyFont="1" applyFill="1" applyAlignment="1">
      <alignment horizontal="right" vertical="center"/>
    </xf>
    <xf numFmtId="9" fontId="164" fillId="23" borderId="0" xfId="0" applyNumberFormat="1" applyFont="1" applyFill="1" applyAlignment="1">
      <alignment horizontal="right" vertical="center"/>
    </xf>
    <xf numFmtId="168" fontId="162" fillId="23" borderId="0" xfId="0" applyNumberFormat="1" applyFont="1" applyFill="1" applyAlignment="1">
      <alignment horizontal="right" vertical="center"/>
    </xf>
    <xf numFmtId="168" fontId="165" fillId="23" borderId="0" xfId="0" applyNumberFormat="1" applyFont="1" applyFill="1" applyAlignment="1">
      <alignment horizontal="right" vertical="center"/>
    </xf>
    <xf numFmtId="9" fontId="31" fillId="23" borderId="0" xfId="0" applyNumberFormat="1" applyFont="1" applyFill="1" applyAlignment="1">
      <alignment horizontal="right" vertical="center"/>
    </xf>
    <xf numFmtId="168" fontId="163" fillId="23" borderId="0" xfId="0" applyNumberFormat="1" applyFont="1" applyFill="1" applyAlignment="1">
      <alignment horizontal="right" vertical="center"/>
    </xf>
    <xf numFmtId="0" fontId="36" fillId="54" borderId="0" xfId="0" applyFont="1" applyFill="1" applyAlignment="1">
      <alignment horizontal="right" vertical="center"/>
    </xf>
    <xf numFmtId="168" fontId="0" fillId="56" borderId="0" xfId="0" applyNumberFormat="1" applyFill="1" applyAlignment="1">
      <alignment horizontal="right" vertical="center"/>
    </xf>
    <xf numFmtId="1" fontId="0" fillId="56" borderId="0" xfId="0" applyNumberFormat="1" applyFill="1" applyAlignment="1">
      <alignment horizontal="right" vertical="center"/>
    </xf>
    <xf numFmtId="168" fontId="5" fillId="57" borderId="0" xfId="0" applyNumberFormat="1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280" fillId="2" borderId="0" xfId="0" applyFont="1" applyFill="1" applyAlignment="1">
      <alignment horizontal="right" vertical="center"/>
    </xf>
    <xf numFmtId="166" fontId="280" fillId="2" borderId="0" xfId="0" applyNumberFormat="1" applyFont="1" applyFill="1" applyAlignment="1">
      <alignment horizontal="right" vertical="center"/>
    </xf>
    <xf numFmtId="166" fontId="281" fillId="2" borderId="0" xfId="0" applyNumberFormat="1" applyFont="1" applyFill="1" applyAlignment="1">
      <alignment horizontal="right" vertical="center"/>
    </xf>
    <xf numFmtId="2" fontId="281" fillId="2" borderId="0" xfId="0" applyNumberFormat="1" applyFont="1" applyFill="1" applyAlignment="1">
      <alignment horizontal="right" vertical="center"/>
    </xf>
    <xf numFmtId="1" fontId="280" fillId="2" borderId="0" xfId="0" applyNumberFormat="1" applyFont="1" applyFill="1" applyAlignment="1">
      <alignment horizontal="right" vertical="center"/>
    </xf>
    <xf numFmtId="2" fontId="280" fillId="2" borderId="0" xfId="0" applyNumberFormat="1" applyFont="1" applyFill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168" fontId="200" fillId="29" borderId="0" xfId="0" applyNumberFormat="1" applyFont="1" applyFill="1" applyAlignment="1">
      <alignment horizontal="right" vertical="center"/>
    </xf>
    <xf numFmtId="0" fontId="36" fillId="70" borderId="0" xfId="0" applyFont="1" applyFill="1" applyAlignment="1">
      <alignment horizontal="right" vertical="center"/>
    </xf>
    <xf numFmtId="167" fontId="22" fillId="70" borderId="0" xfId="0" applyNumberFormat="1" applyFont="1" applyFill="1" applyAlignment="1">
      <alignment horizontal="right" vertical="center"/>
    </xf>
    <xf numFmtId="0" fontId="0" fillId="70" borderId="0" xfId="0" applyFill="1" applyAlignment="1">
      <alignment horizontal="right" vertical="center"/>
    </xf>
    <xf numFmtId="167" fontId="3" fillId="70" borderId="0" xfId="0" applyNumberFormat="1" applyFont="1" applyFill="1" applyAlignment="1">
      <alignment horizontal="right" vertical="center"/>
    </xf>
    <xf numFmtId="167" fontId="204" fillId="70" borderId="0" xfId="0" applyNumberFormat="1" applyFont="1" applyFill="1" applyAlignment="1">
      <alignment horizontal="right" vertical="center"/>
    </xf>
    <xf numFmtId="169" fontId="72" fillId="25" borderId="0" xfId="0" applyNumberFormat="1" applyFont="1" applyFill="1" applyAlignment="1">
      <alignment horizontal="right" vertical="center"/>
    </xf>
    <xf numFmtId="3" fontId="21" fillId="24" borderId="0" xfId="0" applyNumberFormat="1" applyFont="1" applyFill="1" applyAlignment="1">
      <alignment horizontal="right" vertical="center"/>
    </xf>
    <xf numFmtId="178" fontId="21" fillId="24" borderId="0" xfId="0" applyNumberFormat="1" applyFont="1" applyFill="1" applyAlignment="1">
      <alignment horizontal="right" vertical="center"/>
    </xf>
    <xf numFmtId="3" fontId="2" fillId="24" borderId="0" xfId="1" applyNumberFormat="1" applyFont="1" applyFill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67" fillId="0" borderId="0" xfId="0" applyFont="1" applyAlignment="1">
      <alignment horizontal="right" vertical="center"/>
    </xf>
    <xf numFmtId="166" fontId="57" fillId="39" borderId="0" xfId="14" applyNumberFormat="1" applyFont="1" applyFill="1" applyAlignment="1">
      <alignment horizontal="right" vertical="center"/>
    </xf>
    <xf numFmtId="166" fontId="63" fillId="39" borderId="0" xfId="14" applyNumberFormat="1" applyFont="1" applyFill="1" applyAlignment="1">
      <alignment horizontal="right" vertical="center"/>
    </xf>
    <xf numFmtId="166" fontId="57" fillId="20" borderId="79" xfId="14" applyNumberFormat="1" applyFont="1" applyFill="1" applyBorder="1" applyAlignment="1">
      <alignment horizontal="right" vertical="center"/>
    </xf>
    <xf numFmtId="166" fontId="57" fillId="20" borderId="75" xfId="14" applyNumberFormat="1" applyFont="1" applyFill="1" applyBorder="1" applyAlignment="1">
      <alignment horizontal="right" vertical="center"/>
    </xf>
    <xf numFmtId="166" fontId="57" fillId="20" borderId="77" xfId="14" applyNumberFormat="1" applyFont="1" applyFill="1" applyBorder="1" applyAlignment="1">
      <alignment horizontal="right" vertical="center"/>
    </xf>
    <xf numFmtId="166" fontId="63" fillId="20" borderId="75" xfId="14" applyNumberFormat="1" applyFont="1" applyFill="1" applyBorder="1" applyAlignment="1">
      <alignment horizontal="right" vertical="center"/>
    </xf>
    <xf numFmtId="166" fontId="63" fillId="20" borderId="77" xfId="14" applyNumberFormat="1" applyFont="1" applyFill="1" applyBorder="1" applyAlignment="1">
      <alignment horizontal="right" vertical="center"/>
    </xf>
    <xf numFmtId="166" fontId="63" fillId="39" borderId="75" xfId="14" applyNumberFormat="1" applyFont="1" applyFill="1" applyBorder="1" applyAlignment="1">
      <alignment horizontal="right" vertical="center"/>
    </xf>
    <xf numFmtId="166" fontId="63" fillId="39" borderId="76" xfId="14" applyNumberFormat="1" applyFont="1" applyFill="1" applyBorder="1" applyAlignment="1">
      <alignment horizontal="right" vertical="center"/>
    </xf>
    <xf numFmtId="166" fontId="109" fillId="39" borderId="0" xfId="14" applyNumberFormat="1" applyFont="1" applyFill="1" applyAlignment="1">
      <alignment horizontal="right" vertical="center"/>
    </xf>
    <xf numFmtId="166" fontId="63" fillId="39" borderId="66" xfId="14" applyNumberFormat="1" applyFont="1" applyFill="1" applyBorder="1" applyAlignment="1">
      <alignment horizontal="right" vertical="center"/>
    </xf>
    <xf numFmtId="166" fontId="8" fillId="6" borderId="0" xfId="14" applyNumberFormat="1" applyFont="1" applyFill="1" applyAlignment="1">
      <alignment horizontal="right" vertical="center"/>
    </xf>
    <xf numFmtId="168" fontId="63" fillId="39" borderId="0" xfId="1" applyNumberFormat="1" applyFont="1" applyFill="1" applyBorder="1" applyAlignment="1" applyProtection="1">
      <alignment horizontal="right" vertical="center"/>
    </xf>
    <xf numFmtId="0" fontId="0" fillId="58" borderId="0" xfId="0" applyFill="1" applyAlignment="1">
      <alignment horizontal="right" vertical="center"/>
    </xf>
    <xf numFmtId="0" fontId="11" fillId="25" borderId="0" xfId="0" applyFont="1" applyFill="1" applyAlignment="1">
      <alignment horizontal="right" vertical="center"/>
    </xf>
    <xf numFmtId="0" fontId="221" fillId="25" borderId="0" xfId="0" applyFont="1" applyFill="1" applyAlignment="1">
      <alignment horizontal="right" vertical="center"/>
    </xf>
    <xf numFmtId="0" fontId="9" fillId="25" borderId="5" xfId="0" applyFont="1" applyFill="1" applyBorder="1" applyAlignment="1">
      <alignment horizontal="right" vertical="center"/>
    </xf>
    <xf numFmtId="167" fontId="222" fillId="79" borderId="57" xfId="0" applyNumberFormat="1" applyFont="1" applyFill="1" applyBorder="1" applyAlignment="1">
      <alignment horizontal="right" vertical="center"/>
    </xf>
    <xf numFmtId="0" fontId="11" fillId="75" borderId="0" xfId="0" applyFont="1" applyFill="1" applyAlignment="1">
      <alignment horizontal="right" vertical="center"/>
    </xf>
    <xf numFmtId="0" fontId="221" fillId="75" borderId="0" xfId="0" applyFont="1" applyFill="1" applyAlignment="1">
      <alignment horizontal="right" vertical="center"/>
    </xf>
    <xf numFmtId="0" fontId="9" fillId="75" borderId="5" xfId="0" applyFont="1" applyFill="1" applyBorder="1" applyAlignment="1">
      <alignment horizontal="right" vertical="center"/>
    </xf>
    <xf numFmtId="169" fontId="11" fillId="75" borderId="0" xfId="0" applyNumberFormat="1" applyFont="1" applyFill="1" applyAlignment="1">
      <alignment horizontal="right" vertical="center"/>
    </xf>
    <xf numFmtId="1" fontId="220" fillId="75" borderId="0" xfId="0" applyNumberFormat="1" applyFont="1" applyFill="1" applyAlignment="1">
      <alignment horizontal="right" vertical="center"/>
    </xf>
    <xf numFmtId="167" fontId="221" fillId="75" borderId="0" xfId="0" applyNumberFormat="1" applyFont="1" applyFill="1" applyAlignment="1">
      <alignment horizontal="right" vertical="center"/>
    </xf>
    <xf numFmtId="0" fontId="20" fillId="13" borderId="0" xfId="0" applyFont="1" applyFill="1" applyAlignment="1">
      <alignment horizontal="right" vertical="center"/>
    </xf>
    <xf numFmtId="0" fontId="22" fillId="13" borderId="6" xfId="0" applyFont="1" applyFill="1" applyBorder="1" applyAlignment="1">
      <alignment horizontal="right" vertical="center"/>
    </xf>
    <xf numFmtId="167" fontId="18" fillId="13" borderId="11" xfId="3" applyNumberFormat="1" applyFont="1" applyFill="1" applyBorder="1" applyAlignment="1" applyProtection="1">
      <alignment horizontal="right" vertical="center"/>
    </xf>
    <xf numFmtId="170" fontId="18" fillId="13" borderId="11" xfId="0" applyNumberFormat="1" applyFont="1" applyFill="1" applyBorder="1" applyAlignment="1">
      <alignment horizontal="right" vertical="center"/>
    </xf>
    <xf numFmtId="166" fontId="22" fillId="13" borderId="11" xfId="0" applyNumberFormat="1" applyFont="1" applyFill="1" applyBorder="1" applyAlignment="1">
      <alignment horizontal="right" vertical="center"/>
    </xf>
    <xf numFmtId="166" fontId="21" fillId="13" borderId="11" xfId="0" applyNumberFormat="1" applyFont="1" applyFill="1" applyBorder="1" applyAlignment="1">
      <alignment horizontal="right" vertical="center"/>
    </xf>
    <xf numFmtId="166" fontId="12" fillId="6" borderId="11" xfId="0" applyNumberFormat="1" applyFont="1" applyFill="1" applyBorder="1" applyAlignment="1">
      <alignment horizontal="right" vertical="center"/>
    </xf>
    <xf numFmtId="166" fontId="22" fillId="13" borderId="53" xfId="0" applyNumberFormat="1" applyFont="1" applyFill="1" applyBorder="1" applyAlignment="1">
      <alignment horizontal="right" vertical="center"/>
    </xf>
    <xf numFmtId="166" fontId="21" fillId="13" borderId="53" xfId="0" applyNumberFormat="1" applyFont="1" applyFill="1" applyBorder="1" applyAlignment="1">
      <alignment horizontal="right" vertical="center"/>
    </xf>
    <xf numFmtId="166" fontId="21" fillId="13" borderId="16" xfId="0" applyNumberFormat="1" applyFont="1" applyFill="1" applyBorder="1" applyAlignment="1">
      <alignment horizontal="right" vertical="center"/>
    </xf>
    <xf numFmtId="166" fontId="20" fillId="13" borderId="16" xfId="0" applyNumberFormat="1" applyFont="1" applyFill="1" applyBorder="1" applyAlignment="1">
      <alignment horizontal="right" vertical="center"/>
    </xf>
    <xf numFmtId="166" fontId="22" fillId="13" borderId="16" xfId="0" applyNumberFormat="1" applyFont="1" applyFill="1" applyBorder="1" applyAlignment="1">
      <alignment horizontal="right" vertical="center"/>
    </xf>
    <xf numFmtId="1" fontId="21" fillId="13" borderId="16" xfId="0" applyNumberFormat="1" applyFont="1" applyFill="1" applyBorder="1" applyAlignment="1">
      <alignment horizontal="right" vertical="center"/>
    </xf>
    <xf numFmtId="0" fontId="22" fillId="13" borderId="16" xfId="0" applyFont="1" applyFill="1" applyBorder="1" applyAlignment="1">
      <alignment horizontal="right" vertical="center"/>
    </xf>
    <xf numFmtId="166" fontId="13" fillId="13" borderId="16" xfId="0" applyNumberFormat="1" applyFont="1" applyFill="1" applyBorder="1" applyAlignment="1">
      <alignment horizontal="right" vertical="center"/>
    </xf>
    <xf numFmtId="168" fontId="21" fillId="13" borderId="16" xfId="0" applyNumberFormat="1" applyFont="1" applyFill="1" applyBorder="1" applyAlignment="1">
      <alignment horizontal="right" vertical="center"/>
    </xf>
    <xf numFmtId="168" fontId="12" fillId="13" borderId="16" xfId="0" applyNumberFormat="1" applyFont="1" applyFill="1" applyBorder="1" applyAlignment="1">
      <alignment horizontal="right" vertical="center"/>
    </xf>
    <xf numFmtId="168" fontId="22" fillId="4" borderId="16" xfId="0" applyNumberFormat="1" applyFont="1" applyFill="1" applyBorder="1" applyAlignment="1">
      <alignment horizontal="right" vertical="center"/>
    </xf>
    <xf numFmtId="168" fontId="13" fillId="13" borderId="16" xfId="0" applyNumberFormat="1" applyFont="1" applyFill="1" applyBorder="1" applyAlignment="1">
      <alignment horizontal="right" vertical="center"/>
    </xf>
    <xf numFmtId="166" fontId="49" fillId="13" borderId="16" xfId="0" applyNumberFormat="1" applyFont="1" applyFill="1" applyBorder="1" applyAlignment="1">
      <alignment horizontal="right" vertical="center"/>
    </xf>
    <xf numFmtId="1" fontId="46" fillId="13" borderId="52" xfId="0" applyNumberFormat="1" applyFont="1" applyFill="1" applyBorder="1" applyAlignment="1">
      <alignment horizontal="right" vertical="center"/>
    </xf>
    <xf numFmtId="2" fontId="21" fillId="13" borderId="16" xfId="0" applyNumberFormat="1" applyFont="1" applyFill="1" applyBorder="1" applyAlignment="1">
      <alignment horizontal="right" vertical="center"/>
    </xf>
    <xf numFmtId="166" fontId="12" fillId="13" borderId="16" xfId="0" applyNumberFormat="1" applyFont="1" applyFill="1" applyBorder="1" applyAlignment="1">
      <alignment horizontal="right" vertical="center"/>
    </xf>
    <xf numFmtId="1" fontId="8" fillId="13" borderId="16" xfId="0" applyNumberFormat="1" applyFont="1" applyFill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205" fillId="66" borderId="55" xfId="0" applyFont="1" applyFill="1" applyBorder="1" applyAlignment="1">
      <alignment horizontal="right" vertical="center"/>
    </xf>
    <xf numFmtId="1" fontId="0" fillId="66" borderId="55" xfId="0" applyNumberFormat="1" applyFill="1" applyBorder="1" applyAlignment="1">
      <alignment horizontal="right" vertical="center"/>
    </xf>
    <xf numFmtId="1" fontId="0" fillId="66" borderId="11" xfId="0" applyNumberFormat="1" applyFill="1" applyBorder="1" applyAlignment="1">
      <alignment horizontal="right" vertical="center"/>
    </xf>
    <xf numFmtId="1" fontId="0" fillId="66" borderId="55" xfId="0" applyNumberFormat="1" applyFill="1" applyBorder="1" applyAlignment="1" applyProtection="1">
      <alignment horizontal="right" vertical="center"/>
      <protection locked="0"/>
    </xf>
    <xf numFmtId="1" fontId="23" fillId="66" borderId="55" xfId="0" applyNumberFormat="1" applyFont="1" applyFill="1" applyBorder="1" applyAlignment="1">
      <alignment horizontal="right" vertical="center"/>
    </xf>
    <xf numFmtId="1" fontId="0" fillId="68" borderId="55" xfId="0" applyNumberFormat="1" applyFill="1" applyBorder="1" applyAlignment="1">
      <alignment horizontal="right" vertical="center"/>
    </xf>
    <xf numFmtId="1" fontId="0" fillId="66" borderId="45" xfId="0" applyNumberFormat="1" applyFill="1" applyBorder="1" applyAlignment="1">
      <alignment horizontal="right" vertical="center"/>
    </xf>
    <xf numFmtId="1" fontId="5" fillId="68" borderId="45" xfId="0" applyNumberFormat="1" applyFont="1" applyFill="1" applyBorder="1" applyAlignment="1">
      <alignment horizontal="right" vertical="center"/>
    </xf>
    <xf numFmtId="1" fontId="0" fillId="68" borderId="45" xfId="0" applyNumberFormat="1" applyFill="1" applyBorder="1" applyAlignment="1">
      <alignment horizontal="right" vertical="center"/>
    </xf>
    <xf numFmtId="166" fontId="0" fillId="66" borderId="45" xfId="0" applyNumberFormat="1" applyFill="1" applyBorder="1" applyAlignment="1">
      <alignment horizontal="right" vertical="center"/>
    </xf>
    <xf numFmtId="0" fontId="208" fillId="15" borderId="0" xfId="0" applyFont="1" applyFill="1" applyAlignment="1">
      <alignment horizontal="right" vertical="center"/>
    </xf>
    <xf numFmtId="1" fontId="209" fillId="15" borderId="0" xfId="0" applyNumberFormat="1" applyFont="1" applyFill="1" applyAlignment="1">
      <alignment horizontal="right" vertical="center"/>
    </xf>
    <xf numFmtId="1" fontId="0" fillId="15" borderId="0" xfId="0" applyNumberFormat="1" applyFill="1" applyAlignment="1">
      <alignment horizontal="right" vertical="center"/>
    </xf>
    <xf numFmtId="1" fontId="23" fillId="15" borderId="0" xfId="0" applyNumberFormat="1" applyFont="1" applyFill="1" applyAlignment="1">
      <alignment horizontal="right" vertical="center"/>
    </xf>
    <xf numFmtId="9" fontId="72" fillId="15" borderId="0" xfId="0" applyNumberFormat="1" applyFont="1" applyFill="1" applyAlignment="1">
      <alignment horizontal="right" vertical="center"/>
    </xf>
    <xf numFmtId="0" fontId="21" fillId="7" borderId="0" xfId="0" applyFont="1" applyFill="1" applyAlignment="1">
      <alignment horizontal="right" vertical="center"/>
    </xf>
    <xf numFmtId="0" fontId="7" fillId="7" borderId="6" xfId="0" applyFont="1" applyFill="1" applyBorder="1" applyAlignment="1">
      <alignment horizontal="right" vertical="center"/>
    </xf>
    <xf numFmtId="166" fontId="21" fillId="7" borderId="0" xfId="0" applyNumberFormat="1" applyFont="1" applyFill="1" applyAlignment="1">
      <alignment horizontal="right" vertical="center"/>
    </xf>
    <xf numFmtId="173" fontId="21" fillId="7" borderId="0" xfId="3" applyNumberFormat="1" applyFont="1" applyFill="1" applyAlignment="1">
      <alignment horizontal="right" vertical="center"/>
    </xf>
    <xf numFmtId="168" fontId="8" fillId="7" borderId="0" xfId="0" applyNumberFormat="1" applyFont="1" applyFill="1" applyAlignment="1">
      <alignment horizontal="right" vertical="center"/>
    </xf>
    <xf numFmtId="168" fontId="4" fillId="7" borderId="0" xfId="0" applyNumberFormat="1" applyFont="1" applyFill="1" applyAlignment="1">
      <alignment horizontal="right" vertical="center"/>
    </xf>
    <xf numFmtId="168" fontId="12" fillId="7" borderId="0" xfId="0" applyNumberFormat="1" applyFont="1" applyFill="1" applyAlignment="1">
      <alignment horizontal="right" vertical="center"/>
    </xf>
    <xf numFmtId="1" fontId="43" fillId="7" borderId="0" xfId="0" applyNumberFormat="1" applyFont="1" applyFill="1" applyAlignment="1">
      <alignment horizontal="right" vertical="center"/>
    </xf>
    <xf numFmtId="168" fontId="264" fillId="7" borderId="0" xfId="0" applyNumberFormat="1" applyFont="1" applyFill="1" applyAlignment="1">
      <alignment horizontal="right" vertical="center"/>
    </xf>
    <xf numFmtId="1" fontId="263" fillId="7" borderId="0" xfId="0" applyNumberFormat="1" applyFont="1" applyFill="1" applyAlignment="1">
      <alignment horizontal="right" vertical="center"/>
    </xf>
    <xf numFmtId="168" fontId="270" fillId="7" borderId="0" xfId="0" applyNumberFormat="1" applyFont="1" applyFill="1" applyAlignment="1">
      <alignment horizontal="right" vertical="center"/>
    </xf>
    <xf numFmtId="1" fontId="148" fillId="7" borderId="0" xfId="0" applyNumberFormat="1" applyFont="1" applyFill="1" applyAlignment="1">
      <alignment horizontal="right" vertical="center"/>
    </xf>
    <xf numFmtId="168" fontId="45" fillId="7" borderId="0" xfId="0" applyNumberFormat="1" applyFont="1" applyFill="1" applyAlignment="1">
      <alignment horizontal="right" vertical="center"/>
    </xf>
    <xf numFmtId="168" fontId="267" fillId="7" borderId="0" xfId="0" applyNumberFormat="1" applyFont="1" applyFill="1" applyAlignment="1">
      <alignment horizontal="right" vertical="center"/>
    </xf>
    <xf numFmtId="168" fontId="266" fillId="7" borderId="0" xfId="0" applyNumberFormat="1" applyFont="1" applyFill="1" applyAlignment="1">
      <alignment horizontal="right" vertical="center"/>
    </xf>
    <xf numFmtId="173" fontId="8" fillId="7" borderId="0" xfId="3" applyNumberFormat="1" applyFont="1" applyFill="1" applyAlignment="1">
      <alignment horizontal="right" vertical="center"/>
    </xf>
    <xf numFmtId="168" fontId="21" fillId="7" borderId="0" xfId="1" applyNumberFormat="1" applyFont="1" applyFill="1" applyAlignment="1">
      <alignment horizontal="right" vertical="center"/>
    </xf>
    <xf numFmtId="1" fontId="21" fillId="7" borderId="0" xfId="0" applyNumberFormat="1" applyFont="1" applyFill="1" applyAlignment="1">
      <alignment horizontal="right" vertical="center"/>
    </xf>
    <xf numFmtId="9" fontId="21" fillId="7" borderId="0" xfId="1" applyFont="1" applyFill="1" applyAlignment="1">
      <alignment horizontal="right" vertical="center"/>
    </xf>
    <xf numFmtId="1" fontId="8" fillId="7" borderId="0" xfId="0" applyNumberFormat="1" applyFont="1" applyFill="1" applyAlignment="1">
      <alignment horizontal="right" vertical="center"/>
    </xf>
    <xf numFmtId="171" fontId="21" fillId="7" borderId="0" xfId="3" applyNumberFormat="1" applyFont="1" applyFill="1" applyAlignment="1">
      <alignment horizontal="right" vertical="center"/>
    </xf>
    <xf numFmtId="0" fontId="36" fillId="19" borderId="19" xfId="0" applyFont="1" applyFill="1" applyBorder="1" applyAlignment="1">
      <alignment horizontal="right" vertical="center"/>
    </xf>
    <xf numFmtId="0" fontId="0" fillId="19" borderId="0" xfId="0" applyFill="1" applyAlignment="1">
      <alignment horizontal="right" vertical="center"/>
    </xf>
    <xf numFmtId="168" fontId="0" fillId="19" borderId="0" xfId="0" applyNumberFormat="1" applyFill="1" applyAlignment="1">
      <alignment horizontal="right" vertical="center"/>
    </xf>
    <xf numFmtId="3" fontId="0" fillId="19" borderId="0" xfId="0" applyNumberFormat="1" applyFill="1" applyAlignment="1">
      <alignment horizontal="right" vertical="center"/>
    </xf>
    <xf numFmtId="1" fontId="0" fillId="19" borderId="0" xfId="0" applyNumberFormat="1" applyFill="1" applyAlignment="1">
      <alignment horizontal="right" vertical="center"/>
    </xf>
    <xf numFmtId="168" fontId="23" fillId="19" borderId="0" xfId="0" applyNumberFormat="1" applyFont="1" applyFill="1" applyAlignment="1">
      <alignment horizontal="right" vertical="center"/>
    </xf>
    <xf numFmtId="168" fontId="21" fillId="19" borderId="0" xfId="0" applyNumberFormat="1" applyFont="1" applyFill="1" applyAlignment="1">
      <alignment horizontal="right" vertical="center"/>
    </xf>
    <xf numFmtId="168" fontId="8" fillId="19" borderId="0" xfId="0" applyNumberFormat="1" applyFont="1" applyFill="1" applyAlignment="1">
      <alignment horizontal="right" vertical="center"/>
    </xf>
    <xf numFmtId="168" fontId="22" fillId="19" borderId="0" xfId="0" applyNumberFormat="1" applyFont="1" applyFill="1" applyAlignment="1">
      <alignment horizontal="right" vertical="center"/>
    </xf>
    <xf numFmtId="168" fontId="12" fillId="19" borderId="0" xfId="0" applyNumberFormat="1" applyFont="1" applyFill="1" applyAlignment="1">
      <alignment horizontal="right" vertical="center"/>
    </xf>
    <xf numFmtId="0" fontId="15" fillId="19" borderId="0" xfId="0" applyFont="1" applyFill="1" applyAlignment="1">
      <alignment horizontal="right" vertical="center"/>
    </xf>
    <xf numFmtId="168" fontId="5" fillId="19" borderId="0" xfId="0" applyNumberFormat="1" applyFont="1" applyFill="1" applyAlignment="1">
      <alignment horizontal="right" vertical="center"/>
    </xf>
    <xf numFmtId="166" fontId="0" fillId="19" borderId="0" xfId="0" applyNumberFormat="1" applyFill="1" applyAlignment="1">
      <alignment horizontal="right" vertical="center"/>
    </xf>
    <xf numFmtId="1" fontId="16" fillId="19" borderId="50" xfId="0" applyNumberFormat="1" applyFont="1" applyFill="1" applyBorder="1" applyAlignment="1">
      <alignment horizontal="right" vertical="center"/>
    </xf>
    <xf numFmtId="168" fontId="49" fillId="0" borderId="0" xfId="0" applyNumberFormat="1" applyFont="1" applyAlignment="1">
      <alignment horizontal="right" vertical="center"/>
    </xf>
    <xf numFmtId="168" fontId="3" fillId="19" borderId="0" xfId="0" applyNumberFormat="1" applyFont="1" applyFill="1" applyAlignment="1">
      <alignment horizontal="right" vertical="center"/>
    </xf>
    <xf numFmtId="1" fontId="0" fillId="19" borderId="28" xfId="0" applyNumberFormat="1" applyFill="1" applyBorder="1" applyAlignment="1">
      <alignment horizontal="right" vertical="center"/>
    </xf>
    <xf numFmtId="166" fontId="0" fillId="19" borderId="30" xfId="0" applyNumberFormat="1" applyFill="1" applyBorder="1" applyAlignment="1">
      <alignment horizontal="right" vertical="center"/>
    </xf>
    <xf numFmtId="166" fontId="0" fillId="19" borderId="33" xfId="0" applyNumberFormat="1" applyFill="1" applyBorder="1" applyAlignment="1">
      <alignment horizontal="right" vertical="center"/>
    </xf>
    <xf numFmtId="1" fontId="0" fillId="19" borderId="39" xfId="0" applyNumberFormat="1" applyFill="1" applyBorder="1" applyAlignment="1">
      <alignment horizontal="right" vertical="center"/>
    </xf>
    <xf numFmtId="1" fontId="0" fillId="19" borderId="51" xfId="0" applyNumberFormat="1" applyFill="1" applyBorder="1" applyAlignment="1">
      <alignment horizontal="right" vertical="center"/>
    </xf>
    <xf numFmtId="10" fontId="0" fillId="19" borderId="0" xfId="0" applyNumberFormat="1" applyFill="1" applyAlignment="1">
      <alignment horizontal="right" vertical="center"/>
    </xf>
    <xf numFmtId="0" fontId="2" fillId="19" borderId="0" xfId="0" applyFont="1" applyFill="1" applyAlignment="1">
      <alignment horizontal="right" vertical="center"/>
    </xf>
    <xf numFmtId="0" fontId="14" fillId="17" borderId="34" xfId="0" applyFont="1" applyFill="1" applyBorder="1" applyAlignment="1">
      <alignment horizontal="right" vertical="center"/>
    </xf>
    <xf numFmtId="0" fontId="14" fillId="16" borderId="47" xfId="0" applyFont="1" applyFill="1" applyBorder="1" applyAlignment="1">
      <alignment horizontal="right" vertical="center"/>
    </xf>
    <xf numFmtId="0" fontId="3" fillId="17" borderId="18" xfId="0" applyFont="1" applyFill="1" applyBorder="1" applyAlignment="1">
      <alignment horizontal="right" vertical="center"/>
    </xf>
    <xf numFmtId="0" fontId="3" fillId="16" borderId="11" xfId="0" applyFont="1" applyFill="1" applyBorder="1" applyAlignment="1">
      <alignment horizontal="right" vertical="center"/>
    </xf>
    <xf numFmtId="168" fontId="15" fillId="17" borderId="0" xfId="0" quotePrefix="1" applyNumberFormat="1" applyFont="1" applyFill="1" applyAlignment="1">
      <alignment horizontal="right" vertical="center"/>
    </xf>
    <xf numFmtId="168" fontId="0" fillId="17" borderId="18" xfId="0" applyNumberFormat="1" applyFill="1" applyBorder="1" applyAlignment="1">
      <alignment horizontal="right" vertical="center"/>
    </xf>
    <xf numFmtId="168" fontId="0" fillId="16" borderId="11" xfId="0" applyNumberFormat="1" applyFill="1" applyBorder="1" applyAlignment="1">
      <alignment horizontal="right" vertical="center"/>
    </xf>
    <xf numFmtId="173" fontId="0" fillId="17" borderId="18" xfId="3" applyNumberFormat="1" applyFont="1" applyFill="1" applyBorder="1" applyAlignment="1">
      <alignment horizontal="right" vertical="center"/>
    </xf>
    <xf numFmtId="1" fontId="0" fillId="16" borderId="11" xfId="0" applyNumberFormat="1" applyFill="1" applyBorder="1" applyAlignment="1">
      <alignment horizontal="right" vertical="center"/>
    </xf>
    <xf numFmtId="168" fontId="5" fillId="17" borderId="18" xfId="0" applyNumberFormat="1" applyFont="1" applyFill="1" applyBorder="1" applyAlignment="1">
      <alignment horizontal="right" vertical="center"/>
    </xf>
    <xf numFmtId="168" fontId="5" fillId="16" borderId="11" xfId="1" applyNumberFormat="1" applyFont="1" applyFill="1" applyBorder="1" applyAlignment="1">
      <alignment horizontal="right" vertical="center"/>
    </xf>
    <xf numFmtId="168" fontId="5" fillId="16" borderId="11" xfId="0" applyNumberFormat="1" applyFont="1" applyFill="1" applyBorder="1" applyAlignment="1">
      <alignment horizontal="right" vertical="center"/>
    </xf>
    <xf numFmtId="168" fontId="3" fillId="17" borderId="18" xfId="0" applyNumberFormat="1" applyFont="1" applyFill="1" applyBorder="1" applyAlignment="1">
      <alignment horizontal="right" vertical="center"/>
    </xf>
    <xf numFmtId="168" fontId="3" fillId="16" borderId="11" xfId="0" applyNumberFormat="1" applyFont="1" applyFill="1" applyBorder="1" applyAlignment="1">
      <alignment horizontal="right" vertical="center"/>
    </xf>
    <xf numFmtId="1" fontId="0" fillId="17" borderId="18" xfId="0" applyNumberFormat="1" applyFill="1" applyBorder="1" applyAlignment="1">
      <alignment horizontal="right" vertical="center"/>
    </xf>
    <xf numFmtId="168" fontId="5" fillId="17" borderId="18" xfId="1" applyNumberFormat="1" applyFont="1" applyFill="1" applyBorder="1" applyAlignment="1">
      <alignment horizontal="right" vertical="center"/>
    </xf>
    <xf numFmtId="168" fontId="0" fillId="17" borderId="56" xfId="0" applyNumberFormat="1" applyFill="1" applyBorder="1" applyAlignment="1">
      <alignment horizontal="right" vertical="center"/>
    </xf>
    <xf numFmtId="168" fontId="3" fillId="17" borderId="56" xfId="0" applyNumberFormat="1" applyFont="1" applyFill="1" applyBorder="1" applyAlignment="1">
      <alignment horizontal="right" vertical="center"/>
    </xf>
    <xf numFmtId="168" fontId="6" fillId="16" borderId="11" xfId="0" applyNumberFormat="1" applyFont="1" applyFill="1" applyBorder="1" applyAlignment="1">
      <alignment horizontal="right" vertical="center"/>
    </xf>
    <xf numFmtId="0" fontId="3" fillId="47" borderId="18" xfId="0" applyFont="1" applyFill="1" applyBorder="1" applyAlignment="1">
      <alignment horizontal="right" vertical="center"/>
    </xf>
    <xf numFmtId="167" fontId="3" fillId="47" borderId="11" xfId="0" applyNumberFormat="1" applyFont="1" applyFill="1" applyBorder="1" applyAlignment="1">
      <alignment horizontal="right" vertical="center"/>
    </xf>
    <xf numFmtId="166" fontId="0" fillId="17" borderId="18" xfId="0" applyNumberFormat="1" applyFill="1" applyBorder="1" applyAlignment="1">
      <alignment horizontal="right" vertical="center"/>
    </xf>
    <xf numFmtId="166" fontId="0" fillId="16" borderId="11" xfId="0" applyNumberFormat="1" applyFill="1" applyBorder="1" applyAlignment="1">
      <alignment horizontal="right" vertical="center"/>
    </xf>
    <xf numFmtId="166" fontId="3" fillId="17" borderId="18" xfId="0" applyNumberFormat="1" applyFont="1" applyFill="1" applyBorder="1" applyAlignment="1">
      <alignment horizontal="right" vertical="center"/>
    </xf>
    <xf numFmtId="166" fontId="3" fillId="16" borderId="11" xfId="0" applyNumberFormat="1" applyFont="1" applyFill="1" applyBorder="1" applyAlignment="1">
      <alignment horizontal="right" vertical="center"/>
    </xf>
    <xf numFmtId="166" fontId="0" fillId="17" borderId="35" xfId="0" applyNumberFormat="1" applyFill="1" applyBorder="1" applyAlignment="1">
      <alignment horizontal="right" vertical="center"/>
    </xf>
    <xf numFmtId="166" fontId="0" fillId="16" borderId="36" xfId="0" applyNumberFormat="1" applyFill="1" applyBorder="1" applyAlignment="1">
      <alignment horizontal="right" vertical="center"/>
    </xf>
    <xf numFmtId="0" fontId="66" fillId="21" borderId="0" xfId="0" applyFont="1" applyFill="1" applyAlignment="1">
      <alignment horizontal="right" vertical="center"/>
    </xf>
    <xf numFmtId="177" fontId="60" fillId="21" borderId="0" xfId="0" applyNumberFormat="1" applyFont="1" applyFill="1" applyAlignment="1">
      <alignment horizontal="right" vertical="center"/>
    </xf>
    <xf numFmtId="2" fontId="60" fillId="21" borderId="0" xfId="0" applyNumberFormat="1" applyFont="1" applyFill="1" applyAlignment="1">
      <alignment horizontal="right" vertical="center"/>
    </xf>
    <xf numFmtId="173" fontId="73" fillId="21" borderId="0" xfId="3" applyNumberFormat="1" applyFont="1" applyFill="1" applyAlignment="1">
      <alignment horizontal="right" vertical="center"/>
    </xf>
    <xf numFmtId="0" fontId="60" fillId="21" borderId="0" xfId="0" applyFont="1" applyFill="1" applyAlignment="1">
      <alignment horizontal="right" vertical="center"/>
    </xf>
    <xf numFmtId="0" fontId="69" fillId="22" borderId="0" xfId="0" applyFont="1" applyFill="1" applyAlignment="1">
      <alignment horizontal="right" vertical="center"/>
    </xf>
    <xf numFmtId="1" fontId="60" fillId="22" borderId="0" xfId="0" applyNumberFormat="1" applyFont="1" applyFill="1" applyAlignment="1">
      <alignment horizontal="right" vertical="center"/>
    </xf>
    <xf numFmtId="0" fontId="31" fillId="23" borderId="0" xfId="0" applyFont="1" applyFill="1" applyAlignment="1">
      <alignment horizontal="right" vertical="center"/>
    </xf>
    <xf numFmtId="168" fontId="164" fillId="23" borderId="0" xfId="0" applyNumberFormat="1" applyFont="1" applyFill="1" applyAlignment="1">
      <alignment horizontal="right" vertical="center"/>
    </xf>
    <xf numFmtId="2" fontId="162" fillId="23" borderId="0" xfId="0" applyNumberFormat="1" applyFont="1" applyFill="1" applyAlignment="1">
      <alignment horizontal="right" vertical="center"/>
    </xf>
    <xf numFmtId="9" fontId="162" fillId="23" borderId="0" xfId="0" applyNumberFormat="1" applyFont="1" applyFill="1" applyAlignment="1">
      <alignment horizontal="right" vertical="center"/>
    </xf>
    <xf numFmtId="0" fontId="0" fillId="57" borderId="0" xfId="0" applyFill="1" applyAlignment="1">
      <alignment horizontal="right" vertical="center"/>
    </xf>
    <xf numFmtId="0" fontId="3" fillId="57" borderId="0" xfId="0" applyFont="1" applyFill="1" applyAlignment="1">
      <alignment horizontal="right" vertical="center"/>
    </xf>
    <xf numFmtId="168" fontId="14" fillId="57" borderId="0" xfId="0" applyNumberFormat="1" applyFont="1" applyFill="1" applyAlignment="1">
      <alignment horizontal="right" vertical="center"/>
    </xf>
    <xf numFmtId="0" fontId="5" fillId="57" borderId="0" xfId="0" applyFont="1" applyFill="1" applyAlignment="1">
      <alignment horizontal="right" vertical="center"/>
    </xf>
    <xf numFmtId="0" fontId="271" fillId="7" borderId="11" xfId="0" applyFont="1" applyFill="1" applyBorder="1" applyAlignment="1">
      <alignment horizontal="left" vertical="center"/>
    </xf>
    <xf numFmtId="49" fontId="58" fillId="34" borderId="0" xfId="0" applyNumberFormat="1" applyFont="1" applyFill="1" applyAlignment="1">
      <alignment horizontal="right" vertical="center"/>
    </xf>
    <xf numFmtId="49" fontId="274" fillId="34" borderId="156" xfId="0" applyNumberFormat="1" applyFont="1" applyFill="1" applyBorder="1" applyAlignment="1">
      <alignment horizontal="right" vertical="center"/>
    </xf>
    <xf numFmtId="0" fontId="28" fillId="15" borderId="11" xfId="0" applyFont="1" applyFill="1" applyBorder="1"/>
    <xf numFmtId="0" fontId="209" fillId="15" borderId="11" xfId="0" applyFont="1" applyFill="1" applyBorder="1"/>
    <xf numFmtId="0" fontId="0" fillId="15" borderId="11" xfId="0" applyFill="1" applyBorder="1"/>
    <xf numFmtId="0" fontId="3" fillId="15" borderId="11" xfId="0" applyFont="1" applyFill="1" applyBorder="1"/>
    <xf numFmtId="0" fontId="105" fillId="15" borderId="11" xfId="0" applyFont="1" applyFill="1" applyBorder="1"/>
    <xf numFmtId="0" fontId="3" fillId="12" borderId="11" xfId="0" applyFont="1" applyFill="1" applyBorder="1"/>
    <xf numFmtId="0" fontId="47" fillId="12" borderId="11" xfId="0" applyFont="1" applyFill="1" applyBorder="1"/>
    <xf numFmtId="0" fontId="216" fillId="12" borderId="11" xfId="0" applyFont="1" applyFill="1" applyBorder="1"/>
    <xf numFmtId="0" fontId="117" fillId="12" borderId="11" xfId="0" applyFont="1" applyFill="1" applyBorder="1"/>
    <xf numFmtId="167" fontId="3" fillId="58" borderId="11" xfId="0" applyNumberFormat="1" applyFont="1" applyFill="1" applyBorder="1" applyAlignment="1">
      <alignment horizontal="left"/>
    </xf>
    <xf numFmtId="167" fontId="0" fillId="58" borderId="11" xfId="0" applyNumberFormat="1" applyFill="1" applyBorder="1"/>
    <xf numFmtId="167" fontId="3" fillId="58" borderId="11" xfId="0" applyNumberFormat="1" applyFont="1" applyFill="1" applyBorder="1"/>
    <xf numFmtId="168" fontId="8" fillId="6" borderId="79" xfId="1" applyNumberFormat="1" applyFont="1" applyFill="1" applyBorder="1" applyAlignment="1" applyProtection="1"/>
    <xf numFmtId="168" fontId="8" fillId="6" borderId="75" xfId="1" applyNumberFormat="1" applyFont="1" applyFill="1" applyBorder="1" applyAlignment="1" applyProtection="1"/>
    <xf numFmtId="168" fontId="8" fillId="6" borderId="77" xfId="1" applyNumberFormat="1" applyFont="1" applyFill="1" applyBorder="1" applyAlignment="1" applyProtection="1"/>
    <xf numFmtId="166" fontId="5" fillId="85" borderId="0" xfId="0" applyNumberFormat="1" applyFont="1" applyFill="1" applyAlignment="1">
      <alignment horizontal="right"/>
    </xf>
    <xf numFmtId="0" fontId="279" fillId="7" borderId="97" xfId="0" applyFont="1" applyFill="1" applyBorder="1" applyAlignment="1">
      <alignment horizontal="center" vertical="center"/>
    </xf>
    <xf numFmtId="0" fontId="279" fillId="7" borderId="0" xfId="0" applyFont="1" applyFill="1" applyAlignment="1">
      <alignment horizontal="center" vertical="center"/>
    </xf>
    <xf numFmtId="0" fontId="36" fillId="17" borderId="4" xfId="0" applyFont="1" applyFill="1" applyBorder="1" applyAlignment="1">
      <alignment horizontal="center"/>
    </xf>
    <xf numFmtId="0" fontId="36" fillId="17" borderId="25" xfId="0" applyFont="1" applyFill="1" applyBorder="1" applyAlignment="1">
      <alignment horizontal="center"/>
    </xf>
    <xf numFmtId="0" fontId="36" fillId="17" borderId="4" xfId="0" applyFont="1" applyFill="1" applyBorder="1" applyAlignment="1">
      <alignment horizontal="right" vertical="center"/>
    </xf>
    <xf numFmtId="0" fontId="36" fillId="17" borderId="25" xfId="0" applyFont="1" applyFill="1" applyBorder="1" applyAlignment="1">
      <alignment horizontal="right" vertical="center"/>
    </xf>
    <xf numFmtId="0" fontId="14" fillId="6" borderId="0" xfId="0" applyFont="1" applyFill="1" applyAlignment="1">
      <alignment horizontal="center" vertical="top" wrapText="1"/>
    </xf>
    <xf numFmtId="0" fontId="178" fillId="3" borderId="0" xfId="20" applyFont="1" applyFill="1" applyAlignment="1">
      <alignment horizontal="center" vertical="center"/>
    </xf>
    <xf numFmtId="174" fontId="51" fillId="0" borderId="19" xfId="6" applyFont="1" applyFill="1" applyBorder="1" applyAlignment="1">
      <alignment horizontal="center" vertical="center" wrapText="1"/>
    </xf>
    <xf numFmtId="174" fontId="51" fillId="0" borderId="20" xfId="6" applyFont="1" applyFill="1" applyBorder="1" applyAlignment="1">
      <alignment horizontal="center" vertical="center" wrapText="1"/>
    </xf>
    <xf numFmtId="174" fontId="51" fillId="0" borderId="36" xfId="6" applyFont="1" applyFill="1" applyBorder="1" applyAlignment="1">
      <alignment horizontal="center" vertical="center" wrapText="1"/>
    </xf>
    <xf numFmtId="174" fontId="51" fillId="0" borderId="118" xfId="6" applyFont="1" applyFill="1" applyBorder="1" applyAlignment="1">
      <alignment horizontal="center" vertical="center" wrapText="1"/>
    </xf>
    <xf numFmtId="174" fontId="51" fillId="0" borderId="120" xfId="6" applyFont="1" applyFill="1" applyBorder="1" applyAlignment="1">
      <alignment horizontal="center" vertical="center" wrapText="1"/>
    </xf>
    <xf numFmtId="0" fontId="51" fillId="0" borderId="97" xfId="20" applyFont="1" applyBorder="1" applyAlignment="1">
      <alignment horizontal="center"/>
    </xf>
    <xf numFmtId="0" fontId="177" fillId="3" borderId="97" xfId="20" applyFont="1" applyFill="1" applyBorder="1" applyAlignment="1">
      <alignment horizontal="center"/>
    </xf>
    <xf numFmtId="0" fontId="177" fillId="3" borderId="96" xfId="20" applyFont="1" applyFill="1" applyBorder="1" applyAlignment="1">
      <alignment horizontal="center"/>
    </xf>
    <xf numFmtId="0" fontId="177" fillId="3" borderId="0" xfId="20" applyFont="1" applyFill="1" applyAlignment="1">
      <alignment horizontal="center"/>
    </xf>
    <xf numFmtId="0" fontId="177" fillId="3" borderId="14" xfId="20" applyFont="1" applyFill="1" applyBorder="1" applyAlignment="1">
      <alignment horizontal="center"/>
    </xf>
    <xf numFmtId="0" fontId="178" fillId="3" borderId="93" xfId="20" applyFont="1" applyFill="1" applyBorder="1" applyAlignment="1">
      <alignment horizontal="center" vertical="center"/>
    </xf>
    <xf numFmtId="0" fontId="178" fillId="3" borderId="94" xfId="20" applyFont="1" applyFill="1" applyBorder="1" applyAlignment="1">
      <alignment horizontal="center" vertical="center"/>
    </xf>
    <xf numFmtId="0" fontId="178" fillId="3" borderId="95" xfId="20" applyFont="1" applyFill="1" applyBorder="1" applyAlignment="1">
      <alignment horizontal="center" vertical="center"/>
    </xf>
    <xf numFmtId="0" fontId="178" fillId="3" borderId="21" xfId="20" applyFont="1" applyFill="1" applyBorder="1" applyAlignment="1">
      <alignment horizontal="center" vertical="center"/>
    </xf>
    <xf numFmtId="0" fontId="139" fillId="52" borderId="85" xfId="0" applyFont="1" applyFill="1" applyBorder="1" applyAlignment="1">
      <alignment wrapText="1"/>
    </xf>
    <xf numFmtId="0" fontId="139" fillId="0" borderId="86" xfId="0" applyFont="1" applyBorder="1" applyAlignment="1">
      <alignment wrapText="1"/>
    </xf>
    <xf numFmtId="0" fontId="139" fillId="0" borderId="87" xfId="0" applyFont="1" applyBorder="1" applyAlignment="1">
      <alignment wrapText="1"/>
    </xf>
    <xf numFmtId="0" fontId="142" fillId="52" borderId="85" xfId="0" applyFont="1" applyFill="1" applyBorder="1" applyAlignment="1">
      <alignment wrapText="1"/>
    </xf>
    <xf numFmtId="0" fontId="185" fillId="60" borderId="95" xfId="0" applyFont="1" applyFill="1" applyBorder="1" applyAlignment="1">
      <alignment horizontal="center" wrapText="1"/>
    </xf>
    <xf numFmtId="0" fontId="185" fillId="60" borderId="20" xfId="0" applyFont="1" applyFill="1" applyBorder="1" applyAlignment="1">
      <alignment horizontal="center" wrapText="1"/>
    </xf>
  </cellXfs>
  <cellStyles count="25">
    <cellStyle name="Comma" xfId="3" builtinId="3"/>
    <cellStyle name="Comma [0]" xfId="19" builtinId="6"/>
    <cellStyle name="Comma 2" xfId="22" xr:uid="{ECC400B8-0695-4620-9D40-1956B857519E}"/>
    <cellStyle name="Comma 2 2" xfId="11" xr:uid="{00000000-0005-0000-0000-000001000000}"/>
    <cellStyle name="Comma 2 3" xfId="10" xr:uid="{00000000-0005-0000-0000-000002000000}"/>
    <cellStyle name="Comma 2 4" xfId="24" xr:uid="{37FD5AE4-CC1D-4474-A818-3E545E0A903B}"/>
    <cellStyle name="Comma 5 3" xfId="12" xr:uid="{00000000-0005-0000-0000-000003000000}"/>
    <cellStyle name="Normal" xfId="0" builtinId="0"/>
    <cellStyle name="Normal 10 2 6" xfId="7" xr:uid="{00000000-0005-0000-0000-000005000000}"/>
    <cellStyle name="Normal 15" xfId="15" xr:uid="{00000000-0005-0000-0000-000006000000}"/>
    <cellStyle name="Normal 2" xfId="4" xr:uid="{00000000-0005-0000-0000-000007000000}"/>
    <cellStyle name="Normal 2 2" xfId="14" xr:uid="{00000000-0005-0000-0000-000008000000}"/>
    <cellStyle name="Normal 2 2 2" xfId="16" xr:uid="{00000000-0005-0000-0000-000009000000}"/>
    <cellStyle name="Normal 2 3" xfId="21" xr:uid="{B110E34A-6A6B-4F93-B612-1088265BDDEA}"/>
    <cellStyle name="Normal 2 3 2" xfId="17" xr:uid="{00000000-0005-0000-0000-00000A000000}"/>
    <cellStyle name="Normal 3 2 2" xfId="2" xr:uid="{00000000-0005-0000-0000-00000B000000}"/>
    <cellStyle name="Normal 37" xfId="20" xr:uid="{C76F4CEE-1706-4355-9047-846F653D747D}"/>
    <cellStyle name="Normal 4" xfId="8" xr:uid="{00000000-0005-0000-0000-00000C000000}"/>
    <cellStyle name="Normal 47 2" xfId="9" xr:uid="{00000000-0005-0000-0000-00000D000000}"/>
    <cellStyle name="Normal 85 6" xfId="5" xr:uid="{00000000-0005-0000-0000-00000E000000}"/>
    <cellStyle name="Normal_RwTMon_1" xfId="6" xr:uid="{00000000-0005-0000-0000-000010000000}"/>
    <cellStyle name="Normal_Template" xfId="18" xr:uid="{00000000-0005-0000-0000-000012000000}"/>
    <cellStyle name="Percent" xfId="1" builtinId="5"/>
    <cellStyle name="Percent 2" xfId="13" xr:uid="{00000000-0005-0000-0000-000014000000}"/>
    <cellStyle name="Percent 3" xfId="23" xr:uid="{69EFF158-A743-4759-917F-ED92BE4F3C4F}"/>
  </cellStyles>
  <dxfs count="0"/>
  <tableStyles count="0" defaultTableStyle="TableStyleMedium9" defaultPivotStyle="PivotStyleLight16"/>
  <colors>
    <mruColors>
      <color rgb="FF703504"/>
      <color rgb="FFC9DAA6"/>
      <color rgb="FFB7CE88"/>
      <color rgb="FFE8E4D4"/>
      <color rgb="FFEAE7DA"/>
      <color rgb="FFFFFFE7"/>
      <color rgb="FFFFFFCC"/>
      <color rgb="FFF2F9EB"/>
      <color rgb="FFFFEFEF"/>
      <color rgb="FFFEEF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Agriculture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intMF!$AB$114:$AI$114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intMF!$AB$135:$AI$135</c:f>
              <c:numCache>
                <c:formatCode>0.0%</c:formatCode>
                <c:ptCount val="8"/>
                <c:pt idx="0">
                  <c:v>0.2634544257427055</c:v>
                </c:pt>
                <c:pt idx="1">
                  <c:v>0.24622719762635531</c:v>
                </c:pt>
                <c:pt idx="2">
                  <c:v>0.23560635296908522</c:v>
                </c:pt>
                <c:pt idx="3">
                  <c:v>0.26563614900506188</c:v>
                </c:pt>
                <c:pt idx="4">
                  <c:v>0.24070700327332903</c:v>
                </c:pt>
                <c:pt idx="5">
                  <c:v>0.2488697498956067</c:v>
                </c:pt>
                <c:pt idx="6">
                  <c:v>0.26612127488081622</c:v>
                </c:pt>
                <c:pt idx="7">
                  <c:v>0.24580769608720432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D-42A2-BAF1-AAE6EE417648}"/>
            </c:ext>
          </c:extLst>
        </c:ser>
        <c:ser>
          <c:idx val="1"/>
          <c:order val="1"/>
          <c:tx>
            <c:v>Industry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intMF!$AB$114:$AI$114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intMF!$AB$137:$AI$137</c:f>
              <c:numCache>
                <c:formatCode>0.0%</c:formatCode>
                <c:ptCount val="8"/>
                <c:pt idx="0">
                  <c:v>0.17284228683453087</c:v>
                </c:pt>
                <c:pt idx="1">
                  <c:v>0.17349974744358929</c:v>
                </c:pt>
                <c:pt idx="2">
                  <c:v>0.18864744347873921</c:v>
                </c:pt>
                <c:pt idx="3">
                  <c:v>0.18712266008342726</c:v>
                </c:pt>
                <c:pt idx="4">
                  <c:v>0.20452289486014671</c:v>
                </c:pt>
                <c:pt idx="5">
                  <c:v>0.2126953324444445</c:v>
                </c:pt>
                <c:pt idx="6">
                  <c:v>0.20703253350597636</c:v>
                </c:pt>
                <c:pt idx="7">
                  <c:v>0.20965858017894021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2A2-BAF1-AAE6EE417648}"/>
            </c:ext>
          </c:extLst>
        </c:ser>
        <c:ser>
          <c:idx val="2"/>
          <c:order val="2"/>
          <c:tx>
            <c:v>Services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intMF!$AB$114:$AI$114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intMF!$AB$139:$AI$139</c:f>
              <c:numCache>
                <c:formatCode>0.0%</c:formatCode>
                <c:ptCount val="8"/>
                <c:pt idx="0">
                  <c:v>0.47876487769932646</c:v>
                </c:pt>
                <c:pt idx="1">
                  <c:v>0.49689485748877948</c:v>
                </c:pt>
                <c:pt idx="2">
                  <c:v>0.49098569262610703</c:v>
                </c:pt>
                <c:pt idx="3">
                  <c:v>0.46594443088338633</c:v>
                </c:pt>
                <c:pt idx="4">
                  <c:v>0.47647333586298402</c:v>
                </c:pt>
                <c:pt idx="5">
                  <c:v>0.46468562002327884</c:v>
                </c:pt>
                <c:pt idx="6">
                  <c:v>0.45714336752452289</c:v>
                </c:pt>
                <c:pt idx="7">
                  <c:v>0.47550146937844706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0D-42A2-BAF1-AAE6EE417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18314736"/>
        <c:axId val="318317088"/>
      </c:barChart>
      <c:catAx>
        <c:axId val="3183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7088"/>
        <c:crosses val="autoZero"/>
        <c:auto val="1"/>
        <c:lblAlgn val="ctr"/>
        <c:lblOffset val="100"/>
        <c:noMultiLvlLbl val="0"/>
      </c:catAx>
      <c:valAx>
        <c:axId val="318317088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3183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Real GDP gr av EDPRS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Agriculture</c:v>
              </c:pt>
            </c:strLit>
          </c:cat>
          <c:val>
            <c:numRef>
              <c:f>intMF!$AO$116</c:f>
              <c:numCache>
                <c:formatCode>0.0%</c:formatCode>
                <c:ptCount val="1"/>
                <c:pt idx="0">
                  <c:v>8.6010611818962773E-2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5-4C12-992C-DC452234F624}"/>
            </c:ext>
          </c:extLst>
        </c:ser>
        <c:ser>
          <c:idx val="1"/>
          <c:order val="1"/>
          <c:tx>
            <c:v>Agriculture gr av EDPRS</c:v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Agriculture</c:v>
              </c:pt>
            </c:strLit>
          </c:cat>
          <c:val>
            <c:numRef>
              <c:f>intMF!$AO$126</c:f>
              <c:numCache>
                <c:formatCode>0.0%</c:formatCode>
                <c:ptCount val="1"/>
                <c:pt idx="0">
                  <c:v>0.10395468977176849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5-4C12-992C-DC452234F624}"/>
            </c:ext>
          </c:extLst>
        </c:ser>
        <c:ser>
          <c:idx val="2"/>
          <c:order val="2"/>
          <c:tx>
            <c:v>Industry gr av EDPRS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Agriculture</c:v>
              </c:pt>
            </c:strLit>
          </c:cat>
          <c:val>
            <c:numRef>
              <c:f>intMF!$AO$128</c:f>
              <c:numCache>
                <c:formatCode>0.0%</c:formatCode>
                <c:ptCount val="1"/>
                <c:pt idx="0">
                  <c:v>9.7537279229620868E-2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75-4C12-992C-DC452234F624}"/>
            </c:ext>
          </c:extLst>
        </c:ser>
        <c:ser>
          <c:idx val="3"/>
          <c:order val="3"/>
          <c:tx>
            <c:v>Services gr av EDPRS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Agriculture</c:v>
              </c:pt>
            </c:strLit>
          </c:cat>
          <c:val>
            <c:numRef>
              <c:f>intMF!$AO$132</c:f>
              <c:numCache>
                <c:formatCode>0.0%</c:formatCode>
                <c:ptCount val="1"/>
                <c:pt idx="0">
                  <c:v>7.1378179974873127E-2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75-4C12-992C-DC452234F6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18315520"/>
        <c:axId val="318316304"/>
      </c:barChart>
      <c:catAx>
        <c:axId val="318315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8316304"/>
        <c:crosses val="autoZero"/>
        <c:auto val="1"/>
        <c:lblAlgn val="ctr"/>
        <c:lblOffset val="100"/>
        <c:noMultiLvlLbl val="0"/>
      </c:catAx>
      <c:valAx>
        <c:axId val="31831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GDP per capita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6.0240954330557771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17-4FA0-ADE8-B0617A7765C8}"/>
                </c:ext>
              </c:extLst>
            </c:dLbl>
            <c:dLbl>
              <c:idx val="5"/>
              <c:layout>
                <c:manualLayout>
                  <c:x val="-6.0240954330558509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417-4FA0-ADE8-B0617A7765C8}"/>
                </c:ext>
              </c:extLst>
            </c:dLbl>
            <c:dLbl>
              <c:idx val="6"/>
              <c:layout>
                <c:manualLayout>
                  <c:x val="-8.0321272440743701E-3"/>
                  <c:y val="7.984031936127743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17-4FA0-ADE8-B0617A7765C8}"/>
                </c:ext>
              </c:extLst>
            </c:dLbl>
            <c:dLbl>
              <c:idx val="7"/>
              <c:layout>
                <c:manualLayout>
                  <c:x val="-6.0240954330557771E-3"/>
                  <c:y val="-1.829652849056765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17-4FA0-ADE8-B0617A7765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intMF!$AB$114:$AI$114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intMF!$AB$169:$AI$169</c:f>
              <c:numCache>
                <c:formatCode>#,##0</c:formatCode>
                <c:ptCount val="8"/>
                <c:pt idx="0">
                  <c:v>9254.2446888267605</c:v>
                </c:pt>
                <c:pt idx="1">
                  <c:v>9638.0309846247183</c:v>
                </c:pt>
                <c:pt idx="2">
                  <c:v>10328.051189963408</c:v>
                </c:pt>
                <c:pt idx="3">
                  <c:v>10150.809272359176</c:v>
                </c:pt>
                <c:pt idx="4">
                  <c:v>11059.3452603852</c:v>
                </c:pt>
                <c:pt idx="5">
                  <c:v>13281.567169574173</c:v>
                </c:pt>
                <c:pt idx="6">
                  <c:v>14233.3825190518</c:v>
                </c:pt>
                <c:pt idx="7">
                  <c:v>14202.110804396218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3-48AF-BBDA-2FBE76CBF648}"/>
            </c:ext>
          </c:extLst>
        </c:ser>
        <c:ser>
          <c:idx val="1"/>
          <c:order val="1"/>
          <c:tx>
            <c:v>GNI per capita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4.0160636220372579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417-4FA0-ADE8-B0617A7765C8}"/>
                </c:ext>
              </c:extLst>
            </c:dLbl>
            <c:dLbl>
              <c:idx val="5"/>
              <c:layout>
                <c:manualLayout>
                  <c:x val="1.004015905509296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417-4FA0-ADE8-B0617A7765C8}"/>
                </c:ext>
              </c:extLst>
            </c:dLbl>
            <c:dLbl>
              <c:idx val="6"/>
              <c:layout>
                <c:manualLayout>
                  <c:x val="8.0321272440743701E-3"/>
                  <c:y val="-3.659305698113531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417-4FA0-ADE8-B0617A7765C8}"/>
                </c:ext>
              </c:extLst>
            </c:dLbl>
            <c:dLbl>
              <c:idx val="7"/>
              <c:layout>
                <c:manualLayout>
                  <c:x val="1.2048190866111554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17-4FA0-ADE8-B0617A7765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intMF!$AB$114:$AI$114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intMF!$AB$172:$AI$172</c:f>
              <c:numCache>
                <c:formatCode>0.0%</c:formatCode>
                <c:ptCount val="8"/>
                <c:pt idx="0">
                  <c:v>2.6086956521739202E-2</c:v>
                </c:pt>
                <c:pt idx="1">
                  <c:v>2.5423728813559254E-2</c:v>
                </c:pt>
                <c:pt idx="2">
                  <c:v>2.4793388429752206E-2</c:v>
                </c:pt>
                <c:pt idx="3">
                  <c:v>2.4193548387096753E-2</c:v>
                </c:pt>
                <c:pt idx="4">
                  <c:v>2.3622047244094446E-2</c:v>
                </c:pt>
                <c:pt idx="5">
                  <c:v>1.5902384615384513E-2</c:v>
                </c:pt>
                <c:pt idx="6">
                  <c:v>2.2179977770426351E-2</c:v>
                </c:pt>
                <c:pt idx="7">
                  <c:v>2.2141675313800624E-2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93-48AF-BBDA-2FBE76CBF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43"/>
        <c:axId val="318315912"/>
        <c:axId val="318311600"/>
      </c:barChart>
      <c:catAx>
        <c:axId val="31831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1600"/>
        <c:crosses val="autoZero"/>
        <c:auto val="1"/>
        <c:lblAlgn val="ctr"/>
        <c:lblOffset val="100"/>
        <c:noMultiLvlLbl val="0"/>
      </c:catAx>
      <c:valAx>
        <c:axId val="31831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Private Investment incl inventories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intMF!$AB$114:$AI$114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intMF!$AB$147:$AI$147</c:f>
              <c:numCache>
                <c:formatCode>0.0%</c:formatCode>
                <c:ptCount val="8"/>
                <c:pt idx="0">
                  <c:v>0.16593703764335857</c:v>
                </c:pt>
                <c:pt idx="1">
                  <c:v>0.14126636041433771</c:v>
                </c:pt>
                <c:pt idx="2">
                  <c:v>0.18143271340279371</c:v>
                </c:pt>
                <c:pt idx="3">
                  <c:v>0.13513776868975788</c:v>
                </c:pt>
                <c:pt idx="4">
                  <c:v>0.15879946135377432</c:v>
                </c:pt>
                <c:pt idx="5">
                  <c:v>0.16202849981096071</c:v>
                </c:pt>
                <c:pt idx="6">
                  <c:v>0.16544526951786262</c:v>
                </c:pt>
                <c:pt idx="7">
                  <c:v>0.22812797397152354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3-4CF5-B61E-B1EBFD9EFD5F}"/>
            </c:ext>
          </c:extLst>
        </c:ser>
        <c:ser>
          <c:idx val="1"/>
          <c:order val="1"/>
          <c:tx>
            <c:v>Public investment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intMF!$AB$114:$AI$114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intMF!$AB$146:$AI$146</c:f>
              <c:numCache>
                <c:formatCode>0.0%</c:formatCode>
                <c:ptCount val="8"/>
                <c:pt idx="0">
                  <c:v>7.2413264673935121E-2</c:v>
                </c:pt>
                <c:pt idx="1">
                  <c:v>8.1955550878596878E-2</c:v>
                </c:pt>
                <c:pt idx="2">
                  <c:v>8.8854474080016149E-2</c:v>
                </c:pt>
                <c:pt idx="3">
                  <c:v>0.10201143794665103</c:v>
                </c:pt>
                <c:pt idx="4">
                  <c:v>0.10854967535728786</c:v>
                </c:pt>
                <c:pt idx="5">
                  <c:v>9.5389801731100773E-2</c:v>
                </c:pt>
                <c:pt idx="6">
                  <c:v>8.474672173823683E-2</c:v>
                </c:pt>
                <c:pt idx="7">
                  <c:v>7.856579729688179E-2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D3-4CF5-B61E-B1EBFD9EFD5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18313952"/>
        <c:axId val="318317480"/>
      </c:barChart>
      <c:catAx>
        <c:axId val="31831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7480"/>
        <c:crosses val="autoZero"/>
        <c:auto val="1"/>
        <c:lblAlgn val="ctr"/>
        <c:lblOffset val="100"/>
        <c:noMultiLvlLbl val="0"/>
      </c:catAx>
      <c:valAx>
        <c:axId val="318317480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3183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05653891019126"/>
          <c:y val="5.0925925925925923E-2"/>
          <c:w val="0.86167726539382261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v>Total Revenue</c:v>
          </c:tx>
          <c:spPr>
            <a:solidFill>
              <a:schemeClr val="accent3">
                <a:lumMod val="75000"/>
              </a:schemeClr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-8.3333742743035028E-3"/>
                  <c:y val="1.3888888888888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7F-4294-82DE-29D0541AACD5}"/>
                </c:ext>
              </c:extLst>
            </c:dLbl>
            <c:dLbl>
              <c:idx val="1"/>
              <c:layout>
                <c:manualLayout>
                  <c:x val="-1.1111111111111136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7F-4294-82DE-29D0541AACD5}"/>
                </c:ext>
              </c:extLst>
            </c:dLbl>
            <c:dLbl>
              <c:idx val="2"/>
              <c:layout>
                <c:manualLayout>
                  <c:x val="-1.1111111111111112E-2"/>
                  <c:y val="4.629629629629629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7F-4294-82DE-29D0541AACD5}"/>
                </c:ext>
              </c:extLst>
            </c:dLbl>
            <c:dLbl>
              <c:idx val="3"/>
              <c:layout>
                <c:manualLayout>
                  <c:x val="-1.666666666666671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7F-4294-82DE-29D0541AACD5}"/>
                </c:ext>
              </c:extLst>
            </c:dLbl>
            <c:dLbl>
              <c:idx val="4"/>
              <c:layout>
                <c:manualLayout>
                  <c:x val="-1.3888888888888888E-2"/>
                  <c:y val="9.25925925925921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7F-4294-82DE-29D0541AACD5}"/>
                </c:ext>
              </c:extLst>
            </c:dLbl>
            <c:dLbl>
              <c:idx val="5"/>
              <c:layout>
                <c:manualLayout>
                  <c:x val="-1.1111111111111009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7F-4294-82DE-29D0541AACD5}"/>
                </c:ext>
              </c:extLst>
            </c:dLbl>
            <c:dLbl>
              <c:idx val="6"/>
              <c:layout>
                <c:manualLayout>
                  <c:x val="-1.6666666666666767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7F-4294-82DE-29D0541AAC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intMF!$AC$972:$AI$972</c:f>
              <c:numCache>
                <c:formatCode>0.0%</c:formatCode>
                <c:ptCount val="7"/>
                <c:pt idx="0">
                  <c:v>0.18232332284460281</c:v>
                </c:pt>
                <c:pt idx="1">
                  <c:v>0.19158950603137481</c:v>
                </c:pt>
                <c:pt idx="2">
                  <c:v>0.18810267881101489</c:v>
                </c:pt>
                <c:pt idx="3">
                  <c:v>0.19541456813231484</c:v>
                </c:pt>
                <c:pt idx="4">
                  <c:v>0.18986486463659127</c:v>
                </c:pt>
                <c:pt idx="5">
                  <c:v>0.17580667959658533</c:v>
                </c:pt>
                <c:pt idx="6">
                  <c:v>0.17204806176477219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intMF!$AC$971:$AI$971</c15:sqref>
                        </c15:formulaRef>
                      </c:ext>
                    </c:extLst>
                    <c:strCache>
                      <c:ptCount val="7"/>
                      <c:pt idx="0">
                        <c:v>2017/18</c:v>
                      </c:pt>
                      <c:pt idx="1">
                        <c:v>2018/19</c:v>
                      </c:pt>
                      <c:pt idx="2">
                        <c:v>2019/20</c:v>
                      </c:pt>
                      <c:pt idx="3">
                        <c:v>2020/21</c:v>
                      </c:pt>
                      <c:pt idx="4">
                        <c:v>2021/22</c:v>
                      </c:pt>
                      <c:pt idx="5">
                        <c:v>2022/23</c:v>
                      </c:pt>
                      <c:pt idx="6">
                        <c:v>2023/24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CED-4509-B01C-BF18F3AFCC23}"/>
            </c:ext>
          </c:extLst>
        </c:ser>
        <c:ser>
          <c:idx val="1"/>
          <c:order val="1"/>
          <c:tx>
            <c:v>Total Expenditure</c:v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intMF!$AC$244:$AI$244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intMF!$AC$971:$AI$971</c15:sqref>
                        </c15:formulaRef>
                      </c:ext>
                    </c:extLst>
                    <c:strCache>
                      <c:ptCount val="7"/>
                      <c:pt idx="0">
                        <c:v>2017/18</c:v>
                      </c:pt>
                      <c:pt idx="1">
                        <c:v>2018/19</c:v>
                      </c:pt>
                      <c:pt idx="2">
                        <c:v>2019/20</c:v>
                      </c:pt>
                      <c:pt idx="3">
                        <c:v>2020/21</c:v>
                      </c:pt>
                      <c:pt idx="4">
                        <c:v>2021/22</c:v>
                      </c:pt>
                      <c:pt idx="5">
                        <c:v>2022/23</c:v>
                      </c:pt>
                      <c:pt idx="6">
                        <c:v>2023/24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CED-4509-B01C-BF18F3AFCC23}"/>
            </c:ext>
          </c:extLst>
        </c:ser>
        <c:ser>
          <c:idx val="3"/>
          <c:order val="2"/>
          <c:tx>
            <c:v>Overall deficit</c:v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intMF!$AC$976:$AI$976</c:f>
              <c:numCache>
                <c:formatCode>0.0%</c:formatCode>
                <c:ptCount val="7"/>
                <c:pt idx="0">
                  <c:v>-3.7085632911178126E-2</c:v>
                </c:pt>
                <c:pt idx="1">
                  <c:v>-5.9246867064767957E-2</c:v>
                </c:pt>
                <c:pt idx="2">
                  <c:v>-7.7896795943998773E-2</c:v>
                </c:pt>
                <c:pt idx="3">
                  <c:v>-7.5070994867347529E-2</c:v>
                </c:pt>
                <c:pt idx="4">
                  <c:v>-7.9921350956702303E-2</c:v>
                </c:pt>
                <c:pt idx="5">
                  <c:v>-6.3799075517985929E-2</c:v>
                </c:pt>
                <c:pt idx="6">
                  <c:v>-6.2929234243919066E-2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intMF!$AC$971:$AI$971</c15:sqref>
                        </c15:formulaRef>
                      </c:ext>
                    </c:extLst>
                    <c:strCache>
                      <c:ptCount val="7"/>
                      <c:pt idx="0">
                        <c:v>2017/18</c:v>
                      </c:pt>
                      <c:pt idx="1">
                        <c:v>2018/19</c:v>
                      </c:pt>
                      <c:pt idx="2">
                        <c:v>2019/20</c:v>
                      </c:pt>
                      <c:pt idx="3">
                        <c:v>2020/21</c:v>
                      </c:pt>
                      <c:pt idx="4">
                        <c:v>2021/22</c:v>
                      </c:pt>
                      <c:pt idx="5">
                        <c:v>2022/23</c:v>
                      </c:pt>
                      <c:pt idx="6">
                        <c:v>2023/24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CED-4509-B01C-BF18F3AFCC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8312384"/>
        <c:axId val="318313560"/>
      </c:barChart>
      <c:catAx>
        <c:axId val="31831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3560"/>
        <c:crosses val="autoZero"/>
        <c:auto val="1"/>
        <c:lblAlgn val="ctr"/>
        <c:lblOffset val="100"/>
        <c:noMultiLvlLbl val="0"/>
      </c:catAx>
      <c:valAx>
        <c:axId val="31831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X goods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dLbl>
              <c:idx val="2"/>
              <c:layout>
                <c:manualLayout>
                  <c:x val="-5.3872042446079177E-3"/>
                  <c:y val="-6.382285995518448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42-4BDC-9A36-3B07D14B7272}"/>
                </c:ext>
              </c:extLst>
            </c:dLbl>
            <c:dLbl>
              <c:idx val="3"/>
              <c:layout>
                <c:manualLayout>
                  <c:x val="-5.3872042446079177E-3"/>
                  <c:y val="-6.382285995518448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42-4BDC-9A36-3B07D14B7272}"/>
                </c:ext>
              </c:extLst>
            </c:dLbl>
            <c:dLbl>
              <c:idx val="4"/>
              <c:layout>
                <c:manualLayout>
                  <c:x val="-3.5914694964053443E-3"/>
                  <c:y val="-3.48128712230775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42-4BDC-9A36-3B07D14B7272}"/>
                </c:ext>
              </c:extLst>
            </c:dLbl>
            <c:dLbl>
              <c:idx val="5"/>
              <c:layout>
                <c:manualLayout>
                  <c:x val="-5.3872042446080496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42-4BDC-9A36-3B07D14B7272}"/>
                </c:ext>
              </c:extLst>
            </c:dLbl>
            <c:dLbl>
              <c:idx val="6"/>
              <c:layout>
                <c:manualLayout>
                  <c:x val="-5.3872042446080496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42-4BDC-9A36-3B07D14B7272}"/>
                </c:ext>
              </c:extLst>
            </c:dLbl>
            <c:dLbl>
              <c:idx val="7"/>
              <c:layout>
                <c:manualLayout>
                  <c:x val="-5.3872042446080496E-3"/>
                  <c:y val="-6.382285995518448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C42-4BDC-9A36-3B07D14B72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intMF!$AB$961:$AI$961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intMF!$AB$982:$AI$982</c:f>
              <c:numCache>
                <c:formatCode>0</c:formatCode>
                <c:ptCount val="8"/>
                <c:pt idx="0">
                  <c:v>1040.4630420538626</c:v>
                </c:pt>
                <c:pt idx="1">
                  <c:v>1129.6259856911984</c:v>
                </c:pt>
                <c:pt idx="2">
                  <c:v>1239.7017406889609</c:v>
                </c:pt>
                <c:pt idx="3">
                  <c:v>1407.5179307271878</c:v>
                </c:pt>
                <c:pt idx="4">
                  <c:v>1530.8304561703999</c:v>
                </c:pt>
                <c:pt idx="5">
                  <c:v>2111.8792169381027</c:v>
                </c:pt>
                <c:pt idx="6">
                  <c:v>2465.9492713402205</c:v>
                </c:pt>
                <c:pt idx="7">
                  <c:v>3201.0016814397941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D-41AF-8CD8-B1EB58311DB2}"/>
            </c:ext>
          </c:extLst>
        </c:ser>
        <c:ser>
          <c:idx val="1"/>
          <c:order val="1"/>
          <c:tx>
            <c:v>M goods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intMF!$AB$961:$AI$961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intMF!$AB$984:$AI$984</c:f>
              <c:numCache>
                <c:formatCode>0</c:formatCode>
                <c:ptCount val="8"/>
                <c:pt idx="0">
                  <c:v>2014.3645715253474</c:v>
                </c:pt>
                <c:pt idx="1">
                  <c:v>2284.1439230170154</c:v>
                </c:pt>
                <c:pt idx="2">
                  <c:v>2704.631588665301</c:v>
                </c:pt>
                <c:pt idx="3">
                  <c:v>3057.7890691445859</c:v>
                </c:pt>
                <c:pt idx="4">
                  <c:v>3189.5244366107245</c:v>
                </c:pt>
                <c:pt idx="5">
                  <c:v>4100.4237989740086</c:v>
                </c:pt>
                <c:pt idx="6">
                  <c:v>4834.7090858160327</c:v>
                </c:pt>
                <c:pt idx="7">
                  <c:v>5545.4012692603374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D-41AF-8CD8-B1EB58311DB2}"/>
            </c:ext>
          </c:extLst>
        </c:ser>
        <c:ser>
          <c:idx val="2"/>
          <c:order val="2"/>
          <c:tx>
            <c:v>Current Account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intMF!$AB$961:$AI$961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intMF!$AB$986:$AI$986</c:f>
              <c:numCache>
                <c:formatCode>0</c:formatCode>
                <c:ptCount val="8"/>
                <c:pt idx="0">
                  <c:v>-860.44252532573967</c:v>
                </c:pt>
                <c:pt idx="1">
                  <c:v>-958.77331158978484</c:v>
                </c:pt>
                <c:pt idx="2">
                  <c:v>-1224.9026055125994</c:v>
                </c:pt>
                <c:pt idx="3">
                  <c:v>-1227.3333576414225</c:v>
                </c:pt>
                <c:pt idx="4">
                  <c:v>-1207.1062854845272</c:v>
                </c:pt>
                <c:pt idx="5">
                  <c:v>-1247.1126077885817</c:v>
                </c:pt>
                <c:pt idx="6">
                  <c:v>-1647.4562878811889</c:v>
                </c:pt>
                <c:pt idx="7">
                  <c:v>-1806.5845100067868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D-41AF-8CD8-B1EB58311DB2}"/>
            </c:ext>
          </c:extLst>
        </c:ser>
        <c:ser>
          <c:idx val="3"/>
          <c:order val="3"/>
          <c:tx>
            <c:v>Gross official reserves</c:v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intMF!$AB$961:$AI$961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intMF!$AB$989:$AI$989</c:f>
              <c:numCache>
                <c:formatCode>0</c:formatCode>
                <c:ptCount val="8"/>
                <c:pt idx="0">
                  <c:v>817.95751141666676</c:v>
                </c:pt>
                <c:pt idx="1">
                  <c:v>846.28291674999991</c:v>
                </c:pt>
                <c:pt idx="2">
                  <c:v>880.72263841666665</c:v>
                </c:pt>
                <c:pt idx="3">
                  <c:v>921.71570749999989</c:v>
                </c:pt>
                <c:pt idx="4">
                  <c:v>969.96516758333337</c:v>
                </c:pt>
                <c:pt idx="5">
                  <c:v>1008.0094528181818</c:v>
                </c:pt>
                <c:pt idx="6">
                  <c:v>1853.1125870345604</c:v>
                </c:pt>
                <c:pt idx="7">
                  <c:v>2412.5872591572861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D-41AF-8CD8-B1EB58311D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320070040"/>
        <c:axId val="320070824"/>
      </c:barChart>
      <c:catAx>
        <c:axId val="320070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0824"/>
        <c:crosses val="autoZero"/>
        <c:auto val="1"/>
        <c:lblAlgn val="ctr"/>
        <c:lblOffset val="100"/>
        <c:noMultiLvlLbl val="0"/>
      </c:catAx>
      <c:valAx>
        <c:axId val="32007082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0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Broad Money gr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intMF!$AB$961:$AI$961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intMF!$AB$1000:$AI$1000</c:f>
              <c:numCache>
                <c:formatCode>0.0%</c:formatCode>
                <c:ptCount val="8"/>
                <c:pt idx="0">
                  <c:v>0.12358240600134518</c:v>
                </c:pt>
                <c:pt idx="1">
                  <c:v>0.15606113437806715</c:v>
                </c:pt>
                <c:pt idx="2">
                  <c:v>0.15448081581249723</c:v>
                </c:pt>
                <c:pt idx="3">
                  <c:v>0.1796823236662336</c:v>
                </c:pt>
                <c:pt idx="4">
                  <c:v>0.15739721601865425</c:v>
                </c:pt>
                <c:pt idx="5">
                  <c:v>0.22526190410194313</c:v>
                </c:pt>
                <c:pt idx="6">
                  <c:v>0.22814473514148459</c:v>
                </c:pt>
                <c:pt idx="7">
                  <c:v>0.20595801850542075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9F-4265-B4BF-24A8A11540CC}"/>
            </c:ext>
          </c:extLst>
        </c:ser>
        <c:ser>
          <c:idx val="1"/>
          <c:order val="1"/>
          <c:tx>
            <c:v>Reserve Money gr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F-4265-B4BF-24A8A11540C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9F-4265-B4BF-24A8A11540C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9F-4265-B4BF-24A8A11540CC}"/>
                </c:ext>
              </c:extLst>
            </c:dLbl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intMF!$AB$961:$AI$961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intMF!$AB$1002:$AI$1002</c:f>
              <c:numCache>
                <c:formatCode>0.0%</c:formatCode>
                <c:ptCount val="8"/>
                <c:pt idx="0">
                  <c:v>8.8266059549010567E-2</c:v>
                </c:pt>
                <c:pt idx="1">
                  <c:v>0.1727324696610677</c:v>
                </c:pt>
                <c:pt idx="2">
                  <c:v>0.15950787557858659</c:v>
                </c:pt>
                <c:pt idx="3">
                  <c:v>0.21715435857442955</c:v>
                </c:pt>
                <c:pt idx="4">
                  <c:v>0.3070964454981715</c:v>
                </c:pt>
                <c:pt idx="5">
                  <c:v>0.29047207727509461</c:v>
                </c:pt>
                <c:pt idx="6">
                  <c:v>0.10105051618611149</c:v>
                </c:pt>
                <c:pt idx="7">
                  <c:v>0.11007248105504552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9F-4265-B4BF-24A8A11540CC}"/>
            </c:ext>
          </c:extLst>
        </c:ser>
        <c:ser>
          <c:idx val="2"/>
          <c:order val="2"/>
          <c:tx>
            <c:v>Credit to Private Sector</c:v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intMF!$AB$961:$AI$961</c:f>
              <c:numCache>
                <c:formatCode>General</c:formatCode>
                <c:ptCount val="8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intMF!$AB$1001:$AI$1001</c:f>
              <c:numCache>
                <c:formatCode>0.0%</c:formatCode>
                <c:ptCount val="8"/>
                <c:pt idx="0">
                  <c:v>0.13949313128228069</c:v>
                </c:pt>
                <c:pt idx="1">
                  <c:v>0.10780590892078035</c:v>
                </c:pt>
                <c:pt idx="2">
                  <c:v>0.12571715240612891</c:v>
                </c:pt>
                <c:pt idx="3">
                  <c:v>0.21813896892669127</c:v>
                </c:pt>
                <c:pt idx="4">
                  <c:v>0.25299165986946615</c:v>
                </c:pt>
                <c:pt idx="5">
                  <c:v>0.13614376567987407</c:v>
                </c:pt>
                <c:pt idx="6">
                  <c:v>0.1990517354707686</c:v>
                </c:pt>
                <c:pt idx="7">
                  <c:v>0.14254833487810248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9F-4265-B4BF-24A8A11540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20068864"/>
        <c:axId val="320069256"/>
      </c:lineChart>
      <c:catAx>
        <c:axId val="32006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69256"/>
        <c:crosses val="autoZero"/>
        <c:auto val="1"/>
        <c:lblAlgn val="ctr"/>
        <c:lblOffset val="100"/>
        <c:noMultiLvlLbl val="0"/>
      </c:catAx>
      <c:valAx>
        <c:axId val="32006925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6886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31750</xdr:colOff>
          <xdr:row>1</xdr:row>
          <xdr:rowOff>107950</xdr:rowOff>
        </xdr:from>
        <xdr:to>
          <xdr:col>38</xdr:col>
          <xdr:colOff>311150</xdr:colOff>
          <xdr:row>3</xdr:row>
          <xdr:rowOff>50800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381000</xdr:colOff>
          <xdr:row>1</xdr:row>
          <xdr:rowOff>114300</xdr:rowOff>
        </xdr:from>
        <xdr:to>
          <xdr:col>35</xdr:col>
          <xdr:colOff>152400</xdr:colOff>
          <xdr:row>3</xdr:row>
          <xdr:rowOff>69850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180975</xdr:rowOff>
    </xdr:from>
    <xdr:to>
      <xdr:col>9</xdr:col>
      <xdr:colOff>76200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152400</xdr:colOff>
      <xdr:row>1</xdr:row>
      <xdr:rowOff>161925</xdr:rowOff>
    </xdr:from>
    <xdr:to>
      <xdr:col>18</xdr:col>
      <xdr:colOff>419100</xdr:colOff>
      <xdr:row>19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161924</xdr:colOff>
      <xdr:row>42</xdr:row>
      <xdr:rowOff>38100</xdr:rowOff>
    </xdr:from>
    <xdr:to>
      <xdr:col>15</xdr:col>
      <xdr:colOff>390525</xdr:colOff>
      <xdr:row>58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23812</xdr:colOff>
      <xdr:row>24</xdr:row>
      <xdr:rowOff>9525</xdr:rowOff>
    </xdr:from>
    <xdr:to>
      <xdr:col>8</xdr:col>
      <xdr:colOff>328612</xdr:colOff>
      <xdr:row>38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66675</xdr:colOff>
      <xdr:row>24</xdr:row>
      <xdr:rowOff>9525</xdr:rowOff>
    </xdr:from>
    <xdr:to>
      <xdr:col>18</xdr:col>
      <xdr:colOff>481012</xdr:colOff>
      <xdr:row>38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461961</xdr:colOff>
      <xdr:row>62</xdr:row>
      <xdr:rowOff>171449</xdr:rowOff>
    </xdr:from>
    <xdr:to>
      <xdr:col>16</xdr:col>
      <xdr:colOff>219075</xdr:colOff>
      <xdr:row>82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357186</xdr:colOff>
      <xdr:row>86</xdr:row>
      <xdr:rowOff>38099</xdr:rowOff>
    </xdr:from>
    <xdr:to>
      <xdr:col>14</xdr:col>
      <xdr:colOff>523875</xdr:colOff>
      <xdr:row>103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DG1528"/>
  <sheetViews>
    <sheetView tabSelected="1" zoomScaleNormal="100" workbookViewId="0">
      <pane ySplit="6495" topLeftCell="A1043"/>
      <selection activeCell="AF491" sqref="AF491"/>
      <selection pane="bottomLeft" activeCell="AK994" sqref="AK994"/>
    </sheetView>
  </sheetViews>
  <sheetFormatPr defaultRowHeight="14.75" outlineLevelCol="1"/>
  <cols>
    <col min="1" max="1" width="6.08984375" customWidth="1"/>
    <col min="2" max="2" width="4.81640625" customWidth="1"/>
    <col min="3" max="3" width="5.6328125" customWidth="1"/>
    <col min="4" max="4" width="54.81640625" style="128" customWidth="1"/>
    <col min="5" max="5" width="7.90625" customWidth="1"/>
    <col min="6" max="6" width="7.6328125" hidden="1" customWidth="1" outlineLevel="1"/>
    <col min="7" max="7" width="5.6328125" hidden="1" customWidth="1" outlineLevel="1"/>
    <col min="8" max="8" width="8.54296875" hidden="1" customWidth="1" outlineLevel="1"/>
    <col min="9" max="9" width="9.54296875" hidden="1" customWidth="1" outlineLevel="1"/>
    <col min="10" max="21" width="9.1796875" hidden="1" customWidth="1" outlineLevel="1"/>
    <col min="22" max="22" width="7.453125" hidden="1" customWidth="1" outlineLevel="1"/>
    <col min="23" max="23" width="8.453125" hidden="1" customWidth="1" outlineLevel="1"/>
    <col min="24" max="24" width="6.26953125" hidden="1" customWidth="1" outlineLevel="1"/>
    <col min="25" max="25" width="7.1796875" hidden="1" customWidth="1" outlineLevel="1"/>
    <col min="26" max="26" width="9.40625" customWidth="1" outlineLevel="1"/>
    <col min="27" max="27" width="8.26953125" customWidth="1" outlineLevel="1"/>
    <col min="28" max="29" width="8.453125" customWidth="1"/>
    <col min="30" max="34" width="9.6328125" customWidth="1"/>
    <col min="35" max="35" width="9.6328125" style="1899" customWidth="1"/>
    <col min="36" max="43" width="9.6328125" customWidth="1"/>
    <col min="44" max="46" width="9.6328125" style="2422" customWidth="1"/>
    <col min="47" max="53" width="9" customWidth="1"/>
    <col min="54" max="63" width="9" hidden="1" customWidth="1"/>
  </cols>
  <sheetData>
    <row r="4" spans="4:46" ht="16">
      <c r="D4" s="124"/>
    </row>
    <row r="5" spans="4:46">
      <c r="D5" s="162" t="s">
        <v>1312</v>
      </c>
    </row>
    <row r="6" spans="4:46" ht="15.5" thickBot="1">
      <c r="D6" s="125" t="s">
        <v>1467</v>
      </c>
      <c r="E6" s="1768">
        <f ca="1">NOW()</f>
        <v>46072.61265289352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>
        <v>2010</v>
      </c>
      <c r="V6" s="16" t="s">
        <v>0</v>
      </c>
      <c r="W6" s="16">
        <v>2012</v>
      </c>
      <c r="X6" s="16">
        <v>2013</v>
      </c>
      <c r="Y6" s="16">
        <v>2014</v>
      </c>
      <c r="Z6" s="16">
        <v>2015</v>
      </c>
      <c r="AA6" s="16">
        <v>2016</v>
      </c>
      <c r="AB6" s="16">
        <v>2017</v>
      </c>
      <c r="AC6" s="16">
        <v>2018</v>
      </c>
      <c r="AD6" s="16">
        <v>2019</v>
      </c>
      <c r="AE6" s="16">
        <f>AD6+1</f>
        <v>2020</v>
      </c>
      <c r="AF6" s="16">
        <f t="shared" ref="AF6:AO6" si="0">AE6+1</f>
        <v>2021</v>
      </c>
      <c r="AG6" s="16">
        <f t="shared" si="0"/>
        <v>2022</v>
      </c>
      <c r="AH6" s="16">
        <f t="shared" si="0"/>
        <v>2023</v>
      </c>
      <c r="AI6" s="1900">
        <f t="shared" si="0"/>
        <v>2024</v>
      </c>
      <c r="AJ6" s="16">
        <f t="shared" si="0"/>
        <v>2025</v>
      </c>
      <c r="AK6" s="16">
        <f t="shared" si="0"/>
        <v>2026</v>
      </c>
      <c r="AL6" s="16">
        <f t="shared" si="0"/>
        <v>2027</v>
      </c>
      <c r="AM6" s="16">
        <f t="shared" si="0"/>
        <v>2028</v>
      </c>
      <c r="AN6" s="16">
        <f t="shared" si="0"/>
        <v>2029</v>
      </c>
      <c r="AO6" s="16">
        <f t="shared" si="0"/>
        <v>2030</v>
      </c>
      <c r="AP6" s="16">
        <f t="shared" ref="AP6" si="1">AO6+1</f>
        <v>2031</v>
      </c>
      <c r="AQ6" s="16">
        <f t="shared" ref="AQ6" si="2">AP6+1</f>
        <v>2032</v>
      </c>
      <c r="AR6" s="2302">
        <f t="shared" ref="AR6" si="3">AQ6+1</f>
        <v>2033</v>
      </c>
      <c r="AS6" s="2302">
        <f t="shared" ref="AS6:AT6" si="4">AR6+1</f>
        <v>2034</v>
      </c>
      <c r="AT6" s="2302">
        <f t="shared" si="4"/>
        <v>2035</v>
      </c>
    </row>
    <row r="7" spans="4:46">
      <c r="D7" s="2237" t="s">
        <v>1</v>
      </c>
      <c r="E7" s="2254">
        <v>45890</v>
      </c>
      <c r="F7" s="2"/>
      <c r="G7" s="2"/>
      <c r="H7" s="2"/>
      <c r="I7" s="1033" t="s">
        <v>1186</v>
      </c>
      <c r="J7" s="1033" t="s">
        <v>1187</v>
      </c>
      <c r="K7" s="1033" t="s">
        <v>1188</v>
      </c>
      <c r="L7" s="1033" t="s">
        <v>1189</v>
      </c>
      <c r="M7" s="1033" t="s">
        <v>1190</v>
      </c>
      <c r="N7" s="1033" t="s">
        <v>1191</v>
      </c>
      <c r="O7" s="1033" t="s">
        <v>1192</v>
      </c>
      <c r="P7" s="1033" t="s">
        <v>1193</v>
      </c>
      <c r="Q7" s="1033" t="s">
        <v>1194</v>
      </c>
      <c r="R7" s="1033" t="s">
        <v>1195</v>
      </c>
      <c r="S7" s="1033" t="s">
        <v>1196</v>
      </c>
      <c r="T7" s="1033" t="s">
        <v>1197</v>
      </c>
      <c r="U7" s="1033" t="s">
        <v>1198</v>
      </c>
      <c r="V7" s="1033" t="s">
        <v>1199</v>
      </c>
      <c r="W7" s="1033" t="s">
        <v>1200</v>
      </c>
      <c r="X7" s="1033" t="s">
        <v>1201</v>
      </c>
      <c r="Y7" s="1033" t="s">
        <v>1202</v>
      </c>
      <c r="Z7" s="1033" t="s">
        <v>1203</v>
      </c>
      <c r="AA7" s="1033" t="s">
        <v>1204</v>
      </c>
      <c r="AB7" s="1033" t="s">
        <v>1205</v>
      </c>
      <c r="AC7" s="1033" t="s">
        <v>1206</v>
      </c>
      <c r="AD7" s="1033" t="s">
        <v>1207</v>
      </c>
      <c r="AE7" s="1033" t="s">
        <v>1208</v>
      </c>
      <c r="AF7" s="1033" t="s">
        <v>1209</v>
      </c>
      <c r="AG7" s="1033" t="s">
        <v>1210</v>
      </c>
      <c r="AH7" s="1033" t="s">
        <v>1211</v>
      </c>
      <c r="AI7" s="1901" t="s">
        <v>1212</v>
      </c>
      <c r="AJ7" s="1033" t="s">
        <v>1213</v>
      </c>
      <c r="AK7" s="1033" t="s">
        <v>1214</v>
      </c>
      <c r="AL7" s="1033" t="s">
        <v>1215</v>
      </c>
      <c r="AM7" s="1033" t="s">
        <v>1216</v>
      </c>
      <c r="AN7" s="1033" t="s">
        <v>1217</v>
      </c>
      <c r="AO7" s="1033" t="s">
        <v>1218</v>
      </c>
      <c r="AP7" s="1033" t="s">
        <v>1433</v>
      </c>
      <c r="AQ7" s="1033" t="s">
        <v>1434</v>
      </c>
      <c r="AR7" s="2299" t="s">
        <v>1435</v>
      </c>
      <c r="AS7" s="2299" t="s">
        <v>1436</v>
      </c>
      <c r="AT7" s="2299" t="s">
        <v>1437</v>
      </c>
    </row>
    <row r="8" spans="4:46">
      <c r="D8" s="2238"/>
      <c r="E8" s="2255"/>
      <c r="F8" s="3" t="s">
        <v>2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1034"/>
      <c r="AD8" s="1034"/>
      <c r="AE8" s="1034"/>
      <c r="AF8" s="1034"/>
      <c r="AG8" s="1034"/>
      <c r="AH8" s="1034"/>
      <c r="AI8" s="1902"/>
      <c r="AJ8" s="1034"/>
      <c r="AK8" s="1034"/>
      <c r="AL8" s="1034"/>
      <c r="AM8" s="1034"/>
      <c r="AN8" s="1034"/>
      <c r="AO8" s="1034"/>
      <c r="AP8" s="1034"/>
      <c r="AQ8" s="1034"/>
      <c r="AR8" s="2300"/>
      <c r="AS8" s="2300"/>
      <c r="AT8" s="2300"/>
    </row>
    <row r="9" spans="4:46">
      <c r="D9" s="2237" t="s">
        <v>3</v>
      </c>
      <c r="E9" s="2255"/>
      <c r="F9" s="3" t="s">
        <v>2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1903"/>
      <c r="AJ9" s="3"/>
      <c r="AK9" s="3"/>
      <c r="AL9" s="3"/>
      <c r="AM9" s="3"/>
      <c r="AN9" s="3"/>
      <c r="AO9" s="2228"/>
      <c r="AP9" s="2228" t="s">
        <v>1438</v>
      </c>
      <c r="AQ9" s="2228"/>
      <c r="AR9" s="2423"/>
      <c r="AS9" s="2423"/>
      <c r="AT9" s="2423"/>
    </row>
    <row r="10" spans="4:46">
      <c r="D10" s="2238" t="s">
        <v>4</v>
      </c>
      <c r="E10" s="2256" t="s">
        <v>5</v>
      </c>
      <c r="F10" s="4"/>
      <c r="G10" s="4"/>
      <c r="H10" s="4"/>
      <c r="I10" s="4">
        <v>82.839698160812716</v>
      </c>
      <c r="J10" s="4">
        <v>85.845416417819393</v>
      </c>
      <c r="K10" s="4">
        <v>89.41538406680796</v>
      </c>
      <c r="L10" s="4">
        <v>90.825055416668931</v>
      </c>
      <c r="M10" s="4">
        <v>92.314949939256309</v>
      </c>
      <c r="N10" s="4">
        <v>94.18421006820499</v>
      </c>
      <c r="O10" s="4">
        <v>97.246459927204086</v>
      </c>
      <c r="P10" s="4">
        <v>100</v>
      </c>
      <c r="Q10" s="4">
        <v>103.08495085916576</v>
      </c>
      <c r="R10" s="4">
        <v>105.92252641223247</v>
      </c>
      <c r="S10" s="4">
        <v>106.25695215748682</v>
      </c>
      <c r="T10" s="4">
        <v>102.68345671356913</v>
      </c>
      <c r="U10" s="4">
        <v>105.87424596246761</v>
      </c>
      <c r="V10" s="4">
        <v>107.74345090445723</v>
      </c>
      <c r="W10" s="4">
        <v>108.98490372763976</v>
      </c>
      <c r="X10" s="4">
        <v>110.60928616058132</v>
      </c>
      <c r="Y10" s="4">
        <v>112.94013261607515</v>
      </c>
      <c r="Z10" s="4">
        <v>115.64267603174818</v>
      </c>
      <c r="AA10" s="4">
        <v>117.76315400194231</v>
      </c>
      <c r="AB10" s="4">
        <v>120.81067152229093</v>
      </c>
      <c r="AC10" s="4">
        <v>123.56919591301039</v>
      </c>
      <c r="AD10" s="4">
        <v>125.88286261559807</v>
      </c>
      <c r="AE10" s="4">
        <v>120.89993791715403</v>
      </c>
      <c r="AF10" s="4">
        <v>128.14292944884772</v>
      </c>
      <c r="AG10" s="4">
        <v>131.91247606018678</v>
      </c>
      <c r="AH10" s="4">
        <v>134.19740868092171</v>
      </c>
      <c r="AI10" s="1904">
        <v>136.55762917934555</v>
      </c>
      <c r="AJ10" s="4">
        <v>139.13188090598797</v>
      </c>
      <c r="AK10" s="4">
        <v>141.58627730468612</v>
      </c>
      <c r="AL10" s="4">
        <v>144.04091636043253</v>
      </c>
      <c r="AM10" s="4">
        <v>146.49200490858868</v>
      </c>
      <c r="AN10" s="4">
        <v>148.92495778513947</v>
      </c>
      <c r="AO10" s="2229">
        <v>151.38123836065063</v>
      </c>
      <c r="AP10" s="2229">
        <v>153.87803138186172</v>
      </c>
      <c r="AQ10" s="2229">
        <v>156.41600503720079</v>
      </c>
      <c r="AR10" s="2424">
        <v>158.99583853580239</v>
      </c>
      <c r="AS10" s="2424">
        <v>161.61822228927673</v>
      </c>
      <c r="AT10" s="2424">
        <v>164.28385809647659</v>
      </c>
    </row>
    <row r="11" spans="4:46">
      <c r="D11" s="2238" t="s">
        <v>6</v>
      </c>
      <c r="E11" s="2256" t="s">
        <v>5</v>
      </c>
      <c r="F11" s="4" t="s">
        <v>2</v>
      </c>
      <c r="G11" s="4"/>
      <c r="H11" s="4"/>
      <c r="I11" s="4">
        <v>69.211043891385543</v>
      </c>
      <c r="J11" s="4">
        <v>71.636777546183254</v>
      </c>
      <c r="K11" s="4">
        <v>75.669980017045972</v>
      </c>
      <c r="L11" s="4">
        <v>78.481872193081998</v>
      </c>
      <c r="M11" s="4">
        <v>81.879226867010843</v>
      </c>
      <c r="N11" s="4">
        <v>86.832756777718458</v>
      </c>
      <c r="O11" s="4">
        <v>93.546972967517206</v>
      </c>
      <c r="P11" s="4">
        <v>100</v>
      </c>
      <c r="Q11" s="4">
        <v>107.75889950722441</v>
      </c>
      <c r="R11" s="4">
        <v>116.50922864323118</v>
      </c>
      <c r="S11" s="4">
        <v>122.98957874338782</v>
      </c>
      <c r="T11" s="4">
        <v>126.09956415753668</v>
      </c>
      <c r="U11" s="4">
        <v>135.15916522311912</v>
      </c>
      <c r="V11" s="4">
        <v>143.42984645387449</v>
      </c>
      <c r="W11" s="4">
        <v>150.94877940119051</v>
      </c>
      <c r="X11" s="4">
        <v>158.3773094264844</v>
      </c>
      <c r="Y11" s="4">
        <v>165.76324044933085</v>
      </c>
      <c r="Z11" s="4">
        <v>172.83847264711204</v>
      </c>
      <c r="AA11" s="4">
        <v>180.42180740523935</v>
      </c>
      <c r="AB11" s="4">
        <v>189.09774545113848</v>
      </c>
      <c r="AC11" s="4">
        <v>197.907410418175</v>
      </c>
      <c r="AD11" s="4">
        <v>205.21420820962294</v>
      </c>
      <c r="AE11" s="4">
        <v>201.61135114593677</v>
      </c>
      <c r="AF11" s="4">
        <v>215.73535061105576</v>
      </c>
      <c r="AG11" s="4">
        <v>224.33084797258181</v>
      </c>
      <c r="AH11" s="4">
        <v>234.34995773872052</v>
      </c>
      <c r="AI11" s="1904">
        <v>244.19589453228343</v>
      </c>
      <c r="AJ11" s="4">
        <v>254.31483803271448</v>
      </c>
      <c r="AK11" s="4">
        <v>265.19004025566721</v>
      </c>
      <c r="AL11" s="4">
        <v>276.49004396515204</v>
      </c>
      <c r="AM11" s="4">
        <v>287.7208175145704</v>
      </c>
      <c r="AN11" s="4">
        <v>299.2862748149069</v>
      </c>
      <c r="AO11" s="2229">
        <v>311.29659460143131</v>
      </c>
      <c r="AP11" s="2229">
        <v>323.78888697912714</v>
      </c>
      <c r="AQ11" s="2229">
        <v>336.78249344620338</v>
      </c>
      <c r="AR11" s="2424">
        <v>350.29753167270911</v>
      </c>
      <c r="AS11" s="2424">
        <v>364.35492664820987</v>
      </c>
      <c r="AT11" s="2424">
        <v>378.97644307941607</v>
      </c>
    </row>
    <row r="12" spans="4:46">
      <c r="D12" s="2237" t="s">
        <v>7</v>
      </c>
      <c r="E12" s="2257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905"/>
      <c r="AJ12" s="5"/>
      <c r="AK12" s="5"/>
      <c r="AL12" s="5"/>
      <c r="AM12" s="5"/>
      <c r="AN12" s="5"/>
      <c r="AO12" s="2230"/>
      <c r="AP12" s="2230"/>
      <c r="AQ12" s="2230"/>
      <c r="AR12" s="2425"/>
      <c r="AS12" s="2425"/>
      <c r="AT12" s="2425"/>
    </row>
    <row r="13" spans="4:46">
      <c r="D13" s="2238" t="s">
        <v>4</v>
      </c>
      <c r="E13" s="2258" t="s">
        <v>8</v>
      </c>
      <c r="F13" s="4" t="s">
        <v>2</v>
      </c>
      <c r="G13" s="4"/>
      <c r="H13" s="4"/>
      <c r="I13" s="4">
        <v>88.904588839262601</v>
      </c>
      <c r="J13" s="4">
        <v>89.722572444049618</v>
      </c>
      <c r="K13" s="4">
        <v>91.189727458877542</v>
      </c>
      <c r="L13" s="4">
        <v>92.9458144447227</v>
      </c>
      <c r="M13" s="4">
        <v>94.398217600419684</v>
      </c>
      <c r="N13" s="4">
        <v>95.986294633289006</v>
      </c>
      <c r="O13" s="4">
        <v>97.925404645347868</v>
      </c>
      <c r="P13" s="4">
        <v>100</v>
      </c>
      <c r="Q13" s="4">
        <v>102.12400119459291</v>
      </c>
      <c r="R13" s="4">
        <v>104.464780246852</v>
      </c>
      <c r="S13" s="4">
        <v>106.51760214648505</v>
      </c>
      <c r="T13" s="4">
        <v>107.29667732531595</v>
      </c>
      <c r="U13" s="4">
        <v>108.31150202865226</v>
      </c>
      <c r="V13" s="4">
        <v>109.80281836042371</v>
      </c>
      <c r="W13" s="4">
        <v>111.19139053633171</v>
      </c>
      <c r="X13" s="4">
        <v>112.64058163890664</v>
      </c>
      <c r="Y13" s="4">
        <v>114.19402897539423</v>
      </c>
      <c r="Z13" s="4">
        <v>115.59510574525522</v>
      </c>
      <c r="AA13" s="4">
        <v>116.70289979439508</v>
      </c>
      <c r="AB13" s="4">
        <v>118.38110748776324</v>
      </c>
      <c r="AC13" s="4">
        <v>120.39770700317428</v>
      </c>
      <c r="AD13" s="4">
        <v>122.17515623943133</v>
      </c>
      <c r="AE13" s="4">
        <v>124.15119947008581</v>
      </c>
      <c r="AF13" s="4">
        <v>128.21109491246548</v>
      </c>
      <c r="AG13" s="4">
        <v>135.55680664883153</v>
      </c>
      <c r="AH13" s="4">
        <v>141.15257250710872</v>
      </c>
      <c r="AI13" s="1904">
        <v>144.97343342989535</v>
      </c>
      <c r="AJ13" s="4">
        <v>148.35233341256466</v>
      </c>
      <c r="AK13" s="4">
        <v>151.26939376496756</v>
      </c>
      <c r="AL13" s="4">
        <v>154.20480411883804</v>
      </c>
      <c r="AM13" s="4">
        <v>157.17405438349539</v>
      </c>
      <c r="AN13" s="4">
        <v>160.20784235507085</v>
      </c>
      <c r="AO13" s="2229">
        <v>163.34253664379818</v>
      </c>
      <c r="AP13" s="2229">
        <v>163.34253664379818</v>
      </c>
      <c r="AQ13" s="2229">
        <v>163.34253664379818</v>
      </c>
      <c r="AR13" s="2424">
        <v>163.34253664379818</v>
      </c>
      <c r="AS13" s="2424">
        <v>163.34253664379818</v>
      </c>
      <c r="AT13" s="2424">
        <v>163.34253664379818</v>
      </c>
    </row>
    <row r="14" spans="4:46">
      <c r="D14" s="2237" t="s">
        <v>9</v>
      </c>
      <c r="E14" s="2259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905"/>
      <c r="AJ14" s="5"/>
      <c r="AK14" s="5"/>
      <c r="AL14" s="5"/>
      <c r="AM14" s="5"/>
      <c r="AN14" s="5"/>
      <c r="AO14" s="2230"/>
      <c r="AP14" s="2230"/>
      <c r="AQ14" s="2230"/>
      <c r="AR14" s="2425"/>
      <c r="AS14" s="2425"/>
      <c r="AT14" s="2425"/>
    </row>
    <row r="15" spans="4:46">
      <c r="D15" s="2238" t="s">
        <v>10</v>
      </c>
      <c r="E15" s="2258" t="s">
        <v>8</v>
      </c>
      <c r="F15" s="4" t="s">
        <v>2</v>
      </c>
      <c r="G15" s="4"/>
      <c r="H15" s="4"/>
      <c r="I15" s="4">
        <v>63.957543980267403</v>
      </c>
      <c r="J15" s="4">
        <v>67.228414986357052</v>
      </c>
      <c r="K15" s="4">
        <v>75.631619361802422</v>
      </c>
      <c r="L15" s="4">
        <v>76.107921619345376</v>
      </c>
      <c r="M15" s="4">
        <v>79.076926343066205</v>
      </c>
      <c r="N15" s="4">
        <v>83.595131045402212</v>
      </c>
      <c r="O15" s="4">
        <v>92.667131157282924</v>
      </c>
      <c r="P15" s="4">
        <v>100</v>
      </c>
      <c r="Q15" s="4">
        <v>109.39809062450894</v>
      </c>
      <c r="R15" s="4">
        <v>118.11487241770442</v>
      </c>
      <c r="S15" s="4">
        <v>121.58725155855817</v>
      </c>
      <c r="T15" s="4">
        <v>109.16116929463175</v>
      </c>
      <c r="U15" s="4">
        <v>123.01326188105114</v>
      </c>
      <c r="V15" s="4">
        <v>131.39537434963228</v>
      </c>
      <c r="W15" s="4">
        <v>135.27849312405127</v>
      </c>
      <c r="X15" s="4">
        <v>140.12352410785576</v>
      </c>
      <c r="Y15" s="4">
        <v>145.51500306612434</v>
      </c>
      <c r="Z15" s="4">
        <v>149.88274793044891</v>
      </c>
      <c r="AA15" s="4">
        <v>153.27483502498535</v>
      </c>
      <c r="AB15" s="4">
        <v>161.67931084497388</v>
      </c>
      <c r="AC15" s="4">
        <v>168.07446946790708</v>
      </c>
      <c r="AD15" s="4">
        <v>170.00930257156392</v>
      </c>
      <c r="AE15" s="4">
        <v>155.74230070845874</v>
      </c>
      <c r="AF15" s="4">
        <v>172.66535291142532</v>
      </c>
      <c r="AG15" s="4">
        <v>182.59909576846832</v>
      </c>
      <c r="AH15" s="4">
        <v>184.13472230992707</v>
      </c>
      <c r="AI15" s="1904">
        <v>190.20127962950113</v>
      </c>
      <c r="AJ15" s="4">
        <v>195.82713620549339</v>
      </c>
      <c r="AK15" s="4">
        <v>202.10003369030409</v>
      </c>
      <c r="AL15" s="4">
        <v>208.6666738191133</v>
      </c>
      <c r="AM15" s="4">
        <v>215.62600473906556</v>
      </c>
      <c r="AN15" s="4">
        <v>222.81771990774473</v>
      </c>
      <c r="AO15" s="2229">
        <v>230.09464129464641</v>
      </c>
      <c r="AP15" s="2229">
        <v>237.60921696188572</v>
      </c>
      <c r="AQ15" s="2229">
        <v>245.36920837258145</v>
      </c>
      <c r="AR15" s="2424">
        <v>253.38263046860169</v>
      </c>
      <c r="AS15" s="2424">
        <v>261.65775994883239</v>
      </c>
      <c r="AT15" s="2424">
        <v>270.20314381780292</v>
      </c>
    </row>
    <row r="16" spans="4:46">
      <c r="D16" s="2237" t="s">
        <v>11</v>
      </c>
      <c r="E16" s="2260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1906"/>
      <c r="AJ16" s="6"/>
      <c r="AK16" s="6"/>
      <c r="AL16" s="6"/>
      <c r="AM16" s="6"/>
      <c r="AN16" s="6"/>
      <c r="AO16" s="2231"/>
      <c r="AP16" s="2231"/>
      <c r="AQ16" s="2231"/>
      <c r="AR16" s="2426"/>
      <c r="AS16" s="2426"/>
      <c r="AT16" s="2426"/>
    </row>
    <row r="17" spans="1:46">
      <c r="D17" s="2238" t="s">
        <v>12</v>
      </c>
      <c r="E17" s="2258" t="s">
        <v>8</v>
      </c>
      <c r="F17" s="4"/>
      <c r="G17" s="4"/>
      <c r="H17" s="4"/>
      <c r="I17" s="4">
        <v>92.238099085554879</v>
      </c>
      <c r="J17" s="4">
        <v>88.441720518046793</v>
      </c>
      <c r="K17" s="4">
        <v>84.747788825218379</v>
      </c>
      <c r="L17" s="4">
        <v>81.802543199297986</v>
      </c>
      <c r="M17" s="4">
        <v>82.316332683846511</v>
      </c>
      <c r="N17" s="4">
        <v>90.951106551273782</v>
      </c>
      <c r="O17" s="4">
        <v>98.159183492788287</v>
      </c>
      <c r="P17" s="4">
        <v>100</v>
      </c>
      <c r="Q17" s="4">
        <v>102.58254900873125</v>
      </c>
      <c r="R17" s="4">
        <v>110.25537688648271</v>
      </c>
      <c r="S17" s="4">
        <v>119.29848700636893</v>
      </c>
      <c r="T17" s="4">
        <v>109.51271204567132</v>
      </c>
      <c r="U17" s="4">
        <v>112.22685451211795</v>
      </c>
      <c r="V17" s="4">
        <v>122.06901454878701</v>
      </c>
      <c r="W17" s="4">
        <v>118.31126766060467</v>
      </c>
      <c r="X17" s="4">
        <v>117.69594486210089</v>
      </c>
      <c r="Y17" s="4">
        <v>115.57591971529597</v>
      </c>
      <c r="Z17" s="4">
        <v>102.38576095767904</v>
      </c>
      <c r="AA17" s="4">
        <v>99.906945560282949</v>
      </c>
      <c r="AB17" s="4">
        <v>103.33610763224092</v>
      </c>
      <c r="AC17" s="4">
        <v>107.49450046058911</v>
      </c>
      <c r="AD17" s="4">
        <v>104.14070892994695</v>
      </c>
      <c r="AE17" s="4">
        <v>104.48982673519185</v>
      </c>
      <c r="AF17" s="4">
        <v>115.44783840672781</v>
      </c>
      <c r="AG17" s="4">
        <v>119.34115025508873</v>
      </c>
      <c r="AH17" s="4">
        <v>117.84884568398211</v>
      </c>
      <c r="AI17" s="1904">
        <v>118.08716301995914</v>
      </c>
      <c r="AJ17" s="4">
        <v>116.2664109246798</v>
      </c>
      <c r="AK17" s="4">
        <v>117.78347699979415</v>
      </c>
      <c r="AL17" s="4">
        <v>119.30092990429966</v>
      </c>
      <c r="AM17" s="4">
        <v>120.67750559506052</v>
      </c>
      <c r="AN17" s="4">
        <v>122.276347688741</v>
      </c>
      <c r="AO17" s="2229">
        <v>123.83970654760654</v>
      </c>
      <c r="AP17" s="2229">
        <v>125.42305366231871</v>
      </c>
      <c r="AQ17" s="2229">
        <v>127.02664459184244</v>
      </c>
      <c r="AR17" s="2424">
        <v>128.65073816258055</v>
      </c>
      <c r="AS17" s="2424">
        <v>130.29559651014944</v>
      </c>
      <c r="AT17" s="2424">
        <v>131.9614851216889</v>
      </c>
    </row>
    <row r="18" spans="1:46">
      <c r="D18" s="2238" t="s">
        <v>13</v>
      </c>
      <c r="E18" s="2258"/>
      <c r="F18" s="4"/>
      <c r="G18" s="4"/>
      <c r="H18" s="4"/>
      <c r="I18" s="4">
        <v>93.448154647509924</v>
      </c>
      <c r="J18" s="4">
        <v>92.435352321683723</v>
      </c>
      <c r="K18" s="4">
        <v>92.621455349583613</v>
      </c>
      <c r="L18" s="4">
        <v>89.480097852109992</v>
      </c>
      <c r="M18" s="4">
        <v>87.72166608158922</v>
      </c>
      <c r="N18" s="4">
        <v>90.229201273394111</v>
      </c>
      <c r="O18" s="4">
        <v>96.114245649280406</v>
      </c>
      <c r="P18" s="4">
        <v>100</v>
      </c>
      <c r="Q18" s="4">
        <v>102.16302429246502</v>
      </c>
      <c r="R18" s="4">
        <v>105.55226693137247</v>
      </c>
      <c r="S18" s="4">
        <v>111.91714416132479</v>
      </c>
      <c r="T18" s="4">
        <v>109.86751858808846</v>
      </c>
      <c r="U18" s="4">
        <v>112.14004116532391</v>
      </c>
      <c r="V18" s="4">
        <v>117.22637494733689</v>
      </c>
      <c r="W18" s="4">
        <v>120.05170073851998</v>
      </c>
      <c r="X18" s="4">
        <v>116.5939812019441</v>
      </c>
      <c r="Y18" s="4">
        <v>115.96335304544144</v>
      </c>
      <c r="Z18" s="4">
        <v>112.41544847215516</v>
      </c>
      <c r="AA18" s="4">
        <v>106.76671760326886</v>
      </c>
      <c r="AB18" s="4">
        <v>106.90419693414952</v>
      </c>
      <c r="AC18" s="4">
        <v>109.07488103988658</v>
      </c>
      <c r="AD18" s="4">
        <v>109.50800170410079</v>
      </c>
      <c r="AE18" s="4">
        <v>106.02254283176163</v>
      </c>
      <c r="AF18" s="4">
        <v>113.10363182567542</v>
      </c>
      <c r="AG18" s="4">
        <v>124.82257885786798</v>
      </c>
      <c r="AH18" s="4">
        <v>122.69434199141773</v>
      </c>
      <c r="AI18" s="1904">
        <v>124.27549930684498</v>
      </c>
      <c r="AJ18" s="4">
        <v>126.46546637247096</v>
      </c>
      <c r="AK18" s="4">
        <v>127.70184570411183</v>
      </c>
      <c r="AL18" s="4">
        <v>129.06804393306984</v>
      </c>
      <c r="AM18" s="4">
        <v>130.58094844652479</v>
      </c>
      <c r="AN18" s="4">
        <v>132.31112217616828</v>
      </c>
      <c r="AO18" s="2229">
        <v>134.02594096025069</v>
      </c>
      <c r="AP18" s="2229">
        <v>135.76298465947158</v>
      </c>
      <c r="AQ18" s="2229">
        <v>137.5225413199251</v>
      </c>
      <c r="AR18" s="2424">
        <v>139.30490272092783</v>
      </c>
      <c r="AS18" s="2424">
        <v>141.11036442340327</v>
      </c>
      <c r="AT18" s="2424">
        <v>142.93922581889336</v>
      </c>
    </row>
    <row r="19" spans="1:46">
      <c r="D19" s="2237" t="s">
        <v>14</v>
      </c>
      <c r="E19" s="2258"/>
      <c r="F19" s="4" t="s">
        <v>2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1904"/>
      <c r="AJ19" s="4"/>
      <c r="AK19" s="4"/>
      <c r="AL19" s="4"/>
      <c r="AM19" s="4"/>
      <c r="AN19" s="4"/>
      <c r="AO19" s="2229"/>
      <c r="AP19" s="2229"/>
      <c r="AQ19" s="2229"/>
      <c r="AR19" s="2424"/>
      <c r="AS19" s="2424"/>
      <c r="AT19" s="2424"/>
    </row>
    <row r="20" spans="1:46">
      <c r="D20" s="2238" t="s">
        <v>15</v>
      </c>
      <c r="E20" s="2258" t="s">
        <v>8</v>
      </c>
      <c r="F20" s="4" t="s">
        <v>2</v>
      </c>
      <c r="G20" s="4"/>
      <c r="H20" s="4"/>
      <c r="I20" s="4">
        <v>37.295675486647319</v>
      </c>
      <c r="J20" s="4">
        <v>45.867666628160293</v>
      </c>
      <c r="K20" s="4">
        <v>73.620515764565752</v>
      </c>
      <c r="L20" s="4">
        <v>66.356471721530482</v>
      </c>
      <c r="M20" s="4">
        <v>62.519301467370703</v>
      </c>
      <c r="N20" s="4">
        <v>77.435056793643056</v>
      </c>
      <c r="O20" s="4">
        <v>98.084593467079685</v>
      </c>
      <c r="P20" s="4">
        <v>135.57786771471561</v>
      </c>
      <c r="Q20" s="4">
        <v>153.20178293209196</v>
      </c>
      <c r="R20" s="4">
        <v>168.02694598061873</v>
      </c>
      <c r="S20" s="4">
        <v>232.55689810590994</v>
      </c>
      <c r="T20" s="4">
        <v>142.77169885458702</v>
      </c>
      <c r="U20" s="4">
        <v>178.52656275550359</v>
      </c>
      <c r="V20" s="4">
        <v>231.51176675318189</v>
      </c>
      <c r="W20" s="4">
        <v>228.12097579449059</v>
      </c>
      <c r="X20" s="4">
        <v>225.87989261997996</v>
      </c>
      <c r="Y20" s="4">
        <v>212.32069526033899</v>
      </c>
      <c r="Z20" s="4">
        <v>118.9821211337963</v>
      </c>
      <c r="AA20" s="4">
        <v>100</v>
      </c>
      <c r="AB20" s="4">
        <v>123.30069799332352</v>
      </c>
      <c r="AC20" s="4">
        <v>156.53475720140057</v>
      </c>
      <c r="AD20" s="4">
        <v>129.28497919634125</v>
      </c>
      <c r="AE20" s="4">
        <v>91.704892652902686</v>
      </c>
      <c r="AF20" s="4">
        <v>183.08872268266387</v>
      </c>
      <c r="AG20" s="4">
        <v>299.51108413036587</v>
      </c>
      <c r="AH20" s="4">
        <v>189.5050149300188</v>
      </c>
      <c r="AI20" s="1904">
        <v>179.50369051334349</v>
      </c>
      <c r="AJ20" s="4">
        <v>175.03540602270593</v>
      </c>
      <c r="AK20" s="4">
        <v>165.56119402627013</v>
      </c>
      <c r="AL20" s="4">
        <v>158.55478963679971</v>
      </c>
      <c r="AM20" s="4">
        <v>155.43712031982031</v>
      </c>
      <c r="AN20" s="4">
        <v>153.58225992522637</v>
      </c>
      <c r="AO20" s="2229">
        <v>152.33395295193688</v>
      </c>
      <c r="AP20" s="2229">
        <v>151.09579213941049</v>
      </c>
      <c r="AQ20" s="2229">
        <v>149.86769502028909</v>
      </c>
      <c r="AR20" s="2424">
        <v>148.64957979750403</v>
      </c>
      <c r="AS20" s="2424">
        <v>147.44136533882815</v>
      </c>
      <c r="AT20" s="2424">
        <v>146.24297117147191</v>
      </c>
    </row>
    <row r="21" spans="1:46">
      <c r="D21" s="2238" t="s">
        <v>16</v>
      </c>
      <c r="E21" s="2258" t="s">
        <v>17</v>
      </c>
      <c r="F21" s="4"/>
      <c r="G21" s="4"/>
      <c r="H21" s="4"/>
      <c r="I21" s="4">
        <v>13.235742442541357</v>
      </c>
      <c r="J21" s="4">
        <v>18.179252316121879</v>
      </c>
      <c r="K21" s="4">
        <v>28.471002431143734</v>
      </c>
      <c r="L21" s="4">
        <v>24.489567028985508</v>
      </c>
      <c r="M21" s="4">
        <v>25.000525066921806</v>
      </c>
      <c r="N21" s="4">
        <v>28.908934664972708</v>
      </c>
      <c r="O21" s="4">
        <v>37.806715958759433</v>
      </c>
      <c r="P21" s="4">
        <v>53.506304810527631</v>
      </c>
      <c r="Q21" s="4">
        <v>64.401517804860205</v>
      </c>
      <c r="R21" s="4">
        <v>71.189201134010929</v>
      </c>
      <c r="S21" s="4">
        <v>96.76740195694002</v>
      </c>
      <c r="T21" s="4">
        <v>61.501470695568521</v>
      </c>
      <c r="U21" s="4">
        <v>79.144482318004066</v>
      </c>
      <c r="V21" s="4">
        <v>104.06865139751552</v>
      </c>
      <c r="W21" s="4">
        <v>105.09661699029635</v>
      </c>
      <c r="X21" s="4">
        <v>104.17181542390783</v>
      </c>
      <c r="Y21" s="4">
        <v>96.326127627203718</v>
      </c>
      <c r="Z21" s="4">
        <v>50.911922344563642</v>
      </c>
      <c r="AA21" s="4">
        <v>43.263857257879003</v>
      </c>
      <c r="AB21" s="4">
        <v>52.977644966748223</v>
      </c>
      <c r="AC21" s="4">
        <v>68.532530684693725</v>
      </c>
      <c r="AD21" s="4">
        <v>61.432334067904719</v>
      </c>
      <c r="AE21" s="4">
        <v>41.765497534872537</v>
      </c>
      <c r="AF21" s="4">
        <v>69.249978185059703</v>
      </c>
      <c r="AG21" s="4">
        <v>96.362059361733273</v>
      </c>
      <c r="AH21" s="4">
        <v>80.594907475374853</v>
      </c>
      <c r="AI21" s="1904">
        <v>79.170800120772938</v>
      </c>
      <c r="AJ21" s="4">
        <v>71.99704702775</v>
      </c>
      <c r="AK21" s="4">
        <v>68.192475333416667</v>
      </c>
      <c r="AL21" s="4">
        <v>66.941893444416664</v>
      </c>
      <c r="AM21" s="4">
        <v>66.411212027749997</v>
      </c>
      <c r="AN21" s="4">
        <v>66.042291388916667</v>
      </c>
      <c r="AO21" s="2229">
        <v>65.804488944416661</v>
      </c>
      <c r="AP21" s="2229">
        <v>65.567542769458811</v>
      </c>
      <c r="AQ21" s="2229">
        <v>65.331449780821956</v>
      </c>
      <c r="AR21" s="2424">
        <v>65.096206906386868</v>
      </c>
      <c r="AS21" s="2424">
        <v>64.861811085096292</v>
      </c>
      <c r="AT21" s="2424">
        <v>64.628259266915109</v>
      </c>
    </row>
    <row r="22" spans="1:46">
      <c r="A22" t="s">
        <v>1086</v>
      </c>
      <c r="C22" s="13" t="s">
        <v>1087</v>
      </c>
      <c r="D22" s="2238" t="s">
        <v>18</v>
      </c>
      <c r="E22" s="2258" t="s">
        <v>19</v>
      </c>
      <c r="F22" s="4" t="s">
        <v>2</v>
      </c>
      <c r="G22" s="4"/>
      <c r="H22" s="4"/>
      <c r="I22" s="4">
        <v>66.943225580757399</v>
      </c>
      <c r="J22" s="4">
        <v>58.788758256335591</v>
      </c>
      <c r="K22" s="4">
        <v>59.027974556934062</v>
      </c>
      <c r="L22" s="4">
        <v>59.601899776210267</v>
      </c>
      <c r="M22" s="4">
        <v>62.708494776321707</v>
      </c>
      <c r="N22" s="4">
        <v>68.502411364737242</v>
      </c>
      <c r="O22" s="4">
        <v>75.373825923457119</v>
      </c>
      <c r="P22" s="4">
        <v>76.309035438994783</v>
      </c>
      <c r="Q22" s="4">
        <v>82.417949974646433</v>
      </c>
      <c r="R22" s="4">
        <v>93.91977558730116</v>
      </c>
      <c r="S22" s="4">
        <v>110.41566041375567</v>
      </c>
      <c r="T22" s="4">
        <v>92.869151481188723</v>
      </c>
      <c r="U22" s="4">
        <v>105.39202087205035</v>
      </c>
      <c r="V22" s="4">
        <v>124.97139464623541</v>
      </c>
      <c r="W22" s="4">
        <v>120.87320620204956</v>
      </c>
      <c r="X22" s="4">
        <v>120.48901091684388</v>
      </c>
      <c r="Y22" s="4">
        <v>118.59389437789241</v>
      </c>
      <c r="Z22" s="4">
        <v>98.537891530303668</v>
      </c>
      <c r="AA22" s="4">
        <v>100.00000000000001</v>
      </c>
      <c r="AB22" s="4">
        <v>103.79615781345687</v>
      </c>
      <c r="AC22" s="4">
        <v>102.50521953251798</v>
      </c>
      <c r="AD22" s="4">
        <v>99.369674858156657</v>
      </c>
      <c r="AE22" s="4">
        <v>101.09557487778936</v>
      </c>
      <c r="AF22" s="4">
        <v>128.35422614081585</v>
      </c>
      <c r="AG22" s="4">
        <v>147.40229869192726</v>
      </c>
      <c r="AH22" s="4">
        <v>137.44595372161757</v>
      </c>
      <c r="AI22" s="1904">
        <v>133.14244447141138</v>
      </c>
      <c r="AJ22" s="4">
        <v>131.385905240423</v>
      </c>
      <c r="AK22" s="4">
        <v>131.43151020762602</v>
      </c>
      <c r="AL22" s="4">
        <v>130.50071981110696</v>
      </c>
      <c r="AM22" s="4">
        <v>130.47865279867992</v>
      </c>
      <c r="AN22" s="4">
        <v>130.45873135169495</v>
      </c>
      <c r="AO22" s="2229">
        <v>130.54585818398544</v>
      </c>
      <c r="AP22" s="2229">
        <v>130.63304320390989</v>
      </c>
      <c r="AQ22" s="2229">
        <v>130.7202864503289</v>
      </c>
      <c r="AR22" s="2424">
        <v>130.80758796212899</v>
      </c>
      <c r="AS22" s="2424">
        <v>130.8949477782227</v>
      </c>
      <c r="AT22" s="2424">
        <v>130.98236593754854</v>
      </c>
    </row>
    <row r="23" spans="1:46">
      <c r="D23" s="2238" t="s">
        <v>20</v>
      </c>
      <c r="E23" s="2258" t="s">
        <v>19</v>
      </c>
      <c r="F23" s="4" t="s">
        <v>2</v>
      </c>
      <c r="G23" s="4"/>
      <c r="H23" s="4"/>
      <c r="I23" s="4">
        <v>71.344441781553058</v>
      </c>
      <c r="J23" s="4">
        <v>70.376412307907785</v>
      </c>
      <c r="K23" s="4">
        <v>72.344672187535821</v>
      </c>
      <c r="L23" s="4">
        <v>65.034155149925027</v>
      </c>
      <c r="M23" s="4">
        <v>67.013161221229083</v>
      </c>
      <c r="N23" s="4">
        <v>77.17254259965982</v>
      </c>
      <c r="O23" s="4">
        <v>83.251758185170971</v>
      </c>
      <c r="P23" s="4">
        <v>85.721608337621134</v>
      </c>
      <c r="Q23" s="4">
        <v>97.793211068984434</v>
      </c>
      <c r="R23" s="4">
        <v>102.96338472865062</v>
      </c>
      <c r="S23" s="4">
        <v>109.13066657336225</v>
      </c>
      <c r="T23" s="4">
        <v>95.102252548605136</v>
      </c>
      <c r="U23" s="4">
        <v>128.26491065205718</v>
      </c>
      <c r="V23" s="4">
        <v>161.03366584553314</v>
      </c>
      <c r="W23" s="4">
        <v>127.86582234603942</v>
      </c>
      <c r="X23" s="4">
        <v>122.25148374233777</v>
      </c>
      <c r="Y23" s="4">
        <v>112.901492597131</v>
      </c>
      <c r="Z23" s="4">
        <v>100.17853531824635</v>
      </c>
      <c r="AA23" s="4">
        <v>100.00000000000001</v>
      </c>
      <c r="AB23" s="4">
        <v>105.38353758139085</v>
      </c>
      <c r="AC23" s="4">
        <v>107.49071019408869</v>
      </c>
      <c r="AD23" s="4">
        <v>101.66183468748265</v>
      </c>
      <c r="AE23" s="4">
        <v>98.192673325170361</v>
      </c>
      <c r="AF23" s="4">
        <v>113.38131749624391</v>
      </c>
      <c r="AG23" s="4">
        <v>119.89290127160751</v>
      </c>
      <c r="AH23" s="4">
        <v>101.2364165236681</v>
      </c>
      <c r="AI23" s="1904">
        <v>105.3718085233504</v>
      </c>
      <c r="AJ23" s="4">
        <v>103.20239636462311</v>
      </c>
      <c r="AK23" s="4">
        <v>104.62508395979377</v>
      </c>
      <c r="AL23" s="4">
        <v>104.45007527626305</v>
      </c>
      <c r="AM23" s="4">
        <v>104.02075752279744</v>
      </c>
      <c r="AN23" s="4">
        <v>104.02075752279744</v>
      </c>
      <c r="AO23" s="2229">
        <v>104.02075752279744</v>
      </c>
      <c r="AP23" s="2229">
        <v>104.02075752279744</v>
      </c>
      <c r="AQ23" s="2229">
        <v>104.02075752279744</v>
      </c>
      <c r="AR23" s="2424">
        <v>104.02075752279744</v>
      </c>
      <c r="AS23" s="2424">
        <v>104.02075752279744</v>
      </c>
      <c r="AT23" s="2424">
        <v>104.02075752279744</v>
      </c>
    </row>
    <row r="24" spans="1:46">
      <c r="D24" s="2238" t="s">
        <v>21</v>
      </c>
      <c r="E24" s="2258" t="s">
        <v>19</v>
      </c>
      <c r="F24" s="4" t="s">
        <v>2</v>
      </c>
      <c r="G24" s="4"/>
      <c r="H24" s="4"/>
      <c r="I24" s="4">
        <v>41.034974522832385</v>
      </c>
      <c r="J24" s="4">
        <v>41.389527389192388</v>
      </c>
      <c r="K24" s="4">
        <v>47.932397783575787</v>
      </c>
      <c r="L24" s="4">
        <v>41.794200751115149</v>
      </c>
      <c r="M24" s="4">
        <v>41.329813261364492</v>
      </c>
      <c r="N24" s="4">
        <v>48.382931427428275</v>
      </c>
      <c r="O24" s="4">
        <v>67.230659217683552</v>
      </c>
      <c r="P24" s="4">
        <v>82.840841422498428</v>
      </c>
      <c r="Q24" s="4">
        <v>130.0954771197346</v>
      </c>
      <c r="R24" s="4">
        <v>160.66499802201321</v>
      </c>
      <c r="S24" s="4">
        <v>144.28416991832543</v>
      </c>
      <c r="T24" s="4">
        <v>121.43662953128006</v>
      </c>
      <c r="U24" s="4">
        <v>185.83764607204668</v>
      </c>
      <c r="V24" s="4">
        <v>209.3567181716119</v>
      </c>
      <c r="W24" s="4">
        <v>172.09755213870946</v>
      </c>
      <c r="X24" s="4">
        <v>165.41943505741614</v>
      </c>
      <c r="Y24" s="4">
        <v>145.27295111032899</v>
      </c>
      <c r="Z24" s="4">
        <v>105.60449725020818</v>
      </c>
      <c r="AA24" s="4">
        <v>100.00000000000001</v>
      </c>
      <c r="AB24" s="4">
        <v>122.18869143666286</v>
      </c>
      <c r="AC24" s="4">
        <v>130.28732318059787</v>
      </c>
      <c r="AD24" s="4">
        <v>135.32033023870892</v>
      </c>
      <c r="AE24" s="4">
        <v>140.0100332583313</v>
      </c>
      <c r="AF24" s="4">
        <v>205.41254004336932</v>
      </c>
      <c r="AG24" s="4">
        <v>193.89512885526935</v>
      </c>
      <c r="AH24" s="4">
        <v>188.54756862650402</v>
      </c>
      <c r="AI24" s="1904">
        <v>184.94947980411985</v>
      </c>
      <c r="AJ24" s="4">
        <v>183.96287156250267</v>
      </c>
      <c r="AK24" s="4">
        <v>182.81740927570507</v>
      </c>
      <c r="AL24" s="4">
        <v>183.23813838295683</v>
      </c>
      <c r="AM24" s="4">
        <v>184.37237576508741</v>
      </c>
      <c r="AN24" s="4">
        <v>185.37137197859255</v>
      </c>
      <c r="AO24" s="2229">
        <v>186.23548633290818</v>
      </c>
      <c r="AP24" s="2229">
        <v>187.10362878287509</v>
      </c>
      <c r="AQ24" s="2229">
        <v>187.97581810558506</v>
      </c>
      <c r="AR24" s="2424">
        <v>188.85207316565993</v>
      </c>
      <c r="AS24" s="2424">
        <v>189.73241291565952</v>
      </c>
      <c r="AT24" s="2424">
        <v>190.61685639649161</v>
      </c>
    </row>
    <row r="25" spans="1:46">
      <c r="D25" s="2238" t="s">
        <v>22</v>
      </c>
      <c r="E25" s="2256" t="s">
        <v>23</v>
      </c>
      <c r="F25" s="4" t="s">
        <v>2</v>
      </c>
      <c r="G25" s="4"/>
      <c r="H25" s="4"/>
      <c r="I25" s="4">
        <v>135.46926998243302</v>
      </c>
      <c r="J25" s="4">
        <v>103.88442438358743</v>
      </c>
      <c r="K25" s="4">
        <v>87.204109887696816</v>
      </c>
      <c r="L25" s="4">
        <v>62.284132591442379</v>
      </c>
      <c r="M25" s="4">
        <v>61.462068268084558</v>
      </c>
      <c r="N25" s="4">
        <v>64.172862052199008</v>
      </c>
      <c r="O25" s="4">
        <v>80.479524852562903</v>
      </c>
      <c r="P25" s="4">
        <v>114.85391927818557</v>
      </c>
      <c r="Q25" s="4">
        <v>114.40885786435787</v>
      </c>
      <c r="R25" s="4">
        <v>123.61387754093731</v>
      </c>
      <c r="S25" s="4">
        <v>139.71246561892212</v>
      </c>
      <c r="T25" s="4">
        <v>143.75475766202396</v>
      </c>
      <c r="U25" s="4">
        <v>196.04909199918438</v>
      </c>
      <c r="V25" s="4">
        <v>271.10805783769371</v>
      </c>
      <c r="W25" s="4">
        <v>186.44158316080055</v>
      </c>
      <c r="X25" s="4">
        <v>139.48433732511447</v>
      </c>
      <c r="Y25" s="4">
        <v>200.35589636269529</v>
      </c>
      <c r="Z25" s="4">
        <v>159.90368585701739</v>
      </c>
      <c r="AA25" s="4">
        <v>163.83998470732166</v>
      </c>
      <c r="AB25" s="4">
        <v>150.75595340046428</v>
      </c>
      <c r="AC25" s="4">
        <v>132.71492668141036</v>
      </c>
      <c r="AD25" s="4">
        <v>130.55576145774515</v>
      </c>
      <c r="AE25" s="4">
        <v>150.83195003607503</v>
      </c>
      <c r="AF25" s="4">
        <v>204.69402922077924</v>
      </c>
      <c r="AG25" s="4">
        <v>255.46590204059228</v>
      </c>
      <c r="AH25" s="4">
        <v>205.95975240761655</v>
      </c>
      <c r="AI25" s="1904">
        <v>255.44462944664033</v>
      </c>
      <c r="AJ25" s="4">
        <v>363.17839039041667</v>
      </c>
      <c r="AK25" s="4">
        <v>306.4437672270833</v>
      </c>
      <c r="AL25" s="4">
        <v>249.87807866666665</v>
      </c>
      <c r="AM25" s="4">
        <v>224.81656221</v>
      </c>
      <c r="AN25" s="4">
        <v>224.81656221</v>
      </c>
      <c r="AO25" s="2229">
        <v>224.81656221</v>
      </c>
      <c r="AP25" s="2229">
        <v>224.81656221</v>
      </c>
      <c r="AQ25" s="2229">
        <v>224.81656221</v>
      </c>
      <c r="AR25" s="2424">
        <v>224.81656221</v>
      </c>
      <c r="AS25" s="2424">
        <v>224.81656221</v>
      </c>
      <c r="AT25" s="2424">
        <v>224.81656221</v>
      </c>
    </row>
    <row r="26" spans="1:46">
      <c r="D26" s="2238" t="s">
        <v>24</v>
      </c>
      <c r="E26" s="2256" t="s">
        <v>25</v>
      </c>
      <c r="F26" s="4" t="s">
        <v>2</v>
      </c>
      <c r="G26" s="4"/>
      <c r="H26" s="4"/>
      <c r="I26" s="4">
        <v>238.56254959106445</v>
      </c>
      <c r="J26" s="4">
        <v>232.35666666666668</v>
      </c>
      <c r="K26" s="4">
        <v>248.11666666666667</v>
      </c>
      <c r="L26" s="4">
        <v>198.12333333333333</v>
      </c>
      <c r="M26" s="4">
        <v>179.18750000000003</v>
      </c>
      <c r="N26" s="4">
        <v>194.32583333333329</v>
      </c>
      <c r="O26" s="4">
        <v>198.15083333333331</v>
      </c>
      <c r="P26" s="4">
        <v>216.37916666666666</v>
      </c>
      <c r="Q26" s="4">
        <v>241.69999999999996</v>
      </c>
      <c r="R26" s="4">
        <v>211.9291666666667</v>
      </c>
      <c r="S26" s="4">
        <v>269.50583333333327</v>
      </c>
      <c r="T26" s="4">
        <v>313.95666666666665</v>
      </c>
      <c r="U26" s="4">
        <v>316.73722551602987</v>
      </c>
      <c r="V26" s="4">
        <v>346.16056135893092</v>
      </c>
      <c r="W26" s="4">
        <v>348.91512448919838</v>
      </c>
      <c r="X26" s="4">
        <v>265.60125730388779</v>
      </c>
      <c r="Y26" s="4">
        <v>237.85755307108354</v>
      </c>
      <c r="Z26" s="4">
        <v>340.38667780078225</v>
      </c>
      <c r="AA26" s="4">
        <v>287.42951828847487</v>
      </c>
      <c r="AB26" s="4">
        <v>362.2014608864726</v>
      </c>
      <c r="AC26" s="4">
        <v>298.26014594897151</v>
      </c>
      <c r="AD26" s="4">
        <v>268.27633410535037</v>
      </c>
      <c r="AE26" s="4">
        <v>253.93311836612119</v>
      </c>
      <c r="AF26" s="4">
        <v>267.20341444810111</v>
      </c>
      <c r="AG26" s="4">
        <v>277.94792036669793</v>
      </c>
      <c r="AH26" s="4">
        <v>290.21567267783348</v>
      </c>
      <c r="AI26" s="1904">
        <v>328.02310780644808</v>
      </c>
      <c r="AJ26" s="4">
        <v>342.67</v>
      </c>
      <c r="AK26" s="4">
        <v>342.67</v>
      </c>
      <c r="AL26" s="4">
        <v>342.67</v>
      </c>
      <c r="AM26" s="4">
        <v>342.67</v>
      </c>
      <c r="AN26" s="4">
        <v>342.67</v>
      </c>
      <c r="AO26" s="2229">
        <v>342.67</v>
      </c>
      <c r="AP26" s="2229">
        <v>342.67</v>
      </c>
      <c r="AQ26" s="2229">
        <v>342.67</v>
      </c>
      <c r="AR26" s="2424">
        <v>342.67</v>
      </c>
      <c r="AS26" s="2424">
        <v>342.67</v>
      </c>
      <c r="AT26" s="2424">
        <v>342.67</v>
      </c>
    </row>
    <row r="27" spans="1:46">
      <c r="D27" s="2238" t="s">
        <v>26</v>
      </c>
      <c r="E27" s="2256" t="s">
        <v>27</v>
      </c>
      <c r="F27" s="4"/>
      <c r="G27" s="4"/>
      <c r="H27" s="4"/>
      <c r="I27" s="4">
        <v>75.989121187599579</v>
      </c>
      <c r="J27" s="4">
        <v>61.65533045416894</v>
      </c>
      <c r="K27" s="4">
        <v>65.571231632412761</v>
      </c>
      <c r="L27" s="4">
        <v>70.677707128061812</v>
      </c>
      <c r="M27" s="4">
        <v>66.826209680508654</v>
      </c>
      <c r="N27" s="4">
        <v>69.041137524858385</v>
      </c>
      <c r="O27" s="4">
        <v>67.98362204528226</v>
      </c>
      <c r="P27" s="4">
        <v>64.937980709311958</v>
      </c>
      <c r="Q27" s="4">
        <v>68.732838936055302</v>
      </c>
      <c r="R27" s="4">
        <v>72.750383872033851</v>
      </c>
      <c r="S27" s="4">
        <v>65.068889825817209</v>
      </c>
      <c r="T27" s="4">
        <v>40.786567711325446</v>
      </c>
      <c r="U27" s="4">
        <v>69.473906159398709</v>
      </c>
      <c r="V27" s="4">
        <v>81.47656060095035</v>
      </c>
      <c r="W27" s="4">
        <v>81.639780044740647</v>
      </c>
      <c r="X27" s="4">
        <v>96.339617147678055</v>
      </c>
      <c r="Y27" s="4">
        <v>106.56916381976055</v>
      </c>
      <c r="Z27" s="4">
        <v>87.886698373409885</v>
      </c>
      <c r="AA27" s="4">
        <v>73.277291676710433</v>
      </c>
      <c r="AB27" s="4">
        <v>69.20390794550616</v>
      </c>
      <c r="AC27" s="4">
        <v>59.950530316429905</v>
      </c>
      <c r="AD27" s="4">
        <v>40.80702111671264</v>
      </c>
      <c r="AE27" s="4">
        <v>33.567213374489363</v>
      </c>
      <c r="AF27" s="4">
        <v>47.418791932014635</v>
      </c>
      <c r="AG27" s="4">
        <v>57.556471798398867</v>
      </c>
      <c r="AH27" s="4">
        <v>58.633973133010869</v>
      </c>
      <c r="AI27" s="1904">
        <v>58.652686283273674</v>
      </c>
      <c r="AJ27" s="4">
        <v>57.018861280000003</v>
      </c>
      <c r="AK27" s="4">
        <v>57.018861280000003</v>
      </c>
      <c r="AL27" s="4">
        <v>57.018861280000003</v>
      </c>
      <c r="AM27" s="4">
        <v>57.018861280000003</v>
      </c>
      <c r="AN27" s="4">
        <v>57.018861280000003</v>
      </c>
      <c r="AO27" s="2229">
        <v>57.018861280000003</v>
      </c>
      <c r="AP27" s="2229">
        <v>57.018861280000003</v>
      </c>
      <c r="AQ27" s="2229">
        <v>57.018861280000003</v>
      </c>
      <c r="AR27" s="2424">
        <v>57.018861280000003</v>
      </c>
      <c r="AS27" s="2424">
        <v>57.018861280000003</v>
      </c>
      <c r="AT27" s="2424">
        <v>57.018861280000003</v>
      </c>
    </row>
    <row r="28" spans="1:46">
      <c r="D28" s="2238" t="s">
        <v>28</v>
      </c>
      <c r="E28" s="2261" t="s">
        <v>29</v>
      </c>
      <c r="F28" s="7" t="s">
        <v>2</v>
      </c>
      <c r="G28" s="7"/>
      <c r="H28" s="7"/>
      <c r="I28" s="7">
        <v>294.13892364501964</v>
      </c>
      <c r="J28" s="7">
        <v>278.87285144999998</v>
      </c>
      <c r="K28" s="7">
        <v>279.17055316666665</v>
      </c>
      <c r="L28" s="7">
        <v>271.05059244166671</v>
      </c>
      <c r="M28" s="7">
        <v>310.03546758333334</v>
      </c>
      <c r="N28" s="7">
        <v>363.50905736838803</v>
      </c>
      <c r="O28" s="7">
        <v>409.21152726389431</v>
      </c>
      <c r="P28" s="7">
        <v>444.88172288359783</v>
      </c>
      <c r="Q28" s="7">
        <v>604.33585566725594</v>
      </c>
      <c r="R28" s="7">
        <v>696.66159326217496</v>
      </c>
      <c r="S28" s="7">
        <v>871.70709605040258</v>
      </c>
      <c r="T28" s="7">
        <v>972.97946285138062</v>
      </c>
      <c r="U28" s="7">
        <v>1224.6641359966945</v>
      </c>
      <c r="V28" s="7">
        <v>1568.583645395466</v>
      </c>
      <c r="W28" s="7">
        <v>1668.8206960537145</v>
      </c>
      <c r="X28" s="7">
        <v>1411.0313448276765</v>
      </c>
      <c r="Y28" s="7">
        <v>1266.1938086012956</v>
      </c>
      <c r="Z28" s="7">
        <v>1160.114475196968</v>
      </c>
      <c r="AA28" s="7">
        <v>1248.340391113516</v>
      </c>
      <c r="AB28" s="7">
        <v>1257.1272101257061</v>
      </c>
      <c r="AC28" s="7">
        <v>1269.1405271545375</v>
      </c>
      <c r="AD28" s="7">
        <v>1392.1745391152726</v>
      </c>
      <c r="AE28" s="7">
        <v>1769.5427511074295</v>
      </c>
      <c r="AF28" s="7">
        <v>1799.7706380431484</v>
      </c>
      <c r="AG28" s="7">
        <v>1801.5283570958024</v>
      </c>
      <c r="AH28" s="7">
        <v>1943.0678661224044</v>
      </c>
      <c r="AI28" s="1907">
        <v>2387.2067896746971</v>
      </c>
      <c r="AJ28" s="7">
        <v>2947.6124999999997</v>
      </c>
      <c r="AK28" s="7">
        <v>3107.0166666666669</v>
      </c>
      <c r="AL28" s="7">
        <v>3042.8</v>
      </c>
      <c r="AM28" s="7">
        <v>3147.8</v>
      </c>
      <c r="AN28" s="7">
        <v>3228.65</v>
      </c>
      <c r="AO28" s="2232">
        <v>3259.85</v>
      </c>
      <c r="AP28" s="2232">
        <v>3291.3515006271973</v>
      </c>
      <c r="AQ28" s="2232">
        <v>3323.1574154273671</v>
      </c>
      <c r="AR28" s="2427">
        <v>3355.2706861012816</v>
      </c>
      <c r="AS28" s="2427">
        <v>3387.6942827767839</v>
      </c>
      <c r="AT28" s="2427">
        <v>3420.4312042834931</v>
      </c>
    </row>
    <row r="29" spans="1:46">
      <c r="D29" s="2238" t="s">
        <v>30</v>
      </c>
      <c r="E29" s="2261" t="s">
        <v>25</v>
      </c>
      <c r="F29" s="7"/>
      <c r="G29" s="7"/>
      <c r="H29" s="7"/>
      <c r="I29" s="7">
        <v>5536.2287691169722</v>
      </c>
      <c r="J29" s="7">
        <v>5391.3942611819411</v>
      </c>
      <c r="K29" s="7">
        <v>5435.9025268210053</v>
      </c>
      <c r="L29" s="7">
        <v>4489.4362446415125</v>
      </c>
      <c r="M29" s="7">
        <v>4060.9963153794679</v>
      </c>
      <c r="N29" s="7">
        <v>4889.5855445369843</v>
      </c>
      <c r="O29" s="7">
        <v>8480.9384979287825</v>
      </c>
      <c r="P29" s="7">
        <v>7385.247736291486</v>
      </c>
      <c r="Q29" s="7">
        <v>8754.9030097442501</v>
      </c>
      <c r="R29" s="7">
        <v>14495.443346852533</v>
      </c>
      <c r="S29" s="7">
        <v>18466.644467930368</v>
      </c>
      <c r="T29" s="7">
        <v>13599.284720055242</v>
      </c>
      <c r="U29" s="7">
        <v>20367.248758795871</v>
      </c>
      <c r="V29" s="7">
        <v>26051.449644281845</v>
      </c>
      <c r="W29" s="7">
        <v>21109.356206897763</v>
      </c>
      <c r="X29" s="7">
        <v>22281.583486848293</v>
      </c>
      <c r="Y29" s="7">
        <v>21898.873673850303</v>
      </c>
      <c r="Z29" s="7">
        <v>16066.632439186322</v>
      </c>
      <c r="AA29" s="7">
        <v>17933.762085137085</v>
      </c>
      <c r="AB29" s="7">
        <v>20061.168945736656</v>
      </c>
      <c r="AC29" s="7">
        <v>20145.205894698043</v>
      </c>
      <c r="AD29" s="7">
        <v>18661.156832298137</v>
      </c>
      <c r="AE29" s="7">
        <v>17125.459462184779</v>
      </c>
      <c r="AF29" s="7">
        <v>32387.289099025973</v>
      </c>
      <c r="AG29" s="7">
        <v>31383.286675457992</v>
      </c>
      <c r="AH29" s="7">
        <v>25912.245867400718</v>
      </c>
      <c r="AI29" s="1907">
        <v>30059.334260289226</v>
      </c>
      <c r="AJ29" s="7">
        <v>32086.491666666669</v>
      </c>
      <c r="AK29" s="7">
        <v>32089.5</v>
      </c>
      <c r="AL29" s="7">
        <v>32089.5</v>
      </c>
      <c r="AM29" s="7">
        <v>32089.5</v>
      </c>
      <c r="AN29" s="7">
        <v>32089.5</v>
      </c>
      <c r="AO29" s="2232">
        <v>32089.5</v>
      </c>
      <c r="AP29" s="2232">
        <v>32089.5</v>
      </c>
      <c r="AQ29" s="2232">
        <v>32089.5</v>
      </c>
      <c r="AR29" s="2427">
        <v>32089.5</v>
      </c>
      <c r="AS29" s="2427">
        <v>32089.5</v>
      </c>
      <c r="AT29" s="2427">
        <v>32089.5</v>
      </c>
    </row>
    <row r="30" spans="1:46">
      <c r="D30" s="2238"/>
      <c r="E30" s="2255"/>
      <c r="F30" s="3"/>
      <c r="G30" s="3"/>
      <c r="H30" s="3"/>
      <c r="I30" s="7">
        <v>135.46926998243302</v>
      </c>
      <c r="J30" s="7">
        <v>103.88442438358743</v>
      </c>
      <c r="K30" s="7">
        <v>87.204109887696816</v>
      </c>
      <c r="L30" s="7">
        <v>62.284132591442379</v>
      </c>
      <c r="M30" s="7">
        <v>61.462068268084558</v>
      </c>
      <c r="N30" s="7">
        <v>64.172862052199008</v>
      </c>
      <c r="O30" s="7">
        <v>80.479524852562903</v>
      </c>
      <c r="P30" s="7">
        <v>114.85391927818557</v>
      </c>
      <c r="Q30" s="7">
        <v>114.40885786435787</v>
      </c>
      <c r="R30" s="7">
        <v>123.61387754093731</v>
      </c>
      <c r="S30" s="7">
        <v>139.71246561892212</v>
      </c>
      <c r="T30" s="7">
        <v>143.75475766202396</v>
      </c>
      <c r="U30" s="7">
        <v>196.04909199918438</v>
      </c>
      <c r="V30" s="7">
        <v>271.10805783769371</v>
      </c>
      <c r="W30" s="7">
        <v>186.44158316080055</v>
      </c>
      <c r="X30" s="7">
        <v>139.48433732511447</v>
      </c>
      <c r="Y30" s="7">
        <v>200.35589636269529</v>
      </c>
      <c r="Z30" s="7">
        <v>159.90368585701739</v>
      </c>
      <c r="AA30" s="7">
        <v>163.83998470732166</v>
      </c>
      <c r="AB30" s="7">
        <v>150.75595340046428</v>
      </c>
      <c r="AC30" s="7">
        <v>132.71492668141036</v>
      </c>
      <c r="AD30" s="7">
        <v>130.55576145774515</v>
      </c>
      <c r="AE30" s="7">
        <v>150.83195003607503</v>
      </c>
      <c r="AF30" s="7">
        <v>204.69402922077924</v>
      </c>
      <c r="AG30" s="7">
        <v>255.46590204059228</v>
      </c>
      <c r="AH30" s="7">
        <v>216.61128708999999</v>
      </c>
      <c r="AI30" s="1907">
        <v>212.78796198499998</v>
      </c>
      <c r="AJ30" s="7">
        <v>214.85588720250001</v>
      </c>
      <c r="AK30" s="7">
        <v>214.85588720250001</v>
      </c>
      <c r="AL30" s="7">
        <v>214.85588720250001</v>
      </c>
      <c r="AM30" s="7">
        <v>214.85588720250001</v>
      </c>
      <c r="AN30" s="7">
        <v>215.85588720250001</v>
      </c>
      <c r="AO30" s="2232">
        <v>216.85588720250001</v>
      </c>
      <c r="AP30" s="2232">
        <v>217.86051992302924</v>
      </c>
      <c r="AQ30" s="2232">
        <v>218.86980682618722</v>
      </c>
      <c r="AR30" s="2427">
        <v>219.88376947350136</v>
      </c>
      <c r="AS30" s="2427">
        <v>220.90242952638758</v>
      </c>
      <c r="AT30" s="2427">
        <v>221.92580874661311</v>
      </c>
    </row>
    <row r="31" spans="1:46">
      <c r="D31" s="2237" t="s">
        <v>31</v>
      </c>
      <c r="E31" s="2255" t="s">
        <v>32</v>
      </c>
      <c r="F31" s="3" t="s">
        <v>2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1903"/>
      <c r="AJ31" s="3"/>
      <c r="AK31" s="3"/>
      <c r="AL31" s="3"/>
      <c r="AM31" s="3"/>
      <c r="AN31" s="3"/>
      <c r="AO31" s="2228"/>
      <c r="AP31" s="2228"/>
      <c r="AQ31" s="2228"/>
      <c r="AR31" s="2423"/>
      <c r="AS31" s="2423"/>
      <c r="AT31" s="2423"/>
    </row>
    <row r="32" spans="1:46">
      <c r="D32" s="2238" t="s">
        <v>33</v>
      </c>
      <c r="E32" s="2262" t="s">
        <v>34</v>
      </c>
      <c r="F32" s="8"/>
      <c r="G32" s="8"/>
      <c r="H32" s="8"/>
      <c r="I32" s="8">
        <v>1.1140033333333335</v>
      </c>
      <c r="J32" s="8">
        <v>1.0668346106248665</v>
      </c>
      <c r="K32" s="8">
        <v>0.92402059789625823</v>
      </c>
      <c r="L32" s="8">
        <v>0.89563563533889168</v>
      </c>
      <c r="M32" s="8">
        <v>0.94490556324111663</v>
      </c>
      <c r="N32" s="8">
        <v>1.1308771550912999</v>
      </c>
      <c r="O32" s="8">
        <v>1.2433377024123249</v>
      </c>
      <c r="P32" s="8">
        <v>1.2447779287439666</v>
      </c>
      <c r="Q32" s="8">
        <v>1.2556653507492419</v>
      </c>
      <c r="R32" s="8">
        <v>1.3706395810053833</v>
      </c>
      <c r="S32" s="8">
        <v>1.4705943366362251</v>
      </c>
      <c r="T32" s="8">
        <v>1.3932679345473418</v>
      </c>
      <c r="U32" s="8">
        <v>1.3267994282891082</v>
      </c>
      <c r="V32" s="8">
        <v>1.3917103069886416</v>
      </c>
      <c r="W32" s="8">
        <v>1.2856022599648</v>
      </c>
      <c r="X32" s="8">
        <v>1.32813739491185</v>
      </c>
      <c r="Y32" s="8">
        <v>1.3288431678587085</v>
      </c>
      <c r="Z32" s="8">
        <v>1.1096252266453417</v>
      </c>
      <c r="AA32" s="8">
        <v>1.1065976691605584</v>
      </c>
      <c r="AB32" s="8">
        <v>1.1292825294502833</v>
      </c>
      <c r="AC32" s="4">
        <v>1.1814900408217499</v>
      </c>
      <c r="AD32" s="4">
        <v>1.119598059398325</v>
      </c>
      <c r="AE32" s="4">
        <v>1.1412818593544169</v>
      </c>
      <c r="AF32" s="4">
        <v>1.1835265952224086</v>
      </c>
      <c r="AG32" s="4">
        <v>1.0538770743806252</v>
      </c>
      <c r="AH32" s="4">
        <v>1.0815804937547</v>
      </c>
      <c r="AI32" s="1904">
        <v>1.089668465468143</v>
      </c>
      <c r="AJ32" s="4">
        <v>1.0974928687416672</v>
      </c>
      <c r="AK32" s="4">
        <v>1.1010600293477451</v>
      </c>
      <c r="AL32" s="4">
        <v>1.0990103010203398</v>
      </c>
      <c r="AM32" s="4">
        <v>1.098183771088167</v>
      </c>
      <c r="AN32" s="4">
        <v>1.098171707942813</v>
      </c>
      <c r="AO32" s="2229">
        <v>1.098171707942813</v>
      </c>
      <c r="AP32" s="2229">
        <v>1.098171707942813</v>
      </c>
      <c r="AQ32" s="2229">
        <v>1.098171707942813</v>
      </c>
      <c r="AR32" s="2424">
        <v>1.098171707942813</v>
      </c>
      <c r="AS32" s="2424">
        <v>1.098171707942813</v>
      </c>
      <c r="AT32" s="2424">
        <v>1.098171707942813</v>
      </c>
    </row>
    <row r="33" spans="1:46">
      <c r="D33" s="2238" t="s">
        <v>35</v>
      </c>
      <c r="E33" s="2262"/>
      <c r="F33" s="8"/>
      <c r="G33" s="8"/>
      <c r="H33" s="8"/>
      <c r="I33" s="8">
        <v>0.73736539531868983</v>
      </c>
      <c r="J33" s="8">
        <v>0.73142902340939997</v>
      </c>
      <c r="K33" s="8">
        <v>0.75843424653848501</v>
      </c>
      <c r="L33" s="8">
        <v>0.78557813982701796</v>
      </c>
      <c r="M33" s="8">
        <v>0.77258083183389947</v>
      </c>
      <c r="N33" s="8">
        <v>0.71415878826019885</v>
      </c>
      <c r="O33" s="8">
        <v>0.67532006880543083</v>
      </c>
      <c r="P33" s="8">
        <v>0.67724988631803573</v>
      </c>
      <c r="Q33" s="8">
        <v>0.67977254509406648</v>
      </c>
      <c r="R33" s="8">
        <v>0.65345154753525347</v>
      </c>
      <c r="S33" s="8">
        <v>0.6331839078629129</v>
      </c>
      <c r="T33" s="8">
        <v>0.64915198555482023</v>
      </c>
      <c r="U33" s="8">
        <v>0.65556366034077229</v>
      </c>
      <c r="V33" s="8">
        <v>0.63348904868052303</v>
      </c>
      <c r="W33" s="8">
        <v>0.65289773216159575</v>
      </c>
      <c r="X33" s="8">
        <v>0.65806623172956091</v>
      </c>
      <c r="Y33" s="8">
        <v>0.65833272156990119</v>
      </c>
      <c r="Z33" s="8">
        <v>0.71476398364791871</v>
      </c>
      <c r="AA33" s="8">
        <v>0.71950348987376644</v>
      </c>
      <c r="AB33" s="8">
        <v>0.72134724287066632</v>
      </c>
      <c r="AC33" s="4">
        <v>0.7064121937249993</v>
      </c>
      <c r="AD33" s="4">
        <v>0.72377806256013322</v>
      </c>
      <c r="AE33" s="4">
        <v>0.71804460571725814</v>
      </c>
      <c r="AF33" s="4">
        <v>0.70202932649103122</v>
      </c>
      <c r="AG33" s="4">
        <v>0.74784196744479881</v>
      </c>
      <c r="AH33" s="4">
        <v>0.7496331484220784</v>
      </c>
      <c r="AI33" s="1904">
        <v>0.7532900606867684</v>
      </c>
      <c r="AJ33" s="4">
        <v>0.76368997222809087</v>
      </c>
      <c r="AK33" s="4">
        <v>0.76208919270548725</v>
      </c>
      <c r="AL33" s="4">
        <v>0.76098898141582161</v>
      </c>
      <c r="AM33" s="4">
        <v>0.75921111957476217</v>
      </c>
      <c r="AN33" s="4">
        <v>0.75806162760258111</v>
      </c>
      <c r="AO33" s="2229">
        <v>0.75642012975693518</v>
      </c>
      <c r="AP33" s="2229">
        <v>0.75478218639166272</v>
      </c>
      <c r="AQ33" s="2229">
        <v>0.75314778980993335</v>
      </c>
      <c r="AR33" s="2424">
        <v>0.75151693233158312</v>
      </c>
      <c r="AS33" s="2424">
        <v>0.74988960629307866</v>
      </c>
      <c r="AT33" s="2424">
        <v>0.74826580404748111</v>
      </c>
    </row>
    <row r="34" spans="1:46">
      <c r="D34" s="2237" t="s">
        <v>1316</v>
      </c>
      <c r="E34" s="2262"/>
      <c r="F34" s="8"/>
      <c r="G34" s="8"/>
      <c r="H34" s="8"/>
      <c r="I34" s="8"/>
      <c r="J34" s="8"/>
      <c r="K34" s="8"/>
      <c r="L34" s="8"/>
      <c r="M34" s="8"/>
      <c r="N34" s="8" t="s">
        <v>1219</v>
      </c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1908"/>
      <c r="AJ34" s="8"/>
      <c r="AK34" s="8"/>
      <c r="AL34" s="8"/>
      <c r="AM34" s="8"/>
      <c r="AN34" s="8"/>
      <c r="AO34" s="2233"/>
      <c r="AP34" s="2233"/>
      <c r="AQ34" s="2233"/>
      <c r="AR34" s="2428"/>
      <c r="AS34" s="2428"/>
      <c r="AT34" s="2428"/>
    </row>
    <row r="35" spans="1:46">
      <c r="A35" t="s">
        <v>1088</v>
      </c>
      <c r="C35" s="13" t="str">
        <f>+C$22</f>
        <v>annual</v>
      </c>
      <c r="D35" s="2239" t="s">
        <v>1317</v>
      </c>
      <c r="E35" s="2262" t="s">
        <v>38</v>
      </c>
      <c r="F35" s="8"/>
      <c r="G35" s="8"/>
      <c r="H35" s="8"/>
      <c r="I35" s="8">
        <v>5.5382750000000005</v>
      </c>
      <c r="J35" s="8">
        <v>5.529099999999997</v>
      </c>
      <c r="K35" s="8">
        <v>6.6493916666666664</v>
      </c>
      <c r="L35" s="8">
        <v>3.7277333333333331</v>
      </c>
      <c r="M35" s="8">
        <v>1.8819999999999988</v>
      </c>
      <c r="N35" s="8">
        <v>1.2300666666666658</v>
      </c>
      <c r="O35" s="8">
        <v>1.7917416666666668</v>
      </c>
      <c r="P35" s="8">
        <v>3.7651416666666666</v>
      </c>
      <c r="Q35" s="8">
        <v>5.2734500000000004</v>
      </c>
      <c r="R35" s="8">
        <v>5.2515333333333345</v>
      </c>
      <c r="S35" s="8">
        <v>3.0447750000000013</v>
      </c>
      <c r="T35" s="8">
        <v>1.1212166666666659</v>
      </c>
      <c r="U35" s="8">
        <v>0.51829999999999998</v>
      </c>
      <c r="V35" s="8">
        <v>0.5071</v>
      </c>
      <c r="W35" s="8">
        <v>0.68678333333333352</v>
      </c>
      <c r="X35" s="8">
        <v>5.8333333333333327E-2</v>
      </c>
      <c r="Y35" s="8">
        <v>3.2499999999999994E-2</v>
      </c>
      <c r="Z35" s="8">
        <v>5.3333333333333427E-2</v>
      </c>
      <c r="AA35" s="8">
        <v>0.31916666666666677</v>
      </c>
      <c r="AB35" s="8">
        <v>0.94666666666666832</v>
      </c>
      <c r="AC35" s="8">
        <v>1.9733333333333352</v>
      </c>
      <c r="AD35" s="8">
        <v>2.1041666666666679</v>
      </c>
      <c r="AE35" s="8">
        <v>0.36999999999999983</v>
      </c>
      <c r="AF35" s="8">
        <v>4.4166666666666674E-2</v>
      </c>
      <c r="AG35" s="8">
        <v>2.0825000000000009</v>
      </c>
      <c r="AH35" s="8">
        <v>5.2758333333333347</v>
      </c>
      <c r="AI35" s="1908">
        <v>5.3512499999999976</v>
      </c>
      <c r="AJ35" s="8">
        <v>3.9283333333333328</v>
      </c>
      <c r="AK35" s="8">
        <v>3.0220833333333328</v>
      </c>
      <c r="AL35" s="8">
        <v>2.97</v>
      </c>
      <c r="AM35" s="8">
        <v>2.97</v>
      </c>
      <c r="AN35" s="8">
        <v>2.97</v>
      </c>
      <c r="AO35" s="2233">
        <v>2.97</v>
      </c>
      <c r="AP35" s="2233">
        <v>2.97</v>
      </c>
      <c r="AQ35" s="2233">
        <v>2.97</v>
      </c>
      <c r="AR35" s="2428">
        <v>2.97</v>
      </c>
      <c r="AS35" s="2428">
        <v>2.97</v>
      </c>
      <c r="AT35" s="2428">
        <v>2.97</v>
      </c>
    </row>
    <row r="36" spans="1:46">
      <c r="D36" s="2239" t="s">
        <v>1318</v>
      </c>
      <c r="E36" s="2262"/>
      <c r="F36" s="8"/>
      <c r="G36" s="8"/>
      <c r="H36" s="8"/>
      <c r="I36" s="8"/>
      <c r="J36" s="8">
        <v>2.9628982083333333</v>
      </c>
      <c r="K36" s="8">
        <v>4.4050100000000008</v>
      </c>
      <c r="L36" s="8">
        <v>4.2604924999999998</v>
      </c>
      <c r="M36" s="8">
        <v>3.3165191666666667</v>
      </c>
      <c r="N36" s="8">
        <v>2.3315675000000002</v>
      </c>
      <c r="O36" s="8">
        <v>2.1055275</v>
      </c>
      <c r="P36" s="8">
        <v>2.1844708333333331</v>
      </c>
      <c r="Q36" s="8">
        <v>3.0797033333333332</v>
      </c>
      <c r="R36" s="8">
        <v>4.2777666666666665</v>
      </c>
      <c r="S36" s="8">
        <v>4.6319137500000007</v>
      </c>
      <c r="T36" s="8">
        <v>1.2278224999999998</v>
      </c>
      <c r="U36" s="8">
        <v>0.81095833333333334</v>
      </c>
      <c r="V36" s="8">
        <v>1.3906000000000001</v>
      </c>
      <c r="W36" s="8">
        <v>0.57315833333333333</v>
      </c>
      <c r="X36" s="8">
        <v>4.3454364681487306E-2</v>
      </c>
      <c r="Y36" s="8">
        <v>3.0560716236888108E-2</v>
      </c>
      <c r="Z36" s="8">
        <v>-0.22710749999999999</v>
      </c>
      <c r="AA36" s="8">
        <v>-0.64580727855477849</v>
      </c>
      <c r="AB36" s="8">
        <v>-0.81080730769230769</v>
      </c>
      <c r="AC36" s="8">
        <v>-0.7388754778554778</v>
      </c>
      <c r="AD36" s="8">
        <v>-0.66347125874125878</v>
      </c>
      <c r="AE36" s="8">
        <v>-0.67019108391608373</v>
      </c>
      <c r="AF36" s="8">
        <v>-0.71129334644522157</v>
      </c>
      <c r="AG36" s="8">
        <v>0.15758305288461563</v>
      </c>
      <c r="AH36" s="8">
        <v>3.1443640196820093</v>
      </c>
      <c r="AI36" s="1908">
        <v>3.4548647164171071</v>
      </c>
      <c r="AJ36" s="8">
        <v>2.768095702820661</v>
      </c>
      <c r="AK36" s="8">
        <v>2.4677159176644246</v>
      </c>
      <c r="AL36" s="8">
        <v>2.4614014298209268</v>
      </c>
      <c r="AM36" s="8">
        <v>2.346610875903294</v>
      </c>
      <c r="AN36" s="8">
        <v>2.3746861266364871</v>
      </c>
      <c r="AO36" s="2233">
        <v>2.3746861266364871</v>
      </c>
      <c r="AP36" s="2233">
        <v>2.3746861266364871</v>
      </c>
      <c r="AQ36" s="2233">
        <v>2.3746861266364871</v>
      </c>
      <c r="AR36" s="2428">
        <v>2.3746861266364871</v>
      </c>
      <c r="AS36" s="2428">
        <v>2.3746861266364871</v>
      </c>
      <c r="AT36" s="2428">
        <v>2.3746861266364871</v>
      </c>
    </row>
    <row r="37" spans="1:46">
      <c r="D37" s="2239" t="s">
        <v>1319</v>
      </c>
      <c r="E37" s="226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>
        <v>7.2229238599941736E-2</v>
      </c>
      <c r="Y37" s="8">
        <v>2.289100840032577E-2</v>
      </c>
      <c r="Z37" s="8">
        <v>-1.4050501855600538E-2</v>
      </c>
      <c r="AA37" s="8">
        <v>-0.24693851981351983</v>
      </c>
      <c r="AB37" s="8">
        <v>-0.19099056490384619</v>
      </c>
      <c r="AC37" s="8">
        <v>-0.18183466091200468</v>
      </c>
      <c r="AD37" s="8">
        <v>-0.17692508741258739</v>
      </c>
      <c r="AE37" s="8">
        <v>-0.13195402097902095</v>
      </c>
      <c r="AF37" s="8">
        <v>-0.11303235540501166</v>
      </c>
      <c r="AG37" s="8">
        <v>-0.13547502731643354</v>
      </c>
      <c r="AH37" s="8">
        <v>-0.18246153846153845</v>
      </c>
      <c r="AI37" s="1908">
        <v>7.6117948717948733E-2</v>
      </c>
      <c r="AJ37" s="8">
        <v>0.50350000000000006</v>
      </c>
      <c r="AK37" s="8">
        <v>0.96000000000000008</v>
      </c>
      <c r="AL37" s="8">
        <v>1.4100000000000001</v>
      </c>
      <c r="AM37" s="8">
        <v>1.4999999999999998</v>
      </c>
      <c r="AN37" s="8">
        <v>1.4999999999999998</v>
      </c>
      <c r="AO37" s="2233">
        <v>1.4999999999999998</v>
      </c>
      <c r="AP37" s="2233">
        <v>1.4999999999999998</v>
      </c>
      <c r="AQ37" s="2233">
        <v>1.4999999999999998</v>
      </c>
      <c r="AR37" s="2428">
        <v>1.4999999999999998</v>
      </c>
      <c r="AS37" s="2428">
        <v>1.4999999999999998</v>
      </c>
      <c r="AT37" s="2428">
        <v>1.4999999999999998</v>
      </c>
    </row>
    <row r="38" spans="1:46">
      <c r="D38" s="162" t="s">
        <v>1312</v>
      </c>
      <c r="E38" s="2263"/>
      <c r="AI38"/>
    </row>
    <row r="39" spans="1:46">
      <c r="D39" s="162"/>
      <c r="E39" s="2263"/>
      <c r="AI39"/>
    </row>
    <row r="40" spans="1:46">
      <c r="D40" s="162" t="s">
        <v>1313</v>
      </c>
      <c r="E40" s="2263"/>
      <c r="AI40"/>
    </row>
    <row r="41" spans="1:46" ht="15.5" thickBot="1">
      <c r="D41" s="126" t="s">
        <v>1468</v>
      </c>
      <c r="E41" s="2263"/>
      <c r="V41" t="s">
        <v>131</v>
      </c>
      <c r="AI41"/>
    </row>
    <row r="42" spans="1:46">
      <c r="D42" s="2234" t="s">
        <v>538</v>
      </c>
      <c r="E42" s="2264">
        <v>45890</v>
      </c>
      <c r="F42" s="423"/>
      <c r="G42" s="423"/>
      <c r="H42" s="423"/>
      <c r="I42" s="423">
        <v>1998</v>
      </c>
      <c r="J42" s="423">
        <v>1999</v>
      </c>
      <c r="K42" s="423">
        <v>2000</v>
      </c>
      <c r="L42" s="423">
        <v>2001</v>
      </c>
      <c r="M42" s="423">
        <v>2002</v>
      </c>
      <c r="N42" s="423">
        <v>2003</v>
      </c>
      <c r="O42" s="423">
        <v>2004</v>
      </c>
      <c r="P42" s="423">
        <v>2005</v>
      </c>
      <c r="Q42" s="423">
        <v>2006</v>
      </c>
      <c r="R42" s="423">
        <v>2007</v>
      </c>
      <c r="S42" s="423">
        <v>2008</v>
      </c>
      <c r="T42" s="423">
        <v>2009</v>
      </c>
      <c r="U42" s="423">
        <v>2010</v>
      </c>
      <c r="V42" s="423">
        <v>2011</v>
      </c>
      <c r="W42" s="423">
        <v>2012</v>
      </c>
      <c r="X42" s="423">
        <v>2013</v>
      </c>
      <c r="Y42" s="423">
        <v>2014</v>
      </c>
      <c r="Z42" s="423">
        <v>2015</v>
      </c>
      <c r="AA42" s="423">
        <v>2016</v>
      </c>
      <c r="AB42" s="423">
        <v>2017</v>
      </c>
      <c r="AC42" s="423">
        <v>2018</v>
      </c>
      <c r="AD42" s="423">
        <v>2019</v>
      </c>
      <c r="AE42" s="423">
        <v>2020</v>
      </c>
      <c r="AF42" s="423">
        <v>2021</v>
      </c>
      <c r="AG42" s="423">
        <v>2022</v>
      </c>
      <c r="AH42" s="423">
        <v>2023</v>
      </c>
      <c r="AI42" s="1909">
        <v>2024</v>
      </c>
      <c r="AJ42" s="423">
        <v>2025</v>
      </c>
      <c r="AK42" s="423">
        <v>2026</v>
      </c>
      <c r="AL42" s="423">
        <v>2027</v>
      </c>
      <c r="AM42" s="423">
        <v>2028</v>
      </c>
      <c r="AN42" s="423">
        <v>2029</v>
      </c>
      <c r="AO42" s="423">
        <v>2030</v>
      </c>
      <c r="AP42" s="423">
        <v>2031</v>
      </c>
      <c r="AQ42" s="423">
        <v>2032</v>
      </c>
      <c r="AR42" s="2301">
        <v>2033</v>
      </c>
      <c r="AS42" s="2301">
        <v>2034</v>
      </c>
      <c r="AT42" s="2301">
        <v>2035</v>
      </c>
    </row>
    <row r="43" spans="1:46">
      <c r="D43" s="2235" t="s">
        <v>132</v>
      </c>
      <c r="E43" s="2265"/>
      <c r="F43" s="424"/>
      <c r="G43" s="424"/>
      <c r="H43" s="424"/>
      <c r="I43" s="424"/>
      <c r="J43" s="424"/>
      <c r="K43" s="424"/>
      <c r="L43" s="424"/>
      <c r="M43" s="424"/>
      <c r="N43" s="424"/>
      <c r="O43" s="424"/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4"/>
      <c r="AC43" s="424"/>
      <c r="AD43" s="424"/>
      <c r="AE43" s="424"/>
      <c r="AF43" s="424"/>
      <c r="AG43" s="424"/>
      <c r="AH43" s="424"/>
      <c r="AI43" s="1910"/>
      <c r="AJ43" s="424"/>
      <c r="AK43" s="424"/>
      <c r="AL43" s="424"/>
      <c r="AM43" s="424"/>
      <c r="AN43" s="424"/>
      <c r="AO43" s="424"/>
      <c r="AP43" s="2226" t="s">
        <v>1438</v>
      </c>
      <c r="AQ43" s="2226"/>
      <c r="AR43" s="2429"/>
      <c r="AS43" s="2429"/>
      <c r="AT43" s="2429"/>
    </row>
    <row r="44" spans="1:46">
      <c r="A44" s="743" t="s">
        <v>1089</v>
      </c>
      <c r="C44" s="13" t="str">
        <f>+C$22</f>
        <v>annual</v>
      </c>
      <c r="D44" s="2236" t="s">
        <v>539</v>
      </c>
      <c r="E44" s="2266"/>
      <c r="F44" s="425"/>
      <c r="G44" s="425"/>
      <c r="H44" s="425"/>
      <c r="I44" s="425">
        <v>5.5662594527080077E-2</v>
      </c>
      <c r="J44" s="425">
        <v>3.9399476736078416E-2</v>
      </c>
      <c r="K44" s="425">
        <v>5.2254700734578698E-2</v>
      </c>
      <c r="L44" s="425">
        <v>1.6221608019731382E-2</v>
      </c>
      <c r="M44" s="425">
        <v>1.5646426603968665E-2</v>
      </c>
      <c r="N44" s="425">
        <v>1.9668279986080058E-2</v>
      </c>
      <c r="O44" s="425">
        <v>4.1876729001444284E-2</v>
      </c>
      <c r="P44" s="425">
        <v>3.5949092520521315E-2</v>
      </c>
      <c r="Q44" s="425">
        <v>4.2681665023086103E-2</v>
      </c>
      <c r="R44" s="425">
        <v>4.2733375108319274E-2</v>
      </c>
      <c r="S44" s="425">
        <v>9.0173621330438738E-3</v>
      </c>
      <c r="T44" s="425">
        <v>-3.2475604471838289E-2</v>
      </c>
      <c r="U44" s="425">
        <v>6.6448297232417047E-2</v>
      </c>
      <c r="V44" s="425">
        <v>6.201173018256232E-2</v>
      </c>
      <c r="W44" s="425">
        <v>4.5132179421761336E-2</v>
      </c>
      <c r="X44" s="425">
        <v>6.9431369036768012E-2</v>
      </c>
      <c r="Y44" s="425">
        <v>5.572877711685148E-2</v>
      </c>
      <c r="Z44" s="425">
        <v>5.3999498162709283E-2</v>
      </c>
      <c r="AA44" s="425">
        <v>2.0232904004605343E-2</v>
      </c>
      <c r="AB44" s="425">
        <v>3.2140443531539102E-2</v>
      </c>
      <c r="AC44" s="425">
        <v>3.8301429671093373E-2</v>
      </c>
      <c r="AD44" s="425">
        <v>3.479418615793789E-2</v>
      </c>
      <c r="AE44" s="425">
        <v>-9.4511138763407592E-3</v>
      </c>
      <c r="AF44" s="425">
        <v>5.7909625921863397E-2</v>
      </c>
      <c r="AG44" s="425">
        <v>6.434299491775046E-2</v>
      </c>
      <c r="AH44" s="425">
        <v>5.2947161195111503E-2</v>
      </c>
      <c r="AI44" s="1911">
        <v>3.3590684363657169E-2</v>
      </c>
      <c r="AJ44" s="425">
        <v>4.5079371528173866E-2</v>
      </c>
      <c r="AK44" s="425">
        <v>4.7093933883328415E-2</v>
      </c>
      <c r="AL44" s="425">
        <v>4.6241024195616445E-2</v>
      </c>
      <c r="AM44" s="425">
        <v>4.0684854909105096E-2</v>
      </c>
      <c r="AN44" s="425">
        <v>3.9795372149849434E-2</v>
      </c>
      <c r="AO44" s="2227">
        <v>3.924146567435953E-2</v>
      </c>
      <c r="AP44" s="2227">
        <v>3.924146567435953E-2</v>
      </c>
      <c r="AQ44" s="2227">
        <v>3.924146567435953E-2</v>
      </c>
      <c r="AR44" s="2430">
        <v>3.924146567435953E-2</v>
      </c>
      <c r="AS44" s="2430">
        <v>3.924146567435953E-2</v>
      </c>
      <c r="AT44" s="2430">
        <v>3.924146567435953E-2</v>
      </c>
    </row>
    <row r="45" spans="1:46">
      <c r="A45" s="743"/>
      <c r="D45" s="2236" t="s">
        <v>547</v>
      </c>
      <c r="E45" s="2266"/>
      <c r="F45" s="425"/>
      <c r="G45" s="425"/>
      <c r="H45" s="425"/>
      <c r="I45" s="425">
        <v>9.701312141382612E-2</v>
      </c>
      <c r="J45" s="425">
        <v>1.8581033212383576E-2</v>
      </c>
      <c r="K45" s="425">
        <v>1.9145210625308415E-2</v>
      </c>
      <c r="L45" s="425">
        <v>-8.5844668867953208E-2</v>
      </c>
      <c r="M45" s="425">
        <v>0.23921092852841191</v>
      </c>
      <c r="N45" s="425">
        <v>0.57931536627571734</v>
      </c>
      <c r="O45" s="425">
        <v>7.9350060958403509E-2</v>
      </c>
      <c r="P45" s="425">
        <v>5.647773552243069E-2</v>
      </c>
      <c r="Q45" s="425">
        <v>2.24653927039371E-2</v>
      </c>
      <c r="R45" s="425">
        <v>0.38407066187738437</v>
      </c>
      <c r="S45" s="425">
        <v>0.121355387126383</v>
      </c>
      <c r="T45" s="425">
        <v>-7.7988627421171894E-2</v>
      </c>
      <c r="U45" s="425">
        <v>0.27414027185842055</v>
      </c>
      <c r="V45" s="425">
        <v>3.8175512857474489E-2</v>
      </c>
      <c r="W45" s="425">
        <v>-3.3489872840554248E-2</v>
      </c>
      <c r="X45" s="425">
        <v>0.14167355111161162</v>
      </c>
      <c r="Y45" s="425">
        <v>8.2033152870624237E-2</v>
      </c>
      <c r="Z45" s="425">
        <v>-8.659963941425336E-2</v>
      </c>
      <c r="AA45" s="425">
        <v>7.9003585756324921E-2</v>
      </c>
      <c r="AB45" s="425">
        <v>4.9900643864957545E-2</v>
      </c>
      <c r="AC45" s="425">
        <v>8.0100000674793559E-2</v>
      </c>
      <c r="AD45" s="425">
        <v>-8.6594412292261391E-2</v>
      </c>
      <c r="AE45" s="425">
        <v>4.6493115351659522E-2</v>
      </c>
      <c r="AF45" s="425">
        <v>0.23088304745489341</v>
      </c>
      <c r="AG45" s="425">
        <v>0.19835354713264283</v>
      </c>
      <c r="AH45" s="425">
        <v>2.004723418339165E-2</v>
      </c>
      <c r="AI45" s="1911">
        <v>4.7583570482589259E-2</v>
      </c>
      <c r="AJ45" s="425">
        <v>4.2751806897564741E-2</v>
      </c>
      <c r="AK45" s="425">
        <v>3.9361858593508305E-2</v>
      </c>
      <c r="AL45" s="425">
        <v>4.1612810152205484E-2</v>
      </c>
      <c r="AM45" s="425">
        <v>4.0832379793252688E-2</v>
      </c>
      <c r="AN45" s="425">
        <v>4.0184536781519981E-2</v>
      </c>
      <c r="AO45" s="2227">
        <v>3.9143759092754055E-2</v>
      </c>
      <c r="AP45" s="2227">
        <v>3.9143759092754055E-2</v>
      </c>
      <c r="AQ45" s="2227">
        <v>3.9143759092754055E-2</v>
      </c>
      <c r="AR45" s="2430">
        <v>3.9143759092754055E-2</v>
      </c>
      <c r="AS45" s="2430">
        <v>3.9143759092754055E-2</v>
      </c>
      <c r="AT45" s="2430">
        <v>3.9143759092754055E-2</v>
      </c>
    </row>
    <row r="46" spans="1:46">
      <c r="A46" s="743"/>
      <c r="D46" s="2235" t="s">
        <v>133</v>
      </c>
      <c r="E46" s="2266"/>
      <c r="F46" s="425"/>
      <c r="G46" s="425"/>
      <c r="H46" s="425"/>
      <c r="I46" s="425"/>
      <c r="J46" s="425"/>
      <c r="K46" s="425"/>
      <c r="L46" s="425"/>
      <c r="M46" s="425"/>
      <c r="N46" s="425"/>
      <c r="O46" s="425"/>
      <c r="P46" s="425"/>
      <c r="Q46" s="425"/>
      <c r="R46" s="425"/>
      <c r="S46" s="425"/>
      <c r="T46" s="425"/>
      <c r="U46" s="425"/>
      <c r="V46" s="425"/>
      <c r="W46" s="425"/>
      <c r="X46" s="425"/>
      <c r="Y46" s="425"/>
      <c r="Z46" s="425"/>
      <c r="AA46" s="425"/>
      <c r="AB46" s="425"/>
      <c r="AC46" s="425"/>
      <c r="AD46" s="425"/>
      <c r="AE46" s="425"/>
      <c r="AF46" s="425"/>
      <c r="AG46" s="425"/>
      <c r="AH46" s="425"/>
      <c r="AI46" s="1911"/>
      <c r="AJ46" s="425"/>
      <c r="AK46" s="425"/>
      <c r="AL46" s="425"/>
      <c r="AM46" s="425"/>
      <c r="AN46" s="425"/>
      <c r="AO46" s="2227"/>
      <c r="AP46" s="2227"/>
      <c r="AQ46" s="2227"/>
      <c r="AR46" s="2430"/>
      <c r="AS46" s="2430"/>
      <c r="AT46" s="2430"/>
    </row>
    <row r="47" spans="1:46">
      <c r="A47" s="743" t="s">
        <v>1090</v>
      </c>
      <c r="C47" s="13" t="str">
        <f>+C$22</f>
        <v>annual</v>
      </c>
      <c r="D47" s="2236" t="s">
        <v>540</v>
      </c>
      <c r="E47" s="2266"/>
      <c r="F47" s="425"/>
      <c r="G47" s="425"/>
      <c r="H47" s="425"/>
      <c r="I47" s="425">
        <v>8.7722450567612659E-2</v>
      </c>
      <c r="J47" s="425">
        <v>-2.6684113480907535E-2</v>
      </c>
      <c r="K47" s="425">
        <v>-5.2905004927910129E-2</v>
      </c>
      <c r="L47" s="425">
        <v>-2.1668263487448911E-2</v>
      </c>
      <c r="M47" s="425">
        <v>4.6525081034408826E-2</v>
      </c>
      <c r="N47" s="425">
        <v>0.14470809606052265</v>
      </c>
      <c r="O47" s="425">
        <v>9.0094617363126475E-2</v>
      </c>
      <c r="P47" s="425">
        <v>2.7135080526349518E-2</v>
      </c>
      <c r="Q47" s="425">
        <v>2.7026373239269218E-2</v>
      </c>
      <c r="R47" s="425">
        <v>8.0183488796321853E-2</v>
      </c>
      <c r="S47" s="425">
        <v>8.8237274458842052E-2</v>
      </c>
      <c r="T47" s="425">
        <v>-3.6439844998344101E-2</v>
      </c>
      <c r="U47" s="425">
        <v>1.831503432651067E-2</v>
      </c>
      <c r="V47" s="425">
        <v>8.6192918635145249E-2</v>
      </c>
      <c r="W47" s="425">
        <v>-2.5467540286878747E-2</v>
      </c>
      <c r="X47" s="425">
        <v>1.8356644436912217E-2</v>
      </c>
      <c r="Y47" s="425">
        <v>6.0717604464520149E-3</v>
      </c>
      <c r="Z47" s="425">
        <v>-0.11039725996935722</v>
      </c>
      <c r="AA47" s="425">
        <v>5.4816756223484853E-3</v>
      </c>
      <c r="AB47" s="425">
        <v>2.5760277118702976E-2</v>
      </c>
      <c r="AC47" s="425">
        <v>4.4626122198271487E-2</v>
      </c>
      <c r="AD47" s="425">
        <v>-2.1381861786288269E-2</v>
      </c>
      <c r="AE47" s="425">
        <v>1.9445917605835E-2</v>
      </c>
      <c r="AF47" s="425">
        <v>5.50990784064124E-2</v>
      </c>
      <c r="AG47" s="425">
        <v>-2.3290433513016354E-2</v>
      </c>
      <c r="AH47" s="425">
        <v>5.034825360390989E-2</v>
      </c>
      <c r="AI47" s="1911">
        <v>1.845998445155737E-2</v>
      </c>
      <c r="AJ47" s="425">
        <v>-7.3708921941098614E-4</v>
      </c>
      <c r="AK47" s="425">
        <v>2.2884762246648309E-2</v>
      </c>
      <c r="AL47" s="425">
        <v>2.1359043285122073E-2</v>
      </c>
      <c r="AM47" s="425">
        <v>2.2303354992785428E-2</v>
      </c>
      <c r="AN47" s="425">
        <v>2.1313915620951952E-2</v>
      </c>
      <c r="AO47" s="2227">
        <v>2.2372914419362809E-2</v>
      </c>
      <c r="AP47" s="2227">
        <v>2.2372914419362809E-2</v>
      </c>
      <c r="AQ47" s="2227">
        <v>2.2372914419362809E-2</v>
      </c>
      <c r="AR47" s="2430">
        <v>2.2372914419362809E-2</v>
      </c>
      <c r="AS47" s="2430">
        <v>2.2372914419362809E-2</v>
      </c>
      <c r="AT47" s="2430">
        <v>2.2372914419362809E-2</v>
      </c>
    </row>
    <row r="48" spans="1:46">
      <c r="A48" s="743" t="s">
        <v>1091</v>
      </c>
      <c r="C48" s="13" t="str">
        <f>+C$22</f>
        <v>annual</v>
      </c>
      <c r="D48" s="2236" t="s">
        <v>541</v>
      </c>
      <c r="E48" s="2266"/>
      <c r="F48" s="425"/>
      <c r="G48" s="425"/>
      <c r="H48" s="425"/>
      <c r="I48" s="425">
        <v>0.10668205367780006</v>
      </c>
      <c r="J48" s="425">
        <v>-1.2882429933648541E-2</v>
      </c>
      <c r="K48" s="425">
        <v>-9.389597833046338E-3</v>
      </c>
      <c r="L48" s="425">
        <v>-4.3913748741584241E-2</v>
      </c>
      <c r="M48" s="425">
        <v>-1.7417769691231232E-2</v>
      </c>
      <c r="N48" s="425">
        <v>7.6040471290938702E-2</v>
      </c>
      <c r="O48" s="425">
        <v>9.1074651886725255E-2</v>
      </c>
      <c r="P48" s="425">
        <v>5.5253327584300543E-2</v>
      </c>
      <c r="Q48" s="425">
        <v>7.2933568543251837E-2</v>
      </c>
      <c r="R48" s="425">
        <v>9.4631798637132739E-2</v>
      </c>
      <c r="S48" s="425">
        <v>0.14523352307180343</v>
      </c>
      <c r="T48" s="425">
        <v>-4.1564738372914557E-2</v>
      </c>
      <c r="U48" s="425">
        <v>7.9719243808377416E-2</v>
      </c>
      <c r="V48" s="425">
        <v>0.10280280863476327</v>
      </c>
      <c r="W48" s="425">
        <v>-7.4367520989913026E-3</v>
      </c>
      <c r="X48" s="425">
        <v>-1.3796800672290745E-2</v>
      </c>
      <c r="Y48" s="425">
        <v>-2.4268866479499961E-2</v>
      </c>
      <c r="Z48" s="425">
        <v>-7.9702420444928507E-2</v>
      </c>
      <c r="AA48" s="425">
        <v>-4.1311041173060968E-2</v>
      </c>
      <c r="AB48" s="425">
        <v>3.9339997217664201E-2</v>
      </c>
      <c r="AC48" s="425">
        <v>2.0537038049668124E-2</v>
      </c>
      <c r="AD48" s="425">
        <v>-1.5217441747726075E-2</v>
      </c>
      <c r="AE48" s="425">
        <v>1.5528069218196614E-2</v>
      </c>
      <c r="AF48" s="425">
        <v>0.12012046126199914</v>
      </c>
      <c r="AG48" s="425">
        <v>6.7103621315209375E-2</v>
      </c>
      <c r="AH48" s="425">
        <v>-3.3633160161528008E-2</v>
      </c>
      <c r="AI48" s="1911">
        <v>1.7048942129016521E-2</v>
      </c>
      <c r="AJ48" s="425">
        <v>7.6897302488784765E-3</v>
      </c>
      <c r="AK48" s="425">
        <v>3.7058803506912251E-3</v>
      </c>
      <c r="AL48" s="425">
        <v>1.2223935230392991E-2</v>
      </c>
      <c r="AM48" s="425">
        <v>9.035859235912878E-3</v>
      </c>
      <c r="AN48" s="425">
        <v>1.0946871081862075E-2</v>
      </c>
      <c r="AO48" s="2227">
        <v>1.1622352996372069E-2</v>
      </c>
      <c r="AP48" s="2227">
        <v>1.1622352996372069E-2</v>
      </c>
      <c r="AQ48" s="2227">
        <v>1.1622352996372069E-2</v>
      </c>
      <c r="AR48" s="2430">
        <v>1.1622352996372069E-2</v>
      </c>
      <c r="AS48" s="2430">
        <v>1.1622352996372069E-2</v>
      </c>
      <c r="AT48" s="2430">
        <v>1.1622352996372069E-2</v>
      </c>
    </row>
    <row r="49" spans="1:46">
      <c r="A49" s="743"/>
      <c r="D49" s="2236" t="s">
        <v>542</v>
      </c>
      <c r="E49" s="2266"/>
      <c r="F49" s="425"/>
      <c r="G49" s="425"/>
      <c r="H49" s="425"/>
      <c r="I49" s="425">
        <v>4.2071411795534808E-2</v>
      </c>
      <c r="J49" s="425">
        <v>2.3385106829805283E-2</v>
      </c>
      <c r="K49" s="425">
        <v>2.0133317310484585E-3</v>
      </c>
      <c r="L49" s="425">
        <v>-3.3916088724983987E-2</v>
      </c>
      <c r="M49" s="425">
        <v>-1.9651652297330468E-2</v>
      </c>
      <c r="N49" s="425">
        <v>2.8585129578736598E-2</v>
      </c>
      <c r="O49" s="425">
        <v>6.5223279080733901E-2</v>
      </c>
      <c r="P49" s="425">
        <v>4.0428495531231234E-2</v>
      </c>
      <c r="Q49" s="425">
        <v>2.1630242924650246E-2</v>
      </c>
      <c r="R49" s="425">
        <v>3.317484640240255E-2</v>
      </c>
      <c r="S49" s="425">
        <v>6.0300715607468691E-2</v>
      </c>
      <c r="T49" s="425">
        <v>-1.8313776576373862E-2</v>
      </c>
      <c r="U49" s="425">
        <v>2.0684207729816061E-2</v>
      </c>
      <c r="V49" s="425">
        <v>4.5356981584431487E-2</v>
      </c>
      <c r="W49" s="425">
        <v>2.4101451507413305E-2</v>
      </c>
      <c r="X49" s="425">
        <v>-2.8801920466807934E-2</v>
      </c>
      <c r="Y49" s="425">
        <v>-5.4087539511186314E-3</v>
      </c>
      <c r="Z49" s="425">
        <v>-3.0595049902498003E-2</v>
      </c>
      <c r="AA49" s="425">
        <v>-5.0248706433666641E-2</v>
      </c>
      <c r="AB49" s="425">
        <v>1.2876609299868249E-3</v>
      </c>
      <c r="AC49" s="425">
        <v>2.0304947494943937E-2</v>
      </c>
      <c r="AD49" s="425">
        <v>3.9708561685786398E-3</v>
      </c>
      <c r="AE49" s="425">
        <v>-3.1828348779088758E-2</v>
      </c>
      <c r="AF49" s="425">
        <v>6.6788522561189528E-2</v>
      </c>
      <c r="AG49" s="425">
        <v>0.10361247329577145</v>
      </c>
      <c r="AH49" s="425">
        <v>-1.7050095310669842E-2</v>
      </c>
      <c r="AI49" s="1911">
        <v>1.2886961939433584E-2</v>
      </c>
      <c r="AJ49" s="425">
        <v>1.7621872998625381E-2</v>
      </c>
      <c r="AK49" s="425">
        <v>9.7764185520768498E-3</v>
      </c>
      <c r="AL49" s="425">
        <v>1.0698343641199405E-2</v>
      </c>
      <c r="AM49" s="425">
        <v>1.1721759060976245E-2</v>
      </c>
      <c r="AN49" s="425">
        <v>1.3249817452137999E-2</v>
      </c>
      <c r="AO49" s="2227">
        <v>1.296050366649586E-2</v>
      </c>
      <c r="AP49" s="2227">
        <v>1.296050366649586E-2</v>
      </c>
      <c r="AQ49" s="2227">
        <v>1.296050366649586E-2</v>
      </c>
      <c r="AR49" s="2430">
        <v>1.296050366649586E-2</v>
      </c>
      <c r="AS49" s="2430">
        <v>1.296050366649586E-2</v>
      </c>
      <c r="AT49" s="2430">
        <v>1.296050366649586E-2</v>
      </c>
    </row>
    <row r="50" spans="1:46">
      <c r="A50" s="743" t="s">
        <v>1092</v>
      </c>
      <c r="C50" s="13" t="str">
        <f>+C$22</f>
        <v>annual</v>
      </c>
      <c r="D50" s="2236" t="s">
        <v>543</v>
      </c>
      <c r="E50" s="2266"/>
      <c r="F50" s="425"/>
      <c r="G50" s="425"/>
      <c r="H50" s="425"/>
      <c r="I50" s="425">
        <v>0.31653192372789202</v>
      </c>
      <c r="J50" s="425">
        <v>9.1839443367436359E-3</v>
      </c>
      <c r="K50" s="425">
        <v>0.56612614952787899</v>
      </c>
      <c r="L50" s="425">
        <v>-0.1398417710014675</v>
      </c>
      <c r="M50" s="425">
        <v>2.0864314886887766E-2</v>
      </c>
      <c r="N50" s="425">
        <v>0.15633310050844165</v>
      </c>
      <c r="O50" s="425">
        <v>0.30778655100589558</v>
      </c>
      <c r="P50" s="425">
        <v>0.41525925893414611</v>
      </c>
      <c r="Q50" s="425">
        <v>0.20362484445363693</v>
      </c>
      <c r="R50" s="425">
        <v>0.10539632543626908</v>
      </c>
      <c r="S50" s="425">
        <v>0.35929888825103001</v>
      </c>
      <c r="T50" s="425">
        <v>-0.3644401993665623</v>
      </c>
      <c r="U50" s="425">
        <v>0.2868713775930371</v>
      </c>
      <c r="V50" s="425">
        <v>0.31491985732328959</v>
      </c>
      <c r="W50" s="425">
        <v>9.8777641391187641E-3</v>
      </c>
      <c r="X50" s="425">
        <v>-8.799536967720966E-3</v>
      </c>
      <c r="Y50" s="425">
        <v>-7.5314880179226454E-2</v>
      </c>
      <c r="Z50" s="425">
        <v>-0.47146300179739115</v>
      </c>
      <c r="AA50" s="425">
        <v>-0.15022149497565174</v>
      </c>
      <c r="AB50" s="425">
        <v>0.22452431023357705</v>
      </c>
      <c r="AC50" s="425">
        <v>0.29361225338930469</v>
      </c>
      <c r="AD50" s="425">
        <v>-0.10360330409299749</v>
      </c>
      <c r="AE50" s="425">
        <v>-0.32013819483552891</v>
      </c>
      <c r="AF50" s="425">
        <v>0.65806664046654073</v>
      </c>
      <c r="AG50" s="425">
        <v>0.39151032082957182</v>
      </c>
      <c r="AH50" s="425">
        <v>-0.16362406522644093</v>
      </c>
      <c r="AI50" s="1911">
        <v>-1.7669942173915147E-2</v>
      </c>
      <c r="AJ50" s="425">
        <v>-9.0611097552122377E-2</v>
      </c>
      <c r="AK50" s="425">
        <v>-5.2843440827051252E-2</v>
      </c>
      <c r="AL50" s="425">
        <v>-1.8339001229761412E-2</v>
      </c>
      <c r="AM50" s="425">
        <v>-7.9274933731491096E-3</v>
      </c>
      <c r="AN50" s="425">
        <v>-5.5550957070197192E-3</v>
      </c>
      <c r="AO50" s="2227">
        <v>-3.6007600508530134E-3</v>
      </c>
      <c r="AP50" s="2227">
        <v>-3.6007600508530134E-3</v>
      </c>
      <c r="AQ50" s="2227">
        <v>-3.6007600508530134E-3</v>
      </c>
      <c r="AR50" s="2430">
        <v>-3.6007600508530134E-3</v>
      </c>
      <c r="AS50" s="2430">
        <v>-3.6007600508530134E-3</v>
      </c>
      <c r="AT50" s="2430">
        <v>-3.6007600508530134E-3</v>
      </c>
    </row>
    <row r="51" spans="1:46">
      <c r="A51" s="743"/>
      <c r="D51" s="2235" t="s">
        <v>134</v>
      </c>
      <c r="E51" s="2266"/>
      <c r="F51" s="425"/>
      <c r="G51" s="425"/>
      <c r="H51" s="425"/>
      <c r="I51" s="425"/>
      <c r="J51" s="425"/>
      <c r="K51" s="425"/>
      <c r="L51" s="425"/>
      <c r="M51" s="425"/>
      <c r="N51" s="425"/>
      <c r="O51" s="425"/>
      <c r="P51" s="425"/>
      <c r="Q51" s="425"/>
      <c r="R51" s="425"/>
      <c r="S51" s="425"/>
      <c r="T51" s="425"/>
      <c r="U51" s="425"/>
      <c r="V51" s="425"/>
      <c r="W51" s="425"/>
      <c r="X51" s="425"/>
      <c r="Y51" s="425"/>
      <c r="Z51" s="425"/>
      <c r="AA51" s="425"/>
      <c r="AB51" s="425"/>
      <c r="AC51" s="425"/>
      <c r="AD51" s="425"/>
      <c r="AE51" s="425"/>
      <c r="AF51" s="425"/>
      <c r="AG51" s="425"/>
      <c r="AH51" s="425"/>
      <c r="AI51" s="1911"/>
      <c r="AJ51" s="425"/>
      <c r="AK51" s="425"/>
      <c r="AL51" s="425"/>
      <c r="AM51" s="425"/>
      <c r="AN51" s="425"/>
      <c r="AO51" s="2227"/>
      <c r="AP51" s="2227"/>
      <c r="AQ51" s="2227"/>
      <c r="AR51" s="2430"/>
      <c r="AS51" s="2430"/>
      <c r="AT51" s="2430"/>
    </row>
    <row r="52" spans="1:46">
      <c r="A52" s="743" t="s">
        <v>1093</v>
      </c>
      <c r="C52" s="13" t="str">
        <f>+C$22</f>
        <v>annual</v>
      </c>
      <c r="D52" s="2236" t="s">
        <v>544</v>
      </c>
      <c r="E52" s="2266"/>
      <c r="F52" s="425"/>
      <c r="G52" s="425"/>
      <c r="H52" s="425"/>
      <c r="I52" s="425">
        <v>9.5644908060171507E-2</v>
      </c>
      <c r="J52" s="425">
        <v>1.4867551367259757E-2</v>
      </c>
      <c r="K52" s="425">
        <v>0.16766438244433549</v>
      </c>
      <c r="L52" s="425">
        <v>0.28144538196077123</v>
      </c>
      <c r="M52" s="425">
        <v>-2.9924427803861963E-2</v>
      </c>
      <c r="N52" s="425">
        <v>-0.16082210805273534</v>
      </c>
      <c r="O52" s="425">
        <v>0.2603822052579175</v>
      </c>
      <c r="P52" s="425">
        <v>0.2634900889884273</v>
      </c>
      <c r="Q52" s="425">
        <v>7.8932181001992022E-2</v>
      </c>
      <c r="R52" s="425">
        <v>0.14947288809512743</v>
      </c>
      <c r="S52" s="425">
        <v>0.10232541480024858</v>
      </c>
      <c r="T52" s="425">
        <v>-0.10339260496160234</v>
      </c>
      <c r="U52" s="425">
        <v>7.3540578216314753E-2</v>
      </c>
      <c r="V52" s="425">
        <v>0.10251373174937718</v>
      </c>
      <c r="W52" s="425">
        <v>5.8068492314670629E-2</v>
      </c>
      <c r="X52" s="425">
        <v>-8.6542282905386642E-3</v>
      </c>
      <c r="Y52" s="425">
        <v>1.0327318046939198E-2</v>
      </c>
      <c r="Z52" s="425">
        <v>2.890749484454341E-3</v>
      </c>
      <c r="AA52" s="425">
        <v>-1.0900585494347479E-2</v>
      </c>
      <c r="AB52" s="425">
        <v>-4.5818238738411642E-2</v>
      </c>
      <c r="AC52" s="425">
        <v>9.3210781320115732E-2</v>
      </c>
      <c r="AD52" s="425">
        <v>2.3758304467313019E-2</v>
      </c>
      <c r="AE52" s="425">
        <v>-8.9879939629256236E-2</v>
      </c>
      <c r="AF52" s="425">
        <v>9.5567846755420363E-2</v>
      </c>
      <c r="AG52" s="425">
        <v>7.1528740600574472E-2</v>
      </c>
      <c r="AH52" s="425">
        <v>2.1655658151009147E-3</v>
      </c>
      <c r="AI52" s="1911">
        <v>1.4374330141660254E-2</v>
      </c>
      <c r="AJ52" s="425">
        <v>1.3174910376173042E-2</v>
      </c>
      <c r="AK52" s="425">
        <v>1.4760020527206203E-2</v>
      </c>
      <c r="AL52" s="425">
        <v>1.4875149246305532E-2</v>
      </c>
      <c r="AM52" s="425">
        <v>1.3608797739925137E-2</v>
      </c>
      <c r="AN52" s="425">
        <v>1.385723745503971E-2</v>
      </c>
      <c r="AO52" s="2227">
        <v>1.2652548770479371E-2</v>
      </c>
      <c r="AP52" s="2227">
        <v>1.2652548770479371E-2</v>
      </c>
      <c r="AQ52" s="2227">
        <v>1.2652548770479371E-2</v>
      </c>
      <c r="AR52" s="2430">
        <v>1.2652548770479371E-2</v>
      </c>
      <c r="AS52" s="2430">
        <v>1.2652548770479371E-2</v>
      </c>
      <c r="AT52" s="2430">
        <v>1.2652548770479371E-2</v>
      </c>
    </row>
    <row r="53" spans="1:46">
      <c r="D53" s="2236" t="s">
        <v>545</v>
      </c>
      <c r="E53" s="2266"/>
      <c r="F53" s="425"/>
      <c r="G53" s="425"/>
      <c r="H53" s="425"/>
      <c r="I53" s="425">
        <v>0.188425287693753</v>
      </c>
      <c r="J53" s="425">
        <v>-7.9222005360023565E-2</v>
      </c>
      <c r="K53" s="425">
        <v>1.76005577187856E-2</v>
      </c>
      <c r="L53" s="425">
        <v>-0.12137280712036956</v>
      </c>
      <c r="M53" s="425">
        <v>5.4699883764100843E-2</v>
      </c>
      <c r="N53" s="425">
        <v>0.14864407330779603</v>
      </c>
      <c r="O53" s="425">
        <v>0.17356314383112795</v>
      </c>
      <c r="P53" s="425">
        <v>8.9210662420569201E-2</v>
      </c>
      <c r="Q53" s="425">
        <v>0.29764766850332164</v>
      </c>
      <c r="R53" s="425">
        <v>0.23549387322063139</v>
      </c>
      <c r="S53" s="425">
        <v>5.7574621192276715E-2</v>
      </c>
      <c r="T53" s="425">
        <v>-6.7659558550446336E-2</v>
      </c>
      <c r="U53" s="425">
        <v>0.26308793995048957</v>
      </c>
      <c r="V53" s="425">
        <v>0.21977189409117681</v>
      </c>
      <c r="W53" s="425">
        <v>-4.7826659507407839E-2</v>
      </c>
      <c r="X53" s="425">
        <v>-0.11611964088630558</v>
      </c>
      <c r="Y53" s="425">
        <v>-5.3095693968123199E-2</v>
      </c>
      <c r="Z53" s="425">
        <v>-0.13289594366792562</v>
      </c>
      <c r="AA53" s="425">
        <v>1.2428738223563161E-2</v>
      </c>
      <c r="AB53" s="425">
        <v>6.3778156732457625E-2</v>
      </c>
      <c r="AC53" s="425">
        <v>4.5575817666491155E-3</v>
      </c>
      <c r="AD53" s="425">
        <v>3.3117442922997009E-2</v>
      </c>
      <c r="AE53" s="425">
        <v>0.1136533056906646</v>
      </c>
      <c r="AF53" s="425">
        <v>0.20311665558854217</v>
      </c>
      <c r="AG53" s="425">
        <v>4.1108552526338417E-2</v>
      </c>
      <c r="AH53" s="425">
        <v>3.4251008737772676E-2</v>
      </c>
      <c r="AI53" s="1911">
        <v>0.11599034098580231</v>
      </c>
      <c r="AJ53" s="425">
        <v>0.15317744945948294</v>
      </c>
      <c r="AK53" s="425">
        <v>1.5766667293212477E-2</v>
      </c>
      <c r="AL53" s="425">
        <v>-1.9585360042817173E-2</v>
      </c>
      <c r="AM53" s="425">
        <v>1.583990812670184E-2</v>
      </c>
      <c r="AN53" s="425">
        <v>1.4497267483688292E-2</v>
      </c>
      <c r="AO53" s="2227">
        <v>5.6469092192373968E-3</v>
      </c>
      <c r="AP53" s="2227">
        <v>5.6469092192373968E-3</v>
      </c>
      <c r="AQ53" s="2227">
        <v>5.6469092192373968E-3</v>
      </c>
      <c r="AR53" s="2430">
        <v>5.6469092192373968E-3</v>
      </c>
      <c r="AS53" s="2430">
        <v>5.6469092192373968E-3</v>
      </c>
      <c r="AT53" s="2430">
        <v>5.6469092192373968E-3</v>
      </c>
    </row>
    <row r="54" spans="1:46">
      <c r="D54" s="1039" t="s">
        <v>321</v>
      </c>
      <c r="E54" s="2263"/>
      <c r="AI54"/>
    </row>
    <row r="55" spans="1:46">
      <c r="D55" s="162"/>
      <c r="E55" s="2263"/>
      <c r="AI55"/>
    </row>
    <row r="56" spans="1:46">
      <c r="D56" s="162"/>
      <c r="E56" s="2263"/>
      <c r="AI56"/>
    </row>
    <row r="57" spans="1:46">
      <c r="D57" s="162" t="s">
        <v>1314</v>
      </c>
      <c r="E57" s="2263"/>
      <c r="AI57"/>
    </row>
    <row r="58" spans="1:46">
      <c r="D58" s="2240" t="s">
        <v>1466</v>
      </c>
      <c r="E58" s="2267">
        <f ca="1">NOW()</f>
        <v>46072.61265289352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>
        <v>2011</v>
      </c>
      <c r="W58" s="9">
        <v>2012</v>
      </c>
      <c r="X58" s="9">
        <v>2013</v>
      </c>
      <c r="Y58" s="19" t="s">
        <v>299</v>
      </c>
      <c r="Z58" s="1">
        <f>+Z59</f>
        <v>2015</v>
      </c>
      <c r="AA58" s="1">
        <f t="shared" ref="AA58:AJ58" si="5">+AA59</f>
        <v>2016</v>
      </c>
      <c r="AB58" s="1">
        <f t="shared" si="5"/>
        <v>2017</v>
      </c>
      <c r="AC58" s="1">
        <f t="shared" si="5"/>
        <v>2018</v>
      </c>
      <c r="AD58" s="1">
        <f t="shared" si="5"/>
        <v>2019</v>
      </c>
      <c r="AE58" s="1">
        <f t="shared" si="5"/>
        <v>2020</v>
      </c>
      <c r="AF58" s="1">
        <f t="shared" si="5"/>
        <v>2021</v>
      </c>
      <c r="AG58" s="1">
        <f t="shared" si="5"/>
        <v>2022</v>
      </c>
      <c r="AH58" s="1">
        <f t="shared" si="5"/>
        <v>2023</v>
      </c>
      <c r="AI58" s="1912">
        <f t="shared" si="5"/>
        <v>2024</v>
      </c>
      <c r="AJ58" s="1">
        <f t="shared" si="5"/>
        <v>2025</v>
      </c>
      <c r="AK58" s="1">
        <v>2026</v>
      </c>
      <c r="AL58" s="1">
        <f>+AL59</f>
        <v>2027</v>
      </c>
      <c r="AM58" s="1">
        <f t="shared" ref="AM58:AT58" si="6">+AM59</f>
        <v>2028</v>
      </c>
      <c r="AN58" s="1">
        <f t="shared" si="6"/>
        <v>2029</v>
      </c>
      <c r="AO58" s="1">
        <f t="shared" si="6"/>
        <v>2030</v>
      </c>
      <c r="AP58" s="1">
        <f t="shared" si="6"/>
        <v>2031</v>
      </c>
      <c r="AQ58" s="1">
        <f t="shared" si="6"/>
        <v>2032</v>
      </c>
      <c r="AR58" s="2302">
        <f t="shared" si="6"/>
        <v>2033</v>
      </c>
      <c r="AS58" s="2302">
        <f t="shared" si="6"/>
        <v>2034</v>
      </c>
      <c r="AT58" s="2302">
        <f t="shared" si="6"/>
        <v>2035</v>
      </c>
    </row>
    <row r="59" spans="1:46">
      <c r="D59" s="2241" t="s">
        <v>705</v>
      </c>
      <c r="E59" s="2268">
        <v>45875</v>
      </c>
      <c r="F59" s="745"/>
      <c r="G59" s="745"/>
      <c r="H59" s="745"/>
      <c r="I59" s="1207">
        <v>1998</v>
      </c>
      <c r="J59" s="1207">
        <v>1999</v>
      </c>
      <c r="K59" s="1207">
        <v>2000</v>
      </c>
      <c r="L59" s="1207">
        <v>2001</v>
      </c>
      <c r="M59" s="1207">
        <v>2002</v>
      </c>
      <c r="N59" s="1207">
        <v>2003</v>
      </c>
      <c r="O59" s="1207">
        <v>2004</v>
      </c>
      <c r="P59" s="1207">
        <v>2005</v>
      </c>
      <c r="Q59" s="1207">
        <v>2006</v>
      </c>
      <c r="R59" s="1207">
        <v>2007</v>
      </c>
      <c r="S59" s="1207">
        <v>2008</v>
      </c>
      <c r="T59" s="1207">
        <v>2009</v>
      </c>
      <c r="U59" s="1207">
        <v>2010</v>
      </c>
      <c r="V59" s="1207">
        <v>2011</v>
      </c>
      <c r="W59" s="1207">
        <v>2012</v>
      </c>
      <c r="X59" s="1207">
        <v>2013</v>
      </c>
      <c r="Y59" s="1207">
        <v>2014</v>
      </c>
      <c r="Z59" s="1207">
        <v>2015</v>
      </c>
      <c r="AA59" s="1207">
        <v>2016</v>
      </c>
      <c r="AB59" s="1207">
        <v>2017</v>
      </c>
      <c r="AC59" s="1207">
        <v>2018</v>
      </c>
      <c r="AD59" s="1207">
        <v>2019</v>
      </c>
      <c r="AE59" s="1316">
        <v>2020</v>
      </c>
      <c r="AF59" s="1316">
        <v>2021</v>
      </c>
      <c r="AG59" s="1316">
        <v>2022</v>
      </c>
      <c r="AH59" s="1316">
        <v>2023</v>
      </c>
      <c r="AI59" s="1913">
        <v>2024</v>
      </c>
      <c r="AJ59" s="1316">
        <v>2025</v>
      </c>
      <c r="AK59" s="1316">
        <v>2026</v>
      </c>
      <c r="AL59" s="1316">
        <v>2027</v>
      </c>
      <c r="AM59" s="1316">
        <v>2028</v>
      </c>
      <c r="AN59" s="1316">
        <v>2029</v>
      </c>
      <c r="AO59" s="1316">
        <v>2030</v>
      </c>
      <c r="AP59" s="1317">
        <v>2031</v>
      </c>
      <c r="AQ59" s="1317">
        <v>2032</v>
      </c>
      <c r="AR59" s="2431">
        <v>2033</v>
      </c>
      <c r="AS59" s="2431">
        <v>2034</v>
      </c>
      <c r="AT59" s="2431">
        <v>2035</v>
      </c>
    </row>
    <row r="60" spans="1:46">
      <c r="D60" s="2242" t="s">
        <v>1458</v>
      </c>
      <c r="E60" s="2241"/>
      <c r="F60" s="745"/>
      <c r="G60" s="745"/>
      <c r="H60" s="745"/>
      <c r="I60" s="1208">
        <v>49.14</v>
      </c>
      <c r="J60" s="1208">
        <v>34.4</v>
      </c>
      <c r="K60" s="1208">
        <v>31.16</v>
      </c>
      <c r="L60" s="1208">
        <v>44.26</v>
      </c>
      <c r="M60" s="1208">
        <v>33.17</v>
      </c>
      <c r="N60" s="1208">
        <v>29.373014416758831</v>
      </c>
      <c r="O60" s="1208">
        <v>47.857085863704235</v>
      </c>
      <c r="P60" s="1208">
        <v>59.1</v>
      </c>
      <c r="Q60" s="1208">
        <v>53.239639639639641</v>
      </c>
      <c r="R60" s="1208">
        <v>88.66384859846525</v>
      </c>
      <c r="S60" s="1208">
        <v>106.4</v>
      </c>
      <c r="T60" s="1208">
        <v>88.8</v>
      </c>
      <c r="U60" s="1208">
        <v>61.713554450000004</v>
      </c>
      <c r="V60" s="1209">
        <v>98.139999999999986</v>
      </c>
      <c r="W60" s="1209">
        <v>96.902381599999998</v>
      </c>
      <c r="X60" s="1209">
        <v>523.63</v>
      </c>
      <c r="Y60" s="1209">
        <v>153.47291621700001</v>
      </c>
      <c r="Z60" s="1210">
        <v>139.994</v>
      </c>
      <c r="AA60" s="748">
        <v>171.95044235404123</v>
      </c>
      <c r="AB60" s="748">
        <v>189.824337335</v>
      </c>
      <c r="AC60" s="748">
        <v>204.910263929</v>
      </c>
      <c r="AD60" s="748">
        <v>316.33289424084347</v>
      </c>
      <c r="AE60" s="1211">
        <v>425.04532305078999</v>
      </c>
      <c r="AF60" s="1211">
        <v>364.64251143299987</v>
      </c>
      <c r="AG60" s="1211">
        <v>377.63994049899998</v>
      </c>
      <c r="AH60" s="1211">
        <v>411.18697621000001</v>
      </c>
      <c r="AI60" s="1914">
        <v>555.77324822800006</v>
      </c>
      <c r="AJ60" s="1211">
        <v>385.01593942134724</v>
      </c>
      <c r="AK60" s="1211">
        <v>405.05336364320431</v>
      </c>
      <c r="AL60" s="1211">
        <v>450.00184660521779</v>
      </c>
      <c r="AM60" s="1211">
        <v>467.9530265635218</v>
      </c>
      <c r="AN60" s="1211">
        <v>481.10241054793403</v>
      </c>
      <c r="AO60" s="1211">
        <v>552.9779803358565</v>
      </c>
      <c r="AP60" s="1318">
        <v>386.91422639362497</v>
      </c>
      <c r="AQ60" s="1318">
        <v>90.090908357936271</v>
      </c>
      <c r="AR60" s="2432">
        <v>13.056600003443153</v>
      </c>
      <c r="AS60" s="2432">
        <v>7.2531442014767258</v>
      </c>
      <c r="AT60" s="2432">
        <v>0</v>
      </c>
    </row>
    <row r="61" spans="1:46">
      <c r="D61" s="2243" t="s">
        <v>300</v>
      </c>
      <c r="E61" s="2241"/>
      <c r="F61" s="745"/>
      <c r="G61" s="745"/>
      <c r="H61" s="745"/>
      <c r="I61" s="745"/>
      <c r="J61" s="745"/>
      <c r="K61" s="745"/>
      <c r="L61" s="745"/>
      <c r="M61" s="745"/>
      <c r="N61" s="745"/>
      <c r="O61" s="745"/>
      <c r="P61" s="745"/>
      <c r="Q61" s="745"/>
      <c r="R61" s="745"/>
      <c r="S61" s="745"/>
      <c r="T61" s="745"/>
      <c r="U61" s="745"/>
      <c r="V61" s="745"/>
      <c r="W61" s="745"/>
      <c r="X61" s="745"/>
      <c r="Y61" s="746"/>
      <c r="Z61" s="1769">
        <v>65.081999999999994</v>
      </c>
      <c r="AA61" s="747">
        <v>86.498429746041211</v>
      </c>
      <c r="AB61" s="747">
        <v>109.587681769</v>
      </c>
      <c r="AC61" s="747">
        <v>120.77545997</v>
      </c>
      <c r="AD61" s="748">
        <v>167.89027127700001</v>
      </c>
      <c r="AE61" s="748">
        <v>163.87630605079002</v>
      </c>
      <c r="AF61" s="748">
        <v>142.07597618199998</v>
      </c>
      <c r="AG61" s="748">
        <v>180.73451071899996</v>
      </c>
      <c r="AH61" s="748">
        <v>199.92798899699997</v>
      </c>
      <c r="AI61" s="1915">
        <v>289.47324822800005</v>
      </c>
      <c r="AJ61" s="1319">
        <v>174.27263442670747</v>
      </c>
      <c r="AK61" s="1320">
        <v>205.02534517747458</v>
      </c>
      <c r="AL61" s="1320">
        <v>229.84702708869148</v>
      </c>
      <c r="AM61" s="1320">
        <v>221.99293142520577</v>
      </c>
      <c r="AN61" s="1320">
        <v>232.67744665759727</v>
      </c>
      <c r="AO61" s="1320">
        <v>269.31066352504894</v>
      </c>
      <c r="AP61" s="1321">
        <v>231.99568569128095</v>
      </c>
      <c r="AQ61" s="1321">
        <v>48.430775793568301</v>
      </c>
      <c r="AR61" s="2304">
        <v>6.5283000017215764</v>
      </c>
      <c r="AS61" s="2304">
        <v>7.2531442014767258</v>
      </c>
      <c r="AT61" s="2304">
        <v>0</v>
      </c>
    </row>
    <row r="62" spans="1:46">
      <c r="D62" s="2244" t="s">
        <v>1423</v>
      </c>
      <c r="E62" s="2241"/>
      <c r="F62" s="745"/>
      <c r="G62" s="745"/>
      <c r="H62" s="745"/>
      <c r="I62" s="745"/>
      <c r="J62" s="745"/>
      <c r="K62" s="745"/>
      <c r="L62" s="745"/>
      <c r="M62" s="745"/>
      <c r="N62" s="745"/>
      <c r="O62" s="745"/>
      <c r="P62" s="745"/>
      <c r="Q62" s="745"/>
      <c r="R62" s="745"/>
      <c r="S62" s="745"/>
      <c r="T62" s="745"/>
      <c r="U62" s="745"/>
      <c r="V62" s="745"/>
      <c r="W62" s="745"/>
      <c r="X62" s="745"/>
      <c r="Y62" s="746"/>
      <c r="Z62" s="1212"/>
      <c r="AA62" s="1322"/>
      <c r="AB62" s="1322"/>
      <c r="AC62" s="1322"/>
      <c r="AD62" s="1322">
        <v>0</v>
      </c>
      <c r="AE62" s="1322">
        <v>0</v>
      </c>
      <c r="AF62" s="1322">
        <v>0</v>
      </c>
      <c r="AG62" s="1323">
        <v>14.5046751997487</v>
      </c>
      <c r="AH62" s="1322">
        <v>0</v>
      </c>
      <c r="AI62" s="1916">
        <v>0</v>
      </c>
      <c r="AJ62" s="1223">
        <v>0</v>
      </c>
      <c r="AK62" s="1223">
        <v>0</v>
      </c>
      <c r="AL62" s="1223">
        <v>0</v>
      </c>
      <c r="AM62" s="1223">
        <v>0</v>
      </c>
      <c r="AN62" s="1223">
        <v>0</v>
      </c>
      <c r="AO62" s="1223">
        <v>0</v>
      </c>
      <c r="AP62" s="1324">
        <v>0</v>
      </c>
      <c r="AQ62" s="1324">
        <v>0</v>
      </c>
      <c r="AR62" s="2433">
        <v>0</v>
      </c>
      <c r="AS62" s="2433">
        <v>0</v>
      </c>
      <c r="AT62" s="2433">
        <v>0</v>
      </c>
    </row>
    <row r="63" spans="1:46">
      <c r="D63" s="2245"/>
      <c r="E63" s="2241"/>
      <c r="F63" s="745"/>
      <c r="G63" s="745"/>
      <c r="H63" s="745"/>
      <c r="I63" s="745"/>
      <c r="J63" s="745"/>
      <c r="K63" s="745"/>
      <c r="L63" s="745"/>
      <c r="M63" s="745"/>
      <c r="N63" s="745"/>
      <c r="O63" s="745"/>
      <c r="P63" s="745"/>
      <c r="Q63" s="745"/>
      <c r="R63" s="745"/>
      <c r="S63" s="745"/>
      <c r="T63" s="745"/>
      <c r="U63" s="745"/>
      <c r="V63" s="745"/>
      <c r="W63" s="745"/>
      <c r="X63" s="745"/>
      <c r="Y63" s="746"/>
      <c r="Z63" s="1325"/>
      <c r="AA63" s="747"/>
      <c r="AB63" s="747"/>
      <c r="AC63" s="747"/>
      <c r="AD63" s="1213"/>
      <c r="AE63" s="1213"/>
      <c r="AF63" s="1213"/>
      <c r="AG63" s="1213"/>
      <c r="AH63" s="1213"/>
      <c r="AI63" s="1917"/>
      <c r="AJ63" s="747"/>
      <c r="AK63" s="747"/>
      <c r="AL63" s="747"/>
      <c r="AM63" s="747"/>
      <c r="AN63" s="747"/>
      <c r="AO63" s="747"/>
      <c r="AP63" s="1326"/>
      <c r="AQ63" s="1321"/>
      <c r="AR63" s="2304"/>
      <c r="AS63" s="2304"/>
      <c r="AT63" s="2304"/>
    </row>
    <row r="64" spans="1:46">
      <c r="D64" s="2243" t="s">
        <v>301</v>
      </c>
      <c r="E64" s="2241"/>
      <c r="F64" s="745"/>
      <c r="G64" s="745"/>
      <c r="H64" s="745"/>
      <c r="I64" s="745"/>
      <c r="J64" s="745"/>
      <c r="K64" s="745"/>
      <c r="L64" s="745"/>
      <c r="M64" s="745"/>
      <c r="N64" s="745"/>
      <c r="O64" s="745"/>
      <c r="P64" s="745"/>
      <c r="Q64" s="745"/>
      <c r="R64" s="745"/>
      <c r="S64" s="745"/>
      <c r="T64" s="745"/>
      <c r="U64" s="745"/>
      <c r="V64" s="745"/>
      <c r="W64" s="745"/>
      <c r="X64" s="745"/>
      <c r="Y64" s="745"/>
      <c r="Z64" s="1770">
        <v>74.912000000000006</v>
      </c>
      <c r="AA64" s="748">
        <v>85.452012608000004</v>
      </c>
      <c r="AB64" s="748">
        <v>80.236655565999982</v>
      </c>
      <c r="AC64" s="748">
        <v>84.134803958999981</v>
      </c>
      <c r="AD64" s="748">
        <v>148.44262296384346</v>
      </c>
      <c r="AE64" s="748">
        <v>261.169017</v>
      </c>
      <c r="AF64" s="748">
        <v>222.56653525099986</v>
      </c>
      <c r="AG64" s="748">
        <v>196.90542977999999</v>
      </c>
      <c r="AH64" s="748">
        <v>211.25898721300001</v>
      </c>
      <c r="AI64" s="1915">
        <v>266.3</v>
      </c>
      <c r="AJ64" s="1320">
        <v>210.74330499463977</v>
      </c>
      <c r="AK64" s="1320">
        <v>200.02801846572973</v>
      </c>
      <c r="AL64" s="1320">
        <v>220.15481951652629</v>
      </c>
      <c r="AM64" s="1320">
        <v>245.96009513831603</v>
      </c>
      <c r="AN64" s="1320">
        <v>248.42496389033673</v>
      </c>
      <c r="AO64" s="1320">
        <v>283.66731681080751</v>
      </c>
      <c r="AP64" s="1321">
        <v>154.91854070234399</v>
      </c>
      <c r="AQ64" s="1321">
        <v>41.66013256436797</v>
      </c>
      <c r="AR64" s="2304">
        <v>6.5283000017215764</v>
      </c>
      <c r="AS64" s="2304">
        <v>0</v>
      </c>
      <c r="AT64" s="2304">
        <v>0</v>
      </c>
    </row>
    <row r="65" spans="4:46">
      <c r="D65" s="2244" t="s">
        <v>1423</v>
      </c>
      <c r="E65" s="2241"/>
      <c r="F65" s="745"/>
      <c r="G65" s="745"/>
      <c r="H65" s="745"/>
      <c r="I65" s="745"/>
      <c r="J65" s="745"/>
      <c r="K65" s="745"/>
      <c r="L65" s="745"/>
      <c r="M65" s="745"/>
      <c r="N65" s="745"/>
      <c r="O65" s="745"/>
      <c r="P65" s="745"/>
      <c r="Q65" s="745"/>
      <c r="R65" s="745"/>
      <c r="S65" s="745"/>
      <c r="T65" s="745"/>
      <c r="U65" s="745"/>
      <c r="V65" s="745"/>
      <c r="W65" s="745"/>
      <c r="X65" s="745"/>
      <c r="Y65" s="745"/>
      <c r="Z65" s="1212"/>
      <c r="AA65" s="1322"/>
      <c r="AB65" s="1322"/>
      <c r="AC65" s="1322"/>
      <c r="AD65" s="1322">
        <v>0</v>
      </c>
      <c r="AE65" s="1322">
        <v>0</v>
      </c>
      <c r="AF65" s="1323">
        <v>11.223390284000001</v>
      </c>
      <c r="AG65" s="1323">
        <v>0</v>
      </c>
      <c r="AH65" s="1322">
        <v>0</v>
      </c>
      <c r="AI65" s="1916">
        <v>0</v>
      </c>
      <c r="AJ65" s="1223">
        <v>0</v>
      </c>
      <c r="AK65" s="1223">
        <v>0</v>
      </c>
      <c r="AL65" s="1223">
        <v>0</v>
      </c>
      <c r="AM65" s="1223">
        <v>0</v>
      </c>
      <c r="AN65" s="1223">
        <v>0</v>
      </c>
      <c r="AO65" s="1223">
        <v>0</v>
      </c>
      <c r="AP65" s="1324">
        <v>0</v>
      </c>
      <c r="AQ65" s="1324">
        <v>0</v>
      </c>
      <c r="AR65" s="2433">
        <v>0</v>
      </c>
      <c r="AS65" s="2433">
        <v>0</v>
      </c>
      <c r="AT65" s="2433">
        <v>0</v>
      </c>
    </row>
    <row r="66" spans="4:46">
      <c r="D66" s="2245"/>
      <c r="E66" s="2241"/>
      <c r="F66" s="745"/>
      <c r="G66" s="745"/>
      <c r="H66" s="745"/>
      <c r="I66" s="745"/>
      <c r="J66" s="745"/>
      <c r="K66" s="745"/>
      <c r="L66" s="745"/>
      <c r="M66" s="745"/>
      <c r="N66" s="745"/>
      <c r="O66" s="745"/>
      <c r="P66" s="745"/>
      <c r="Q66" s="745"/>
      <c r="R66" s="745"/>
      <c r="S66" s="745"/>
      <c r="T66" s="745"/>
      <c r="U66" s="745"/>
      <c r="V66" s="745"/>
      <c r="W66" s="745"/>
      <c r="X66" s="745"/>
      <c r="Y66" s="745"/>
      <c r="Z66" s="748"/>
      <c r="AA66" s="748"/>
      <c r="AB66" s="748"/>
      <c r="AC66" s="748"/>
      <c r="AD66" s="748"/>
      <c r="AE66" s="748"/>
      <c r="AF66" s="748"/>
      <c r="AG66" s="748"/>
      <c r="AH66" s="748"/>
      <c r="AI66" s="1915"/>
      <c r="AJ66" s="748"/>
      <c r="AK66" s="748"/>
      <c r="AL66" s="748"/>
      <c r="AM66" s="748"/>
      <c r="AN66" s="748"/>
      <c r="AO66" s="748"/>
      <c r="AP66" s="1321"/>
      <c r="AQ66" s="1321"/>
      <c r="AR66" s="2304"/>
      <c r="AS66" s="2304"/>
      <c r="AT66" s="2304"/>
    </row>
    <row r="67" spans="4:46">
      <c r="D67" s="2242" t="s">
        <v>1459</v>
      </c>
      <c r="E67" s="2241"/>
      <c r="F67" s="745"/>
      <c r="G67" s="745"/>
      <c r="H67" s="745"/>
      <c r="I67" s="1209">
        <v>37.909999999999997</v>
      </c>
      <c r="J67" s="1209">
        <v>46.57</v>
      </c>
      <c r="K67" s="1209">
        <v>16.12</v>
      </c>
      <c r="L67" s="1209">
        <v>36.83</v>
      </c>
      <c r="M67" s="1209">
        <v>50.73</v>
      </c>
      <c r="N67" s="1209">
        <v>10.54</v>
      </c>
      <c r="O67" s="1209">
        <v>60.75</v>
      </c>
      <c r="P67" s="1209">
        <v>30.877824579999999</v>
      </c>
      <c r="Q67" s="1209">
        <v>14.83270177</v>
      </c>
      <c r="R67" s="1209">
        <v>0</v>
      </c>
      <c r="S67" s="1209">
        <v>5.8000000000000007</v>
      </c>
      <c r="T67" s="1209">
        <v>0</v>
      </c>
      <c r="U67" s="1209">
        <v>0</v>
      </c>
      <c r="V67" s="1209">
        <v>124.06</v>
      </c>
      <c r="W67" s="1209">
        <v>13.42</v>
      </c>
      <c r="X67" s="1209">
        <v>14.201000000000001</v>
      </c>
      <c r="Y67" s="1209">
        <v>154.44183030599999</v>
      </c>
      <c r="Z67" s="1214">
        <v>232.09710524999997</v>
      </c>
      <c r="AA67" s="1211">
        <v>214.76999999999998</v>
      </c>
      <c r="AB67" s="1211">
        <v>216.12709705</v>
      </c>
      <c r="AC67" s="1214">
        <v>293.94076388999997</v>
      </c>
      <c r="AD67" s="1214">
        <v>352.75580508999997</v>
      </c>
      <c r="AE67" s="1214">
        <v>661.13510754540403</v>
      </c>
      <c r="AF67" s="1214">
        <v>801.22137322999993</v>
      </c>
      <c r="AG67" s="1214">
        <v>146.78212608999999</v>
      </c>
      <c r="AH67" s="1214">
        <v>714.51491736799994</v>
      </c>
      <c r="AI67" s="1918">
        <v>916.22348218299339</v>
      </c>
      <c r="AJ67" s="1214">
        <v>937.28050485542531</v>
      </c>
      <c r="AK67" s="1214">
        <v>824.17678000000001</v>
      </c>
      <c r="AL67" s="1214">
        <v>624.70987579759537</v>
      </c>
      <c r="AM67" s="1214">
        <v>403.43977647953102</v>
      </c>
      <c r="AN67" s="1214">
        <v>219.16328031182556</v>
      </c>
      <c r="AO67" s="1214">
        <v>272.2</v>
      </c>
      <c r="AP67" s="1327">
        <v>257.33106252901041</v>
      </c>
      <c r="AQ67" s="1327">
        <v>270.04044472917712</v>
      </c>
      <c r="AR67" s="2434">
        <v>256.27038298227205</v>
      </c>
      <c r="AS67" s="2434">
        <v>266.32399627517532</v>
      </c>
      <c r="AT67" s="2434">
        <v>261.65084828281744</v>
      </c>
    </row>
    <row r="68" spans="4:46">
      <c r="D68" s="2243" t="s">
        <v>300</v>
      </c>
      <c r="E68" s="2241"/>
      <c r="F68" s="745"/>
      <c r="G68" s="745"/>
      <c r="H68" s="745"/>
      <c r="I68" s="745"/>
      <c r="J68" s="745"/>
      <c r="K68" s="745"/>
      <c r="L68" s="745"/>
      <c r="M68" s="745"/>
      <c r="N68" s="745"/>
      <c r="O68" s="745"/>
      <c r="P68" s="745"/>
      <c r="Q68" s="745"/>
      <c r="R68" s="745"/>
      <c r="S68" s="745"/>
      <c r="T68" s="745"/>
      <c r="U68" s="745"/>
      <c r="V68" s="745"/>
      <c r="W68" s="745"/>
      <c r="X68" s="745"/>
      <c r="Y68" s="746"/>
      <c r="Z68" s="1770">
        <v>66.24091</v>
      </c>
      <c r="AA68" s="747">
        <v>21.1</v>
      </c>
      <c r="AB68" s="747">
        <v>31.35</v>
      </c>
      <c r="AC68" s="747">
        <v>67.840763890000005</v>
      </c>
      <c r="AD68" s="1629">
        <v>70.325946090000002</v>
      </c>
      <c r="AE68" s="748">
        <v>414.9</v>
      </c>
      <c r="AF68" s="748">
        <v>105.56034799999999</v>
      </c>
      <c r="AG68" s="748">
        <v>138.10702508999998</v>
      </c>
      <c r="AH68" s="748">
        <v>470.85470106000002</v>
      </c>
      <c r="AI68" s="1915">
        <v>371.18527279</v>
      </c>
      <c r="AJ68" s="1320">
        <v>80.400000000000006</v>
      </c>
      <c r="AK68" s="1320">
        <v>165</v>
      </c>
      <c r="AL68" s="1320">
        <v>228.9275237975954</v>
      </c>
      <c r="AM68" s="1320">
        <v>89.292247739765529</v>
      </c>
      <c r="AN68" s="1320">
        <v>68.904373186400278</v>
      </c>
      <c r="AO68" s="1320">
        <v>40</v>
      </c>
      <c r="AP68" s="1321">
        <v>66.099999999999994</v>
      </c>
      <c r="AQ68" s="1321">
        <v>58.323304498374071</v>
      </c>
      <c r="AR68" s="2304">
        <v>54.796281602365326</v>
      </c>
      <c r="AS68" s="2304">
        <v>59.728375469820442</v>
      </c>
      <c r="AT68" s="2304">
        <v>57.615987190186615</v>
      </c>
    </row>
    <row r="69" spans="4:46">
      <c r="D69" s="2246" t="s">
        <v>1460</v>
      </c>
      <c r="E69" s="2241"/>
      <c r="F69" s="745"/>
      <c r="G69" s="745"/>
      <c r="H69" s="745"/>
      <c r="I69" s="745"/>
      <c r="J69" s="745"/>
      <c r="K69" s="745"/>
      <c r="L69" s="745"/>
      <c r="M69" s="745"/>
      <c r="N69" s="745"/>
      <c r="O69" s="745"/>
      <c r="P69" s="745"/>
      <c r="Q69" s="745"/>
      <c r="R69" s="745"/>
      <c r="S69" s="745"/>
      <c r="T69" s="745"/>
      <c r="U69" s="745"/>
      <c r="V69" s="745"/>
      <c r="W69" s="745"/>
      <c r="X69" s="745"/>
      <c r="Y69" s="746"/>
      <c r="Z69" s="1328"/>
      <c r="AA69" s="747"/>
      <c r="AB69" s="747"/>
      <c r="AC69" s="747"/>
      <c r="AD69" s="1629">
        <v>0</v>
      </c>
      <c r="AE69" s="748">
        <v>0</v>
      </c>
      <c r="AF69" s="748">
        <v>0</v>
      </c>
      <c r="AG69" s="748">
        <v>0</v>
      </c>
      <c r="AH69" s="748">
        <v>0</v>
      </c>
      <c r="AI69" s="1915">
        <v>0</v>
      </c>
      <c r="AJ69" s="748">
        <v>80.400000000000006</v>
      </c>
      <c r="AK69" s="748">
        <v>165</v>
      </c>
      <c r="AL69" s="748">
        <v>55.232706797595384</v>
      </c>
      <c r="AM69" s="748">
        <v>49.584908739765524</v>
      </c>
      <c r="AN69" s="748">
        <v>0</v>
      </c>
      <c r="AO69" s="748">
        <v>0</v>
      </c>
      <c r="AP69" s="1329">
        <v>36.1</v>
      </c>
      <c r="AQ69" s="1329">
        <v>21.656637831707403</v>
      </c>
      <c r="AR69" s="2305">
        <v>19.24072604680978</v>
      </c>
      <c r="AS69" s="2305">
        <v>25.654301395746373</v>
      </c>
      <c r="AT69" s="2305">
        <v>22.183888424754517</v>
      </c>
    </row>
    <row r="70" spans="4:46">
      <c r="D70" s="2247" t="s">
        <v>1422</v>
      </c>
      <c r="E70" s="2269"/>
      <c r="F70" s="1330"/>
      <c r="G70" s="1330"/>
      <c r="H70" s="1330"/>
      <c r="I70" s="1330"/>
      <c r="J70" s="1330"/>
      <c r="K70" s="1330"/>
      <c r="L70" s="1330"/>
      <c r="M70" s="1330"/>
      <c r="N70" s="1330"/>
      <c r="O70" s="1330"/>
      <c r="P70" s="1330"/>
      <c r="Q70" s="1330"/>
      <c r="R70" s="1330"/>
      <c r="S70" s="1330"/>
      <c r="T70" s="1330"/>
      <c r="U70" s="1330"/>
      <c r="V70" s="1330"/>
      <c r="W70" s="1330"/>
      <c r="X70" s="1330"/>
      <c r="Y70" s="1331"/>
      <c r="Z70" s="1332"/>
      <c r="AA70" s="1333"/>
      <c r="AB70" s="1333"/>
      <c r="AC70" s="1333"/>
      <c r="AD70" s="1630"/>
      <c r="AE70" s="1334"/>
      <c r="AF70" s="1334">
        <v>0</v>
      </c>
      <c r="AG70" s="1334"/>
      <c r="AH70" s="1334">
        <v>98.273850999999993</v>
      </c>
      <c r="AI70" s="1919">
        <v>93.63919512999999</v>
      </c>
      <c r="AJ70" s="1334"/>
      <c r="AK70" s="748"/>
      <c r="AL70" s="748"/>
      <c r="AM70" s="748"/>
      <c r="AN70" s="748"/>
      <c r="AO70" s="748"/>
      <c r="AP70" s="1321"/>
      <c r="AQ70" s="1321"/>
      <c r="AR70" s="2304"/>
      <c r="AS70" s="2304"/>
      <c r="AT70" s="2304"/>
    </row>
    <row r="71" spans="4:46">
      <c r="D71" s="2248" t="s">
        <v>1461</v>
      </c>
      <c r="E71" s="2241"/>
      <c r="F71" s="745"/>
      <c r="G71" s="745"/>
      <c r="H71" s="745"/>
      <c r="I71" s="745"/>
      <c r="J71" s="745"/>
      <c r="K71" s="745"/>
      <c r="L71" s="745"/>
      <c r="M71" s="745"/>
      <c r="N71" s="745"/>
      <c r="O71" s="745"/>
      <c r="P71" s="745"/>
      <c r="Q71" s="745"/>
      <c r="R71" s="745"/>
      <c r="S71" s="745"/>
      <c r="T71" s="745"/>
      <c r="U71" s="745"/>
      <c r="V71" s="745"/>
      <c r="W71" s="745"/>
      <c r="X71" s="745"/>
      <c r="Y71" s="746"/>
      <c r="Z71" s="1328"/>
      <c r="AA71" s="747"/>
      <c r="AB71" s="747"/>
      <c r="AC71" s="747"/>
      <c r="AD71" s="1629"/>
      <c r="AE71" s="748"/>
      <c r="AF71" s="748"/>
      <c r="AG71" s="748"/>
      <c r="AH71" s="748"/>
      <c r="AI71" s="1915"/>
      <c r="AJ71" s="748"/>
      <c r="AK71" s="748">
        <v>0</v>
      </c>
      <c r="AL71" s="748">
        <v>115.03837300000001</v>
      </c>
      <c r="AM71" s="748">
        <v>13.332259000000001</v>
      </c>
      <c r="AN71" s="748">
        <v>14.909769186400279</v>
      </c>
      <c r="AO71" s="748">
        <v>0</v>
      </c>
      <c r="AP71" s="1321"/>
      <c r="AQ71" s="1321"/>
      <c r="AR71" s="2304"/>
      <c r="AS71" s="2304"/>
      <c r="AT71" s="2304"/>
    </row>
    <row r="72" spans="4:46">
      <c r="D72" s="2248" t="s">
        <v>1462</v>
      </c>
      <c r="E72" s="2241"/>
      <c r="F72" s="745"/>
      <c r="G72" s="745"/>
      <c r="H72" s="745"/>
      <c r="I72" s="745"/>
      <c r="J72" s="745"/>
      <c r="K72" s="745"/>
      <c r="L72" s="745"/>
      <c r="M72" s="745"/>
      <c r="N72" s="745"/>
      <c r="O72" s="745"/>
      <c r="P72" s="745"/>
      <c r="Q72" s="745"/>
      <c r="R72" s="745"/>
      <c r="S72" s="745"/>
      <c r="T72" s="745"/>
      <c r="U72" s="745"/>
      <c r="V72" s="745"/>
      <c r="W72" s="745"/>
      <c r="X72" s="745"/>
      <c r="Y72" s="746"/>
      <c r="Z72" s="1328"/>
      <c r="AA72" s="747"/>
      <c r="AB72" s="747"/>
      <c r="AC72" s="747" t="s">
        <v>1128</v>
      </c>
      <c r="AD72" s="1629"/>
      <c r="AE72" s="748"/>
      <c r="AF72" s="748"/>
      <c r="AG72" s="748"/>
      <c r="AH72" s="748">
        <v>159.68085006000001</v>
      </c>
      <c r="AI72" s="1915"/>
      <c r="AJ72" s="748"/>
      <c r="AK72" s="748">
        <v>0</v>
      </c>
      <c r="AL72" s="748">
        <v>22.656444000000004</v>
      </c>
      <c r="AM72" s="748">
        <v>16.375080000000001</v>
      </c>
      <c r="AN72" s="748">
        <v>13.994604000000002</v>
      </c>
      <c r="AO72" s="748">
        <v>0</v>
      </c>
      <c r="AP72" s="1321"/>
      <c r="AQ72" s="1321"/>
      <c r="AR72" s="2304"/>
      <c r="AS72" s="2304"/>
      <c r="AT72" s="2304"/>
    </row>
    <row r="73" spans="4:46">
      <c r="D73" s="2249" t="s">
        <v>1463</v>
      </c>
      <c r="E73" s="2241"/>
      <c r="F73" s="745"/>
      <c r="G73" s="745"/>
      <c r="H73" s="745"/>
      <c r="I73" s="493"/>
      <c r="J73" s="493"/>
      <c r="K73" s="493"/>
      <c r="L73" s="493"/>
      <c r="M73" s="493"/>
      <c r="N73" s="493"/>
      <c r="O73" s="493"/>
      <c r="P73" s="493"/>
      <c r="Q73" s="493"/>
      <c r="R73" s="493"/>
      <c r="S73" s="493"/>
      <c r="T73" s="493"/>
      <c r="U73" s="493"/>
      <c r="V73" s="493"/>
      <c r="W73" s="493"/>
      <c r="X73" s="493"/>
      <c r="Y73" s="495"/>
      <c r="Z73" s="1335">
        <v>0</v>
      </c>
      <c r="AA73" s="496">
        <v>0</v>
      </c>
      <c r="AB73" s="496">
        <v>0</v>
      </c>
      <c r="AC73" s="498">
        <v>0</v>
      </c>
      <c r="AD73" s="498">
        <v>0</v>
      </c>
      <c r="AE73" s="498"/>
      <c r="AF73" s="498"/>
      <c r="AG73" s="498"/>
      <c r="AH73" s="498"/>
      <c r="AI73" s="1920"/>
      <c r="AJ73" s="498"/>
      <c r="AK73" s="498"/>
      <c r="AL73" s="498">
        <v>36</v>
      </c>
      <c r="AM73" s="498">
        <v>10</v>
      </c>
      <c r="AN73" s="498">
        <v>40</v>
      </c>
      <c r="AO73" s="498">
        <v>40</v>
      </c>
      <c r="AP73" s="1336">
        <v>30</v>
      </c>
      <c r="AQ73" s="1336">
        <v>36.666666666666664</v>
      </c>
      <c r="AR73" s="2303">
        <v>35.55555555555555</v>
      </c>
      <c r="AS73" s="2303">
        <v>34.074074074074069</v>
      </c>
      <c r="AT73" s="2303">
        <v>35.432098765432094</v>
      </c>
    </row>
    <row r="74" spans="4:46">
      <c r="D74" s="2243"/>
      <c r="E74" s="2241"/>
      <c r="F74" s="745"/>
      <c r="G74" s="745"/>
      <c r="H74" s="745"/>
      <c r="I74" s="745"/>
      <c r="J74" s="745"/>
      <c r="K74" s="745"/>
      <c r="L74" s="745"/>
      <c r="M74" s="745"/>
      <c r="N74" s="745"/>
      <c r="O74" s="745"/>
      <c r="P74" s="745"/>
      <c r="Q74" s="745"/>
      <c r="R74" s="745"/>
      <c r="S74" s="745"/>
      <c r="T74" s="745"/>
      <c r="U74" s="745"/>
      <c r="V74" s="745"/>
      <c r="W74" s="745"/>
      <c r="X74" s="745"/>
      <c r="Y74" s="1215"/>
      <c r="Z74" s="1328"/>
      <c r="AA74" s="748"/>
      <c r="AB74" s="748"/>
      <c r="AC74" s="748"/>
      <c r="AD74" s="749"/>
      <c r="AE74" s="749"/>
      <c r="AF74" s="749"/>
      <c r="AG74" s="749"/>
      <c r="AH74" s="749"/>
      <c r="AI74" s="1921"/>
      <c r="AJ74" s="748"/>
      <c r="AK74" s="748"/>
      <c r="AL74" s="748"/>
      <c r="AM74" s="748"/>
      <c r="AN74" s="748"/>
      <c r="AO74" s="748"/>
      <c r="AP74" s="1321"/>
      <c r="AQ74" s="1321"/>
      <c r="AR74" s="2304"/>
      <c r="AS74" s="2304"/>
      <c r="AT74" s="2304"/>
    </row>
    <row r="75" spans="4:46">
      <c r="D75" s="2243" t="s">
        <v>301</v>
      </c>
      <c r="E75" s="2241"/>
      <c r="F75" s="745"/>
      <c r="G75" s="745"/>
      <c r="H75" s="745"/>
      <c r="I75" s="745"/>
      <c r="J75" s="745"/>
      <c r="K75" s="745"/>
      <c r="L75" s="745"/>
      <c r="M75" s="745"/>
      <c r="N75" s="745"/>
      <c r="O75" s="745"/>
      <c r="P75" s="745"/>
      <c r="Q75" s="745"/>
      <c r="R75" s="745"/>
      <c r="S75" s="745"/>
      <c r="T75" s="745"/>
      <c r="U75" s="745"/>
      <c r="V75" s="745"/>
      <c r="W75" s="745"/>
      <c r="X75" s="745"/>
      <c r="Y75" s="746"/>
      <c r="Z75" s="1770">
        <v>165.85619524999998</v>
      </c>
      <c r="AA75" s="747">
        <v>193.67</v>
      </c>
      <c r="AB75" s="747">
        <v>184.77709705000001</v>
      </c>
      <c r="AC75" s="747">
        <v>226.1</v>
      </c>
      <c r="AD75" s="1629">
        <v>282.42985899999996</v>
      </c>
      <c r="AE75" s="748">
        <v>246.23510754540402</v>
      </c>
      <c r="AF75" s="748">
        <v>695.66102522999995</v>
      </c>
      <c r="AG75" s="748">
        <v>8.6751009999999997</v>
      </c>
      <c r="AH75" s="748">
        <v>243.66021630799997</v>
      </c>
      <c r="AI75" s="1915">
        <v>545.03820939299339</v>
      </c>
      <c r="AJ75" s="1320">
        <v>856.88050485542533</v>
      </c>
      <c r="AK75" s="1320">
        <v>659.17678000000001</v>
      </c>
      <c r="AL75" s="1320">
        <v>395.782352</v>
      </c>
      <c r="AM75" s="1320">
        <v>314.14752873976551</v>
      </c>
      <c r="AN75" s="1320">
        <v>150.25890712542528</v>
      </c>
      <c r="AO75" s="1320">
        <v>232.2</v>
      </c>
      <c r="AP75" s="1321">
        <v>191.23106252901044</v>
      </c>
      <c r="AQ75" s="1321">
        <v>211.71714023080304</v>
      </c>
      <c r="AR75" s="2304">
        <v>201.47410137990676</v>
      </c>
      <c r="AS75" s="2304">
        <v>206.59562080535488</v>
      </c>
      <c r="AT75" s="2304">
        <v>204.03486109263082</v>
      </c>
    </row>
    <row r="76" spans="4:46">
      <c r="D76" s="2248" t="s">
        <v>1460</v>
      </c>
      <c r="E76" s="2241"/>
      <c r="F76" s="745"/>
      <c r="G76" s="745"/>
      <c r="H76" s="745"/>
      <c r="I76" s="745"/>
      <c r="J76" s="745"/>
      <c r="K76" s="745"/>
      <c r="L76" s="745"/>
      <c r="M76" s="745"/>
      <c r="N76" s="745"/>
      <c r="O76" s="745"/>
      <c r="P76" s="745"/>
      <c r="Q76" s="745"/>
      <c r="R76" s="745"/>
      <c r="S76" s="745"/>
      <c r="T76" s="745"/>
      <c r="U76" s="745"/>
      <c r="V76" s="745"/>
      <c r="W76" s="745"/>
      <c r="X76" s="745"/>
      <c r="Y76" s="745"/>
      <c r="Z76" s="1328"/>
      <c r="AA76" s="749"/>
      <c r="AB76" s="749"/>
      <c r="AC76" s="749"/>
      <c r="AD76" s="748"/>
      <c r="AE76" s="748"/>
      <c r="AF76" s="748">
        <v>45.5334</v>
      </c>
      <c r="AG76" s="748"/>
      <c r="AH76" s="748"/>
      <c r="AI76" s="1915"/>
      <c r="AJ76" s="748">
        <v>206.8805048554253</v>
      </c>
      <c r="AK76" s="748">
        <v>364</v>
      </c>
      <c r="AL76" s="748">
        <v>333</v>
      </c>
      <c r="AM76" s="748">
        <v>249.5849087397655</v>
      </c>
      <c r="AN76" s="748">
        <v>90.880504855425301</v>
      </c>
      <c r="AO76" s="1337">
        <v>192.2</v>
      </c>
      <c r="AP76" s="1329">
        <v>151.23106252901044</v>
      </c>
      <c r="AQ76" s="1329">
        <v>171.71714023080304</v>
      </c>
      <c r="AR76" s="2305">
        <v>161.47410137990676</v>
      </c>
      <c r="AS76" s="2305">
        <v>166.59562080535488</v>
      </c>
      <c r="AT76" s="2305">
        <v>164.03486109263082</v>
      </c>
    </row>
    <row r="77" spans="4:46">
      <c r="D77" s="2250" t="s">
        <v>1422</v>
      </c>
      <c r="E77" s="2269"/>
      <c r="F77" s="1330"/>
      <c r="G77" s="1330"/>
      <c r="H77" s="1330"/>
      <c r="I77" s="1330"/>
      <c r="J77" s="1330"/>
      <c r="K77" s="1330"/>
      <c r="L77" s="1330"/>
      <c r="M77" s="1330"/>
      <c r="N77" s="1330"/>
      <c r="O77" s="1330"/>
      <c r="P77" s="1330"/>
      <c r="Q77" s="1330"/>
      <c r="R77" s="1330"/>
      <c r="S77" s="1330"/>
      <c r="T77" s="1330"/>
      <c r="U77" s="1330"/>
      <c r="V77" s="1330"/>
      <c r="W77" s="1330"/>
      <c r="X77" s="1330"/>
      <c r="Y77" s="1330"/>
      <c r="Z77" s="1332"/>
      <c r="AA77" s="1338"/>
      <c r="AB77" s="1338"/>
      <c r="AC77" s="1338"/>
      <c r="AD77" s="1334"/>
      <c r="AE77" s="1334"/>
      <c r="AF77" s="1334"/>
      <c r="AG77" s="1334"/>
      <c r="AH77" s="1334">
        <v>67.091385987999999</v>
      </c>
      <c r="AI77" s="1919">
        <v>115.36865818623295</v>
      </c>
      <c r="AJ77" s="748"/>
      <c r="AK77" s="748"/>
      <c r="AL77" s="748"/>
      <c r="AM77" s="748"/>
      <c r="AN77" s="748"/>
      <c r="AO77" s="748"/>
      <c r="AP77" s="1321"/>
      <c r="AQ77" s="1321"/>
      <c r="AR77" s="2304"/>
      <c r="AS77" s="2304"/>
      <c r="AT77" s="2304"/>
    </row>
    <row r="78" spans="4:46">
      <c r="D78" s="2248" t="s">
        <v>1461</v>
      </c>
      <c r="E78" s="2241"/>
      <c r="F78" s="745"/>
      <c r="G78" s="745"/>
      <c r="H78" s="745"/>
      <c r="I78" s="745"/>
      <c r="J78" s="745"/>
      <c r="K78" s="745"/>
      <c r="L78" s="745"/>
      <c r="M78" s="745"/>
      <c r="N78" s="745"/>
      <c r="O78" s="745"/>
      <c r="P78" s="745"/>
      <c r="Q78" s="745"/>
      <c r="R78" s="745"/>
      <c r="S78" s="745"/>
      <c r="T78" s="745"/>
      <c r="U78" s="745"/>
      <c r="V78" s="745"/>
      <c r="W78" s="745"/>
      <c r="X78" s="745"/>
      <c r="Y78" s="745"/>
      <c r="Z78" s="1328"/>
      <c r="AA78" s="749"/>
      <c r="AB78" s="749"/>
      <c r="AC78" s="749"/>
      <c r="AD78" s="748">
        <v>0</v>
      </c>
      <c r="AE78" s="748">
        <v>0</v>
      </c>
      <c r="AF78" s="748">
        <v>620</v>
      </c>
      <c r="AG78" s="748">
        <v>0</v>
      </c>
      <c r="AH78" s="748">
        <v>0</v>
      </c>
      <c r="AI78" s="1915">
        <v>0</v>
      </c>
      <c r="AJ78" s="1814">
        <v>443.20000000000005</v>
      </c>
      <c r="AK78" s="748">
        <v>225.15416999999999</v>
      </c>
      <c r="AL78" s="748">
        <v>28.797685999999999</v>
      </c>
      <c r="AM78" s="748">
        <v>0</v>
      </c>
      <c r="AN78" s="748">
        <v>0</v>
      </c>
      <c r="AO78" s="748">
        <v>0</v>
      </c>
      <c r="AP78" s="1321"/>
      <c r="AQ78" s="1321"/>
      <c r="AR78" s="2304"/>
      <c r="AS78" s="2304"/>
      <c r="AT78" s="2304"/>
    </row>
    <row r="79" spans="4:46">
      <c r="D79" s="2248" t="s">
        <v>1462</v>
      </c>
      <c r="E79" s="2241"/>
      <c r="F79" s="745"/>
      <c r="G79" s="745"/>
      <c r="H79" s="745"/>
      <c r="I79" s="745"/>
      <c r="J79" s="745"/>
      <c r="K79" s="745"/>
      <c r="L79" s="745"/>
      <c r="M79" s="745"/>
      <c r="N79" s="745"/>
      <c r="O79" s="745"/>
      <c r="P79" s="745"/>
      <c r="Q79" s="745"/>
      <c r="R79" s="745"/>
      <c r="S79" s="745"/>
      <c r="T79" s="745"/>
      <c r="U79" s="745"/>
      <c r="V79" s="745"/>
      <c r="W79" s="745"/>
      <c r="X79" s="745"/>
      <c r="Y79" s="745"/>
      <c r="Z79" s="1328"/>
      <c r="AA79" s="749"/>
      <c r="AB79" s="749"/>
      <c r="AC79" s="749"/>
      <c r="AD79" s="748"/>
      <c r="AE79" s="748"/>
      <c r="AF79" s="748"/>
      <c r="AG79" s="748"/>
      <c r="AH79" s="748"/>
      <c r="AI79" s="1915"/>
      <c r="AJ79" s="1815">
        <v>206.79999999999998</v>
      </c>
      <c r="AK79" s="748">
        <v>34.02261</v>
      </c>
      <c r="AL79" s="748">
        <v>33.984666000000004</v>
      </c>
      <c r="AM79" s="748">
        <v>24.562619999999999</v>
      </c>
      <c r="AN79" s="748">
        <v>19.378402269999981</v>
      </c>
      <c r="AO79" s="748">
        <v>0</v>
      </c>
      <c r="AP79" s="1321"/>
      <c r="AQ79" s="1321"/>
      <c r="AR79" s="2304"/>
      <c r="AS79" s="2304"/>
      <c r="AT79" s="2304"/>
    </row>
    <row r="80" spans="4:46">
      <c r="D80" s="2249" t="s">
        <v>1463</v>
      </c>
      <c r="E80" s="2241"/>
      <c r="F80" s="745"/>
      <c r="G80" s="745"/>
      <c r="H80" s="745"/>
      <c r="I80" s="493"/>
      <c r="J80" s="493"/>
      <c r="K80" s="493"/>
      <c r="L80" s="493"/>
      <c r="M80" s="493"/>
      <c r="N80" s="493"/>
      <c r="O80" s="493"/>
      <c r="P80" s="493"/>
      <c r="Q80" s="493"/>
      <c r="R80" s="493"/>
      <c r="S80" s="493"/>
      <c r="T80" s="493"/>
      <c r="U80" s="493"/>
      <c r="V80" s="493"/>
      <c r="W80" s="493"/>
      <c r="X80" s="493"/>
      <c r="Y80" s="493"/>
      <c r="Z80" s="497">
        <v>0</v>
      </c>
      <c r="AA80" s="496">
        <v>0</v>
      </c>
      <c r="AB80" s="496">
        <v>0</v>
      </c>
      <c r="AC80" s="498">
        <v>0</v>
      </c>
      <c r="AD80" s="498">
        <v>0</v>
      </c>
      <c r="AE80" s="498"/>
      <c r="AF80" s="498"/>
      <c r="AG80" s="498"/>
      <c r="AH80" s="498"/>
      <c r="AI80" s="1920"/>
      <c r="AJ80" s="498"/>
      <c r="AK80" s="498">
        <v>36</v>
      </c>
      <c r="AL80" s="498">
        <v>0</v>
      </c>
      <c r="AM80" s="498">
        <v>40</v>
      </c>
      <c r="AN80" s="498">
        <v>40</v>
      </c>
      <c r="AO80" s="498">
        <v>40</v>
      </c>
      <c r="AP80" s="1336">
        <v>40</v>
      </c>
      <c r="AQ80" s="1336">
        <v>40</v>
      </c>
      <c r="AR80" s="2303">
        <v>40</v>
      </c>
      <c r="AS80" s="2303">
        <v>40</v>
      </c>
      <c r="AT80" s="2303">
        <v>40</v>
      </c>
    </row>
    <row r="81" spans="4:46">
      <c r="D81" s="2243"/>
      <c r="E81" s="2241"/>
      <c r="F81" s="745"/>
      <c r="G81" s="745"/>
      <c r="H81" s="745"/>
      <c r="I81" s="745"/>
      <c r="J81" s="745"/>
      <c r="K81" s="745"/>
      <c r="L81" s="745"/>
      <c r="M81" s="745"/>
      <c r="N81" s="745"/>
      <c r="O81" s="745"/>
      <c r="P81" s="745"/>
      <c r="Q81" s="745"/>
      <c r="R81" s="745"/>
      <c r="S81" s="745"/>
      <c r="T81" s="745"/>
      <c r="U81" s="745"/>
      <c r="V81" s="745"/>
      <c r="W81" s="745">
        <v>-0.12935571701668014</v>
      </c>
      <c r="X81" s="745"/>
      <c r="Y81" s="745"/>
      <c r="Z81" s="1216"/>
      <c r="AA81" s="1216"/>
      <c r="AB81" s="1216"/>
      <c r="AC81" s="1216"/>
      <c r="AD81" s="1216"/>
      <c r="AE81" s="1216"/>
      <c r="AF81" s="1216"/>
      <c r="AG81" s="1216"/>
      <c r="AH81" s="1216"/>
      <c r="AI81" s="1922"/>
      <c r="AJ81" s="1216"/>
      <c r="AK81" s="1216"/>
      <c r="AL81" s="1216"/>
      <c r="AM81" s="1216"/>
      <c r="AN81" s="1216"/>
      <c r="AO81" s="1216"/>
      <c r="AP81" s="1339"/>
      <c r="AQ81" s="1339"/>
      <c r="AR81" s="2435"/>
      <c r="AS81" s="2435"/>
      <c r="AT81" s="2435"/>
    </row>
    <row r="82" spans="4:46">
      <c r="D82" s="2242" t="s">
        <v>298</v>
      </c>
      <c r="E82" s="2241"/>
      <c r="F82" s="745"/>
      <c r="G82" s="745"/>
      <c r="H82" s="1217"/>
      <c r="I82" s="1218">
        <v>67.290000000000006</v>
      </c>
      <c r="J82" s="1218">
        <v>70.7</v>
      </c>
      <c r="K82" s="1218">
        <v>62.67</v>
      </c>
      <c r="L82" s="1218">
        <v>48.650000000000006</v>
      </c>
      <c r="M82" s="1218">
        <v>41.7</v>
      </c>
      <c r="N82" s="1218">
        <v>41.085039152555076</v>
      </c>
      <c r="O82" s="1218">
        <v>60.560966838432989</v>
      </c>
      <c r="P82" s="1218">
        <v>93.47245323419348</v>
      </c>
      <c r="Q82" s="1218">
        <v>173.4754530955488</v>
      </c>
      <c r="R82" s="1218">
        <v>92.035332679024464</v>
      </c>
      <c r="S82" s="1218">
        <v>210.06</v>
      </c>
      <c r="T82" s="1218">
        <v>200</v>
      </c>
      <c r="U82" s="1219">
        <v>285.63538512376999</v>
      </c>
      <c r="V82" s="1219">
        <v>196.66470376775041</v>
      </c>
      <c r="W82" s="1219">
        <v>171.22500000000005</v>
      </c>
      <c r="X82" s="1219">
        <v>234.51730418943535</v>
      </c>
      <c r="Y82" s="1219">
        <v>337.05042794714655</v>
      </c>
      <c r="Z82" s="1220">
        <v>299.89999999999998</v>
      </c>
      <c r="AA82" s="1214">
        <v>190</v>
      </c>
      <c r="AB82" s="1214">
        <v>189.7065008928451</v>
      </c>
      <c r="AC82" s="1214">
        <v>244.50650089284514</v>
      </c>
      <c r="AD82" s="1214">
        <v>260.22586970684239</v>
      </c>
      <c r="AE82" s="1214">
        <v>284.62491194684236</v>
      </c>
      <c r="AF82" s="1214">
        <v>379.60275521611425</v>
      </c>
      <c r="AG82" s="1214">
        <v>321.80388100000005</v>
      </c>
      <c r="AH82" s="1214">
        <v>397.6</v>
      </c>
      <c r="AI82" s="1918">
        <v>383.04947054244599</v>
      </c>
      <c r="AJ82" s="1214">
        <v>293.52835108489199</v>
      </c>
      <c r="AK82" s="1214">
        <v>293.52835108489199</v>
      </c>
      <c r="AL82" s="1214">
        <v>293.52835108489199</v>
      </c>
      <c r="AM82" s="1214">
        <v>293.52835108489199</v>
      </c>
      <c r="AN82" s="1214">
        <v>293.52835108489199</v>
      </c>
      <c r="AO82" s="1214">
        <v>293.52835108489199</v>
      </c>
      <c r="AP82" s="1327">
        <v>293.52835108489199</v>
      </c>
      <c r="AQ82" s="1327">
        <v>293.52835108489199</v>
      </c>
      <c r="AR82" s="2434">
        <v>293.52835108489199</v>
      </c>
      <c r="AS82" s="2434">
        <v>293.52835108489199</v>
      </c>
      <c r="AT82" s="2434">
        <v>293.52835108489199</v>
      </c>
    </row>
    <row r="83" spans="4:46">
      <c r="D83" s="2243" t="s">
        <v>300</v>
      </c>
      <c r="E83" s="2241"/>
      <c r="F83" s="745"/>
      <c r="G83" s="745"/>
      <c r="H83" s="745"/>
      <c r="I83" s="745"/>
      <c r="J83" s="745"/>
      <c r="K83" s="745"/>
      <c r="L83" s="745"/>
      <c r="M83" s="745"/>
      <c r="N83" s="745"/>
      <c r="O83" s="745"/>
      <c r="P83" s="745"/>
      <c r="Q83" s="745"/>
      <c r="R83" s="745"/>
      <c r="S83" s="745"/>
      <c r="T83" s="745"/>
      <c r="U83" s="745"/>
      <c r="V83" s="745"/>
      <c r="W83" s="745"/>
      <c r="X83" s="745"/>
      <c r="Y83" s="746"/>
      <c r="Z83" s="1770">
        <v>163.69999999999999</v>
      </c>
      <c r="AA83" s="747">
        <v>101.1</v>
      </c>
      <c r="AB83" s="747">
        <v>90.2</v>
      </c>
      <c r="AC83" s="747">
        <v>99.506500892845111</v>
      </c>
      <c r="AD83" s="1629">
        <v>119.40000000000002</v>
      </c>
      <c r="AE83" s="748">
        <v>140.82586970684235</v>
      </c>
      <c r="AF83" s="748">
        <v>159.54049176000001</v>
      </c>
      <c r="AG83" s="748">
        <v>150.04066900000001</v>
      </c>
      <c r="AH83" s="748">
        <v>204.7</v>
      </c>
      <c r="AI83" s="1915">
        <v>209.3</v>
      </c>
      <c r="AJ83" s="1320">
        <v>146.764175542446</v>
      </c>
      <c r="AK83" s="1320">
        <v>146.764175542446</v>
      </c>
      <c r="AL83" s="1320">
        <v>146.764175542446</v>
      </c>
      <c r="AM83" s="1320">
        <v>146.764175542446</v>
      </c>
      <c r="AN83" s="1320">
        <v>146.764175542446</v>
      </c>
      <c r="AO83" s="1320">
        <v>146.764175542446</v>
      </c>
      <c r="AP83" s="1321">
        <v>146.764175542446</v>
      </c>
      <c r="AQ83" s="1321">
        <v>146.764175542446</v>
      </c>
      <c r="AR83" s="2304">
        <v>146.764175542446</v>
      </c>
      <c r="AS83" s="2304">
        <v>146.764175542446</v>
      </c>
      <c r="AT83" s="2304">
        <v>146.764175542446</v>
      </c>
    </row>
    <row r="84" spans="4:46">
      <c r="D84" s="2243" t="s">
        <v>706</v>
      </c>
      <c r="E84" s="2241"/>
      <c r="F84" s="745"/>
      <c r="G84" s="745"/>
      <c r="H84" s="1221"/>
      <c r="I84" s="745"/>
      <c r="J84" s="745"/>
      <c r="K84" s="745"/>
      <c r="L84" s="745"/>
      <c r="M84" s="745"/>
      <c r="N84" s="745"/>
      <c r="O84" s="745"/>
      <c r="P84" s="745"/>
      <c r="Q84" s="745"/>
      <c r="R84" s="745"/>
      <c r="S84" s="745"/>
      <c r="T84" s="745"/>
      <c r="U84" s="745"/>
      <c r="V84" s="745"/>
      <c r="W84" s="745"/>
      <c r="X84" s="745"/>
      <c r="Y84" s="745"/>
      <c r="Z84" s="1222"/>
      <c r="AA84" s="748"/>
      <c r="AB84" s="748"/>
      <c r="AC84" s="747"/>
      <c r="AD84" s="747">
        <v>0</v>
      </c>
      <c r="AE84" s="747">
        <v>0</v>
      </c>
      <c r="AF84" s="747">
        <v>0</v>
      </c>
      <c r="AG84" s="747">
        <v>0</v>
      </c>
      <c r="AH84" s="747">
        <v>149.6</v>
      </c>
      <c r="AI84" s="1923">
        <v>135</v>
      </c>
      <c r="AJ84" s="1340">
        <v>96.132087771222999</v>
      </c>
      <c r="AK84" s="1340">
        <v>96.132087771222999</v>
      </c>
      <c r="AL84" s="1340">
        <v>96.132087771222999</v>
      </c>
      <c r="AM84" s="1340">
        <v>96.132087771222999</v>
      </c>
      <c r="AN84" s="1340">
        <v>96.132087771222999</v>
      </c>
      <c r="AO84" s="1340">
        <v>96.132087771222999</v>
      </c>
      <c r="AP84" s="1326">
        <v>96.132087771222999</v>
      </c>
      <c r="AQ84" s="1326">
        <v>96.132087771222999</v>
      </c>
      <c r="AR84" s="2304">
        <v>96.132087771222999</v>
      </c>
      <c r="AS84" s="2304">
        <v>96.132087771222999</v>
      </c>
      <c r="AT84" s="2304">
        <v>96.132087771222999</v>
      </c>
    </row>
    <row r="85" spans="4:46">
      <c r="D85" s="2243" t="s">
        <v>707</v>
      </c>
      <c r="E85" s="2241"/>
      <c r="F85" s="745"/>
      <c r="G85" s="745"/>
      <c r="H85" s="1221"/>
      <c r="I85" s="1223"/>
      <c r="J85" s="1223"/>
      <c r="K85" s="1223"/>
      <c r="L85" s="1223"/>
      <c r="M85" s="1223"/>
      <c r="N85" s="1223"/>
      <c r="O85" s="1223"/>
      <c r="P85" s="1223"/>
      <c r="Q85" s="1223"/>
      <c r="R85" s="1223"/>
      <c r="S85" s="1223"/>
      <c r="T85" s="1223"/>
      <c r="U85" s="1223"/>
      <c r="V85" s="1223"/>
      <c r="W85" s="1223"/>
      <c r="X85" s="1223"/>
      <c r="Y85" s="746"/>
      <c r="Z85" s="1224">
        <v>163.69999999999999</v>
      </c>
      <c r="AA85" s="747">
        <v>101.1</v>
      </c>
      <c r="AB85" s="747">
        <v>90.2</v>
      </c>
      <c r="AC85" s="747">
        <v>99.506500892845111</v>
      </c>
      <c r="AD85" s="747">
        <v>119.40000000000002</v>
      </c>
      <c r="AE85" s="747">
        <v>140.82586970684235</v>
      </c>
      <c r="AF85" s="747">
        <v>159.54049176000001</v>
      </c>
      <c r="AG85" s="747">
        <v>150.04066900000001</v>
      </c>
      <c r="AH85" s="747">
        <v>55.1</v>
      </c>
      <c r="AI85" s="1923">
        <v>74.3</v>
      </c>
      <c r="AJ85" s="1340">
        <v>50.632087771222999</v>
      </c>
      <c r="AK85" s="1340">
        <v>50.632087771222999</v>
      </c>
      <c r="AL85" s="1340">
        <v>50.632087771222999</v>
      </c>
      <c r="AM85" s="1340">
        <v>50.632087771222999</v>
      </c>
      <c r="AN85" s="1340">
        <v>50.632087771222999</v>
      </c>
      <c r="AO85" s="1340">
        <v>50.632087771222999</v>
      </c>
      <c r="AP85" s="1326">
        <v>50.632087771222999</v>
      </c>
      <c r="AQ85" s="1326">
        <v>50.632087771222999</v>
      </c>
      <c r="AR85" s="2304">
        <v>50.632087771222999</v>
      </c>
      <c r="AS85" s="2304">
        <v>50.632087771222999</v>
      </c>
      <c r="AT85" s="2304">
        <v>50.632087771222999</v>
      </c>
    </row>
    <row r="86" spans="4:46">
      <c r="D86" s="2244" t="s">
        <v>1424</v>
      </c>
      <c r="E86" s="2241"/>
      <c r="F86" s="745"/>
      <c r="G86" s="745"/>
      <c r="H86" s="1221"/>
      <c r="I86" s="1223"/>
      <c r="J86" s="1223"/>
      <c r="K86" s="1223"/>
      <c r="L86" s="1223"/>
      <c r="M86" s="1223"/>
      <c r="N86" s="1223"/>
      <c r="O86" s="1223"/>
      <c r="P86" s="1223"/>
      <c r="Q86" s="1223"/>
      <c r="R86" s="1223"/>
      <c r="S86" s="1223"/>
      <c r="T86" s="1223"/>
      <c r="U86" s="1223"/>
      <c r="V86" s="1223"/>
      <c r="W86" s="1223"/>
      <c r="X86" s="1223"/>
      <c r="Y86" s="746"/>
      <c r="Z86" s="747"/>
      <c r="AA86" s="747"/>
      <c r="AB86" s="747"/>
      <c r="AC86" s="747"/>
      <c r="AD86" s="747"/>
      <c r="AE86" s="747"/>
      <c r="AF86" s="747">
        <v>3.7581959999999999</v>
      </c>
      <c r="AG86" s="747">
        <v>15</v>
      </c>
      <c r="AH86" s="747"/>
      <c r="AI86" s="1923"/>
      <c r="AJ86" s="747"/>
      <c r="AK86" s="747"/>
      <c r="AL86" s="747"/>
      <c r="AM86" s="747"/>
      <c r="AN86" s="747"/>
      <c r="AO86" s="747"/>
      <c r="AP86" s="1321"/>
      <c r="AQ86" s="1321"/>
      <c r="AR86" s="2304"/>
      <c r="AS86" s="2304"/>
      <c r="AT86" s="2304"/>
    </row>
    <row r="87" spans="4:46">
      <c r="D87" s="2243"/>
      <c r="E87" s="2241"/>
      <c r="F87" s="745"/>
      <c r="G87" s="745"/>
      <c r="H87" s="1221"/>
      <c r="I87" s="1223"/>
      <c r="J87" s="1223"/>
      <c r="K87" s="1223"/>
      <c r="L87" s="1223"/>
      <c r="M87" s="1223"/>
      <c r="N87" s="1223"/>
      <c r="O87" s="1223"/>
      <c r="P87" s="1223"/>
      <c r="Q87" s="1223"/>
      <c r="R87" s="1223"/>
      <c r="S87" s="1223"/>
      <c r="T87" s="1223"/>
      <c r="U87" s="1223"/>
      <c r="V87" s="1223"/>
      <c r="W87" s="1223"/>
      <c r="X87" s="1223"/>
      <c r="Y87" s="746"/>
      <c r="Z87" s="747"/>
      <c r="AA87" s="747"/>
      <c r="AB87" s="747"/>
      <c r="AC87" s="747"/>
      <c r="AD87" s="747"/>
      <c r="AE87" s="747"/>
      <c r="AF87" s="747"/>
      <c r="AG87" s="747"/>
      <c r="AH87" s="747"/>
      <c r="AI87" s="1923"/>
      <c r="AJ87" s="747"/>
      <c r="AK87" s="747"/>
      <c r="AL87" s="747"/>
      <c r="AM87" s="747"/>
      <c r="AN87" s="747"/>
      <c r="AO87" s="747"/>
      <c r="AP87" s="1321"/>
      <c r="AQ87" s="1321"/>
      <c r="AR87" s="2304"/>
      <c r="AS87" s="2304"/>
      <c r="AT87" s="2304"/>
    </row>
    <row r="88" spans="4:46">
      <c r="D88" s="2243" t="s">
        <v>301</v>
      </c>
      <c r="E88" s="2241"/>
      <c r="F88" s="745"/>
      <c r="G88" s="745"/>
      <c r="H88" s="745"/>
      <c r="I88" s="745"/>
      <c r="J88" s="745"/>
      <c r="K88" s="745"/>
      <c r="L88" s="745"/>
      <c r="M88" s="745"/>
      <c r="N88" s="745"/>
      <c r="O88" s="745"/>
      <c r="P88" s="745"/>
      <c r="Q88" s="745"/>
      <c r="R88" s="745"/>
      <c r="S88" s="745"/>
      <c r="T88" s="745"/>
      <c r="U88" s="745"/>
      <c r="V88" s="745"/>
      <c r="W88" s="745"/>
      <c r="X88" s="745"/>
      <c r="Y88" s="746"/>
      <c r="Z88" s="1770">
        <v>136.19999999999999</v>
      </c>
      <c r="AA88" s="747">
        <v>88.9</v>
      </c>
      <c r="AB88" s="747">
        <v>99.506500892845111</v>
      </c>
      <c r="AC88" s="747">
        <v>145.00000000000003</v>
      </c>
      <c r="AD88" s="1629">
        <v>140.82586970684235</v>
      </c>
      <c r="AE88" s="748">
        <v>143.79904224000001</v>
      </c>
      <c r="AF88" s="748">
        <v>220.06226345611421</v>
      </c>
      <c r="AG88" s="748">
        <v>171.76321200000001</v>
      </c>
      <c r="AH88" s="748">
        <v>192.9</v>
      </c>
      <c r="AI88" s="1915">
        <v>173.74947054244598</v>
      </c>
      <c r="AJ88" s="1320">
        <v>146.764175542446</v>
      </c>
      <c r="AK88" s="1320">
        <v>146.764175542446</v>
      </c>
      <c r="AL88" s="1320">
        <v>146.764175542446</v>
      </c>
      <c r="AM88" s="1320">
        <v>146.764175542446</v>
      </c>
      <c r="AN88" s="1320">
        <v>146.764175542446</v>
      </c>
      <c r="AO88" s="1320">
        <v>146.764175542446</v>
      </c>
      <c r="AP88" s="1321">
        <v>146.764175542446</v>
      </c>
      <c r="AQ88" s="1321">
        <v>146.764175542446</v>
      </c>
      <c r="AR88" s="2304">
        <v>146.764175542446</v>
      </c>
      <c r="AS88" s="2304">
        <v>146.764175542446</v>
      </c>
      <c r="AT88" s="2304">
        <v>146.764175542446</v>
      </c>
    </row>
    <row r="89" spans="4:46">
      <c r="D89" s="2243" t="s">
        <v>706</v>
      </c>
      <c r="E89" s="2241"/>
      <c r="F89" s="745"/>
      <c r="G89" s="745"/>
      <c r="H89" s="1221"/>
      <c r="I89" s="745"/>
      <c r="J89" s="745"/>
      <c r="K89" s="745"/>
      <c r="L89" s="745"/>
      <c r="M89" s="745"/>
      <c r="N89" s="745"/>
      <c r="O89" s="745"/>
      <c r="P89" s="745"/>
      <c r="Q89" s="745"/>
      <c r="R89" s="745"/>
      <c r="S89" s="745"/>
      <c r="T89" s="745"/>
      <c r="U89" s="745"/>
      <c r="V89" s="745"/>
      <c r="W89" s="745"/>
      <c r="X89" s="745"/>
      <c r="Y89" s="745"/>
      <c r="Z89" s="1222"/>
      <c r="AA89" s="748"/>
      <c r="AB89" s="748"/>
      <c r="AC89" s="748"/>
      <c r="AD89" s="747">
        <v>0</v>
      </c>
      <c r="AE89" s="747">
        <v>0</v>
      </c>
      <c r="AF89" s="747">
        <v>0</v>
      </c>
      <c r="AG89" s="747">
        <v>82</v>
      </c>
      <c r="AH89" s="747">
        <v>118.7</v>
      </c>
      <c r="AI89" s="1923">
        <v>109.632087771223</v>
      </c>
      <c r="AJ89" s="1340">
        <v>96.132087771222999</v>
      </c>
      <c r="AK89" s="1340">
        <v>96.132087771222999</v>
      </c>
      <c r="AL89" s="1340">
        <v>96.132087771222999</v>
      </c>
      <c r="AM89" s="1340">
        <v>96.132087771222999</v>
      </c>
      <c r="AN89" s="1340">
        <v>96.132087771222999</v>
      </c>
      <c r="AO89" s="1340">
        <v>96.132087771222999</v>
      </c>
      <c r="AP89" s="1326">
        <v>96.132087771222999</v>
      </c>
      <c r="AQ89" s="1326">
        <v>96.132087771222999</v>
      </c>
      <c r="AR89" s="2304">
        <v>96.132087771222999</v>
      </c>
      <c r="AS89" s="2304">
        <v>96.132087771222999</v>
      </c>
      <c r="AT89" s="2304">
        <v>96.132087771222999</v>
      </c>
    </row>
    <row r="90" spans="4:46">
      <c r="D90" s="2243" t="s">
        <v>707</v>
      </c>
      <c r="E90" s="2241"/>
      <c r="F90" s="745"/>
      <c r="G90" s="745"/>
      <c r="H90" s="1221"/>
      <c r="I90" s="745"/>
      <c r="J90" s="745"/>
      <c r="K90" s="745"/>
      <c r="L90" s="745"/>
      <c r="M90" s="745"/>
      <c r="N90" s="745"/>
      <c r="O90" s="745"/>
      <c r="P90" s="745"/>
      <c r="Q90" s="745"/>
      <c r="R90" s="745"/>
      <c r="S90" s="745"/>
      <c r="T90" s="745"/>
      <c r="U90" s="745"/>
      <c r="V90" s="745"/>
      <c r="W90" s="745"/>
      <c r="X90" s="745"/>
      <c r="Y90" s="745"/>
      <c r="Z90" s="1225">
        <v>136.19999999999999</v>
      </c>
      <c r="AA90" s="748">
        <v>88.9</v>
      </c>
      <c r="AB90" s="748">
        <v>99.506500892845111</v>
      </c>
      <c r="AC90" s="747">
        <v>145.00000000000003</v>
      </c>
      <c r="AD90" s="747">
        <v>140.82586970684235</v>
      </c>
      <c r="AE90" s="747">
        <v>143.79904224000001</v>
      </c>
      <c r="AF90" s="747">
        <v>220.06226345611421</v>
      </c>
      <c r="AG90" s="747">
        <v>89.763211999999996</v>
      </c>
      <c r="AH90" s="747">
        <v>74.2</v>
      </c>
      <c r="AI90" s="1923">
        <v>64.117382771222992</v>
      </c>
      <c r="AJ90" s="1340">
        <v>50.632087771222999</v>
      </c>
      <c r="AK90" s="1340">
        <v>50.632087771222999</v>
      </c>
      <c r="AL90" s="1340">
        <v>50.632087771222999</v>
      </c>
      <c r="AM90" s="1340">
        <v>50.632087771222999</v>
      </c>
      <c r="AN90" s="1340">
        <v>50.632087771222999</v>
      </c>
      <c r="AO90" s="1340">
        <v>50.632087771222999</v>
      </c>
      <c r="AP90" s="1326">
        <v>50.632087771222999</v>
      </c>
      <c r="AQ90" s="1326">
        <v>50.632087771222999</v>
      </c>
      <c r="AR90" s="2304">
        <v>50.632087771222999</v>
      </c>
      <c r="AS90" s="2304">
        <v>50.632087771222999</v>
      </c>
      <c r="AT90" s="2304">
        <v>50.632087771222999</v>
      </c>
    </row>
    <row r="91" spans="4:46">
      <c r="D91" s="2244" t="s">
        <v>1424</v>
      </c>
      <c r="E91" s="2241"/>
      <c r="F91" s="745"/>
      <c r="G91" s="745"/>
      <c r="H91" s="1221"/>
      <c r="I91" s="745"/>
      <c r="J91" s="745"/>
      <c r="K91" s="745"/>
      <c r="L91" s="745"/>
      <c r="M91" s="745"/>
      <c r="N91" s="745"/>
      <c r="O91" s="745"/>
      <c r="P91" s="745"/>
      <c r="Q91" s="745"/>
      <c r="R91" s="745"/>
      <c r="S91" s="745"/>
      <c r="T91" s="745"/>
      <c r="U91" s="745"/>
      <c r="V91" s="745"/>
      <c r="W91" s="745"/>
      <c r="X91" s="745"/>
      <c r="Y91" s="745"/>
      <c r="Z91" s="748"/>
      <c r="AA91" s="748"/>
      <c r="AB91" s="748"/>
      <c r="AC91" s="748"/>
      <c r="AD91" s="747"/>
      <c r="AE91" s="747"/>
      <c r="AF91" s="747">
        <v>85.021594456114201</v>
      </c>
      <c r="AG91" s="747"/>
      <c r="AH91" s="747"/>
      <c r="AI91" s="1923"/>
      <c r="AJ91" s="748"/>
      <c r="AK91" s="748"/>
      <c r="AL91" s="748"/>
      <c r="AM91" s="748"/>
      <c r="AN91" s="748"/>
      <c r="AO91" s="748"/>
      <c r="AP91" s="1321"/>
      <c r="AQ91" s="1321"/>
      <c r="AR91" s="2304"/>
      <c r="AS91" s="2304"/>
      <c r="AT91" s="2304"/>
    </row>
    <row r="92" spans="4:46">
      <c r="D92" s="2243"/>
      <c r="E92" s="2241"/>
      <c r="F92" s="745"/>
      <c r="G92" s="745"/>
      <c r="H92" s="1226"/>
      <c r="I92" s="1227"/>
      <c r="J92" s="1227"/>
      <c r="K92" s="1227"/>
      <c r="L92" s="1227"/>
      <c r="M92" s="1227"/>
      <c r="N92" s="1227"/>
      <c r="O92" s="1227"/>
      <c r="P92" s="1227"/>
      <c r="Q92" s="1227"/>
      <c r="R92" s="1227"/>
      <c r="S92" s="1227"/>
      <c r="T92" s="1227"/>
      <c r="U92" s="1227"/>
      <c r="V92" s="1227"/>
      <c r="W92" s="1227"/>
      <c r="X92" s="1227"/>
      <c r="Y92" s="1227"/>
      <c r="Z92" s="1228"/>
      <c r="AA92" s="748"/>
      <c r="AB92" s="748"/>
      <c r="AC92" s="748"/>
      <c r="AD92" s="748"/>
      <c r="AE92" s="748"/>
      <c r="AF92" s="748"/>
      <c r="AG92" s="748"/>
      <c r="AH92" s="748"/>
      <c r="AI92" s="1915"/>
      <c r="AJ92" s="748"/>
      <c r="AK92" s="748"/>
      <c r="AL92" s="748"/>
      <c r="AM92" s="748"/>
      <c r="AN92" s="748"/>
      <c r="AO92" s="748"/>
      <c r="AP92" s="1321"/>
      <c r="AQ92" s="1321"/>
      <c r="AR92" s="2304"/>
      <c r="AS92" s="2304"/>
      <c r="AT92" s="2304"/>
    </row>
    <row r="93" spans="4:46">
      <c r="D93" s="2242" t="s">
        <v>1464</v>
      </c>
      <c r="E93" s="2241"/>
      <c r="F93" s="745"/>
      <c r="G93" s="745"/>
      <c r="H93" s="745"/>
      <c r="I93" s="1208">
        <v>11.11</v>
      </c>
      <c r="J93" s="1208">
        <v>44.7</v>
      </c>
      <c r="K93" s="1208">
        <v>102.6</v>
      </c>
      <c r="L93" s="1208">
        <v>78.2</v>
      </c>
      <c r="M93" s="1208">
        <v>83.41</v>
      </c>
      <c r="N93" s="1208">
        <v>89.42</v>
      </c>
      <c r="O93" s="1208">
        <v>163.07999999999998</v>
      </c>
      <c r="P93" s="1208">
        <v>200.11795501</v>
      </c>
      <c r="Q93" s="1208">
        <v>128.35198775999999</v>
      </c>
      <c r="R93" s="1208">
        <v>259.27449473672294</v>
      </c>
      <c r="S93" s="1208">
        <v>339.76</v>
      </c>
      <c r="T93" s="1208">
        <v>415.83635679346759</v>
      </c>
      <c r="U93" s="1209">
        <v>402.91773147620796</v>
      </c>
      <c r="V93" s="1209">
        <v>545.72030421138993</v>
      </c>
      <c r="W93" s="1209">
        <v>343.32065754690097</v>
      </c>
      <c r="X93" s="1209">
        <v>468.82099999999997</v>
      </c>
      <c r="Y93" s="1209">
        <v>276.88646037000001</v>
      </c>
      <c r="Z93" s="1229">
        <v>218.97307069166828</v>
      </c>
      <c r="AA93" s="1211">
        <v>234.62480401081805</v>
      </c>
      <c r="AB93" s="1211">
        <v>253.30383447999998</v>
      </c>
      <c r="AC93" s="1211">
        <v>93.558754190000002</v>
      </c>
      <c r="AD93" s="1211">
        <v>166.387925</v>
      </c>
      <c r="AE93" s="1211">
        <v>187.46990300480002</v>
      </c>
      <c r="AF93" s="1211">
        <v>266.45961888871886</v>
      </c>
      <c r="AG93" s="1211">
        <v>411.72971467999992</v>
      </c>
      <c r="AH93" s="1211">
        <v>281.02025793799999</v>
      </c>
      <c r="AI93" s="1914">
        <v>207.12339478124099</v>
      </c>
      <c r="AJ93" s="1211">
        <v>88.567314812365282</v>
      </c>
      <c r="AK93" s="1211">
        <v>101.38182700485741</v>
      </c>
      <c r="AL93" s="1211">
        <v>127.04122365779699</v>
      </c>
      <c r="AM93" s="1211">
        <v>148.04122365779699</v>
      </c>
      <c r="AN93" s="1211">
        <v>145.04122365779699</v>
      </c>
      <c r="AO93" s="1211">
        <v>135.5206118288985</v>
      </c>
      <c r="AP93" s="1318">
        <v>156.04122365779699</v>
      </c>
      <c r="AQ93" s="1318">
        <v>160.79122365779699</v>
      </c>
      <c r="AR93" s="2432">
        <v>157.72872365779699</v>
      </c>
      <c r="AS93" s="2432">
        <v>159.02559865779699</v>
      </c>
      <c r="AT93" s="2432">
        <v>158.70919240779699</v>
      </c>
    </row>
    <row r="94" spans="4:46">
      <c r="D94" s="2243" t="s">
        <v>300</v>
      </c>
      <c r="E94" s="2241"/>
      <c r="F94" s="745"/>
      <c r="G94" s="745"/>
      <c r="H94" s="745"/>
      <c r="I94" s="745"/>
      <c r="J94" s="745"/>
      <c r="K94" s="745"/>
      <c r="L94" s="745"/>
      <c r="M94" s="745"/>
      <c r="N94" s="745"/>
      <c r="O94" s="745"/>
      <c r="P94" s="745"/>
      <c r="Q94" s="745"/>
      <c r="R94" s="745"/>
      <c r="S94" s="745"/>
      <c r="T94" s="745"/>
      <c r="U94" s="745"/>
      <c r="V94" s="745"/>
      <c r="W94" s="745"/>
      <c r="X94" s="745"/>
      <c r="Y94" s="746"/>
      <c r="Z94" s="1770">
        <v>81.353717709999998</v>
      </c>
      <c r="AA94" s="747">
        <v>122.90516680081805</v>
      </c>
      <c r="AB94" s="747">
        <v>115.530135</v>
      </c>
      <c r="AC94" s="747">
        <v>93.558754190000002</v>
      </c>
      <c r="AD94" s="1629">
        <v>65.502488999999997</v>
      </c>
      <c r="AE94" s="748">
        <v>81.600000000000009</v>
      </c>
      <c r="AF94" s="748">
        <v>149.20318337</v>
      </c>
      <c r="AG94" s="748">
        <v>329.21766964999995</v>
      </c>
      <c r="AH94" s="748">
        <v>198.98325256000001</v>
      </c>
      <c r="AI94" s="1915">
        <v>118.66739314</v>
      </c>
      <c r="AJ94" s="1320">
        <v>43.976099636406367</v>
      </c>
      <c r="AK94" s="1320">
        <v>52.861215175958925</v>
      </c>
      <c r="AL94" s="1320">
        <v>68.520611828898495</v>
      </c>
      <c r="AM94" s="1320">
        <v>79.520611828898495</v>
      </c>
      <c r="AN94" s="1320">
        <v>76.520611828898495</v>
      </c>
      <c r="AO94" s="1320">
        <v>95.520611828898495</v>
      </c>
      <c r="AP94" s="1321">
        <v>87.520611828898495</v>
      </c>
      <c r="AQ94" s="1321">
        <v>92.270611828898495</v>
      </c>
      <c r="AR94" s="2304">
        <v>89.208111828898495</v>
      </c>
      <c r="AS94" s="2304">
        <v>90.504986828898495</v>
      </c>
      <c r="AT94" s="2304">
        <v>90.188580578898495</v>
      </c>
    </row>
    <row r="95" spans="4:46">
      <c r="D95" s="2243" t="s">
        <v>706</v>
      </c>
      <c r="E95" s="2241"/>
      <c r="F95" s="745"/>
      <c r="G95" s="745"/>
      <c r="H95" s="1221"/>
      <c r="I95" s="745"/>
      <c r="J95" s="745"/>
      <c r="K95" s="745"/>
      <c r="L95" s="745"/>
      <c r="M95" s="745"/>
      <c r="N95" s="745"/>
      <c r="O95" s="745"/>
      <c r="P95" s="745"/>
      <c r="Q95" s="745"/>
      <c r="R95" s="745"/>
      <c r="S95" s="745"/>
      <c r="T95" s="745"/>
      <c r="U95" s="745"/>
      <c r="V95" s="745"/>
      <c r="W95" s="745"/>
      <c r="X95" s="745"/>
      <c r="Y95" s="745"/>
      <c r="Z95" s="1222"/>
      <c r="AA95" s="748"/>
      <c r="AB95" s="748"/>
      <c r="AC95" s="747">
        <v>8.4</v>
      </c>
      <c r="AD95" s="747">
        <v>8.4</v>
      </c>
      <c r="AE95" s="747">
        <v>8.4</v>
      </c>
      <c r="AF95" s="747">
        <v>4.122541</v>
      </c>
      <c r="AG95" s="747">
        <v>174.71050403999999</v>
      </c>
      <c r="AH95" s="747">
        <v>125.79620364</v>
      </c>
      <c r="AI95" s="1923">
        <v>63.498606179999996</v>
      </c>
      <c r="AJ95" s="1341">
        <v>0</v>
      </c>
      <c r="AK95" s="1341">
        <v>20</v>
      </c>
      <c r="AL95" s="1341">
        <v>0</v>
      </c>
      <c r="AM95" s="1341">
        <v>0</v>
      </c>
      <c r="AN95" s="1341">
        <v>0</v>
      </c>
      <c r="AO95" s="1341">
        <v>0</v>
      </c>
      <c r="AP95" s="1342">
        <v>0</v>
      </c>
      <c r="AQ95" s="1342">
        <v>0</v>
      </c>
      <c r="AR95" s="2305">
        <v>0</v>
      </c>
      <c r="AS95" s="2305">
        <v>0</v>
      </c>
      <c r="AT95" s="2305">
        <v>0</v>
      </c>
    </row>
    <row r="96" spans="4:46">
      <c r="D96" s="2243"/>
      <c r="E96" s="2241"/>
      <c r="F96" s="745"/>
      <c r="G96" s="745"/>
      <c r="H96" s="745"/>
      <c r="I96" s="745"/>
      <c r="J96" s="745"/>
      <c r="K96" s="745"/>
      <c r="L96" s="745"/>
      <c r="M96" s="745"/>
      <c r="N96" s="745"/>
      <c r="O96" s="745"/>
      <c r="P96" s="745"/>
      <c r="Q96" s="745"/>
      <c r="R96" s="745"/>
      <c r="S96" s="745"/>
      <c r="T96" s="745"/>
      <c r="U96" s="745"/>
      <c r="V96" s="745"/>
      <c r="W96" s="745"/>
      <c r="X96" s="745"/>
      <c r="Y96" s="746"/>
      <c r="Z96" s="1230"/>
      <c r="AA96" s="749"/>
      <c r="AB96" s="749"/>
      <c r="AC96" s="749"/>
      <c r="AD96" s="749"/>
      <c r="AE96" s="749"/>
      <c r="AF96" s="749"/>
      <c r="AG96" s="749"/>
      <c r="AH96" s="749"/>
      <c r="AI96" s="1921"/>
      <c r="AJ96" s="749"/>
      <c r="AK96" s="749"/>
      <c r="AL96" s="749"/>
      <c r="AM96" s="749"/>
      <c r="AN96" s="749"/>
      <c r="AO96" s="749"/>
      <c r="AP96" s="1321"/>
      <c r="AQ96" s="1321"/>
      <c r="AR96" s="2304"/>
      <c r="AS96" s="2304"/>
      <c r="AT96" s="2304"/>
    </row>
    <row r="97" spans="4:46">
      <c r="D97" s="2243" t="s">
        <v>707</v>
      </c>
      <c r="E97" s="2241"/>
      <c r="F97" s="745"/>
      <c r="G97" s="745"/>
      <c r="H97" s="1221"/>
      <c r="I97" s="1223"/>
      <c r="J97" s="1223"/>
      <c r="K97" s="1223"/>
      <c r="L97" s="1223"/>
      <c r="M97" s="1223"/>
      <c r="N97" s="1223"/>
      <c r="O97" s="1223"/>
      <c r="P97" s="1223"/>
      <c r="Q97" s="1223"/>
      <c r="R97" s="1223"/>
      <c r="S97" s="1223"/>
      <c r="T97" s="1223"/>
      <c r="U97" s="1223"/>
      <c r="V97" s="1223"/>
      <c r="W97" s="1223"/>
      <c r="X97" s="1223"/>
      <c r="Y97" s="746"/>
      <c r="Z97" s="1224"/>
      <c r="AA97" s="747"/>
      <c r="AB97" s="747"/>
      <c r="AC97" s="747">
        <v>85.158754189999996</v>
      </c>
      <c r="AD97" s="747">
        <v>57.102488999999998</v>
      </c>
      <c r="AE97" s="747">
        <v>73.2</v>
      </c>
      <c r="AF97" s="747">
        <v>145.08064236999999</v>
      </c>
      <c r="AG97" s="747">
        <v>154.50716560999999</v>
      </c>
      <c r="AH97" s="747">
        <v>73.187048920000009</v>
      </c>
      <c r="AI97" s="1923">
        <v>55.168786960000006</v>
      </c>
      <c r="AJ97" s="1341">
        <v>43.976099636406367</v>
      </c>
      <c r="AK97" s="1341">
        <v>32.861215175958925</v>
      </c>
      <c r="AL97" s="1341">
        <v>48.520611828898495</v>
      </c>
      <c r="AM97" s="1341">
        <v>49.520611828898495</v>
      </c>
      <c r="AN97" s="1341">
        <v>46.520611828898495</v>
      </c>
      <c r="AO97" s="1341">
        <v>45.520611828898495</v>
      </c>
      <c r="AP97" s="1342">
        <v>47.520611828898495</v>
      </c>
      <c r="AQ97" s="1342">
        <v>47.270611828898488</v>
      </c>
      <c r="AR97" s="2305">
        <v>46.708111828898495</v>
      </c>
      <c r="AS97" s="2305">
        <v>46.754986828898495</v>
      </c>
      <c r="AT97" s="2305">
        <v>47.063580578898495</v>
      </c>
    </row>
    <row r="98" spans="4:46">
      <c r="D98" s="2251" t="s">
        <v>708</v>
      </c>
      <c r="E98" s="2241"/>
      <c r="F98" s="745"/>
      <c r="G98" s="745"/>
      <c r="H98" s="745"/>
      <c r="I98" s="745"/>
      <c r="J98" s="745"/>
      <c r="K98" s="745"/>
      <c r="L98" s="745"/>
      <c r="M98" s="745"/>
      <c r="N98" s="745"/>
      <c r="O98" s="745"/>
      <c r="P98" s="745"/>
      <c r="Q98" s="745"/>
      <c r="R98" s="745"/>
      <c r="S98" s="745"/>
      <c r="T98" s="745"/>
      <c r="U98" s="745"/>
      <c r="V98" s="745"/>
      <c r="W98" s="745"/>
      <c r="X98" s="1207"/>
      <c r="Y98" s="745"/>
      <c r="Z98" s="1231">
        <v>50.381146000000001</v>
      </c>
      <c r="AA98" s="1232">
        <v>38.037735849999997</v>
      </c>
      <c r="AB98" s="1232">
        <v>34.040134999999999</v>
      </c>
      <c r="AC98" s="1232">
        <v>39.15065336</v>
      </c>
      <c r="AD98" s="1232">
        <v>51.633848999999998</v>
      </c>
      <c r="AE98" s="1232">
        <v>32.691671999999997</v>
      </c>
      <c r="AF98" s="1232">
        <v>25.550632710000002</v>
      </c>
      <c r="AG98" s="1232">
        <v>28.095688029999998</v>
      </c>
      <c r="AH98" s="1232">
        <v>33.517831000000001</v>
      </c>
      <c r="AI98" s="1924">
        <v>21.165306620000003</v>
      </c>
      <c r="AJ98" s="1343">
        <v>21.165306620000003</v>
      </c>
      <c r="AK98" s="1232">
        <v>32.861215175958925</v>
      </c>
      <c r="AL98" s="1232">
        <v>28.520611828898488</v>
      </c>
      <c r="AM98" s="1232">
        <v>28.520611828898488</v>
      </c>
      <c r="AN98" s="1232">
        <v>28.520611828898488</v>
      </c>
      <c r="AO98" s="1232">
        <v>28.520611828898488</v>
      </c>
      <c r="AP98" s="1321">
        <v>0</v>
      </c>
      <c r="AQ98" s="1321">
        <v>0</v>
      </c>
      <c r="AR98" s="2304">
        <v>0</v>
      </c>
      <c r="AS98" s="2304">
        <v>0</v>
      </c>
      <c r="AT98" s="2304">
        <v>0</v>
      </c>
    </row>
    <row r="99" spans="4:46">
      <c r="D99" s="2252" t="s">
        <v>709</v>
      </c>
      <c r="E99" s="2241"/>
      <c r="F99" s="745"/>
      <c r="G99" s="745"/>
      <c r="H99" s="745"/>
      <c r="I99" s="745"/>
      <c r="J99" s="745"/>
      <c r="K99" s="745"/>
      <c r="L99" s="745"/>
      <c r="M99" s="745"/>
      <c r="N99" s="745"/>
      <c r="O99" s="745"/>
      <c r="P99" s="745"/>
      <c r="Q99" s="745"/>
      <c r="R99" s="745"/>
      <c r="S99" s="745"/>
      <c r="T99" s="745"/>
      <c r="U99" s="745"/>
      <c r="V99" s="745"/>
      <c r="W99" s="745"/>
      <c r="X99" s="1207"/>
      <c r="Y99" s="745"/>
      <c r="Z99" s="1231"/>
      <c r="AA99" s="1232"/>
      <c r="AB99" s="1232"/>
      <c r="AC99" s="1232"/>
      <c r="AD99" s="1232"/>
      <c r="AE99" s="1232"/>
      <c r="AF99" s="1232">
        <v>76.068161000000003</v>
      </c>
      <c r="AG99" s="1232">
        <v>120.08401958</v>
      </c>
      <c r="AH99" s="1232">
        <v>0.9</v>
      </c>
      <c r="AI99" s="1924">
        <v>8.3199819900000005</v>
      </c>
      <c r="AJ99" s="1232">
        <v>8.3199819900000005</v>
      </c>
      <c r="AK99" s="1232">
        <v>0</v>
      </c>
      <c r="AL99" s="1232">
        <v>0</v>
      </c>
      <c r="AM99" s="1232">
        <v>0</v>
      </c>
      <c r="AN99" s="1232">
        <v>0</v>
      </c>
      <c r="AO99" s="1232">
        <v>0</v>
      </c>
      <c r="AP99" s="1321">
        <v>0</v>
      </c>
      <c r="AQ99" s="1321">
        <v>0</v>
      </c>
      <c r="AR99" s="2304">
        <v>0</v>
      </c>
      <c r="AS99" s="2304">
        <v>0</v>
      </c>
      <c r="AT99" s="2304">
        <v>0</v>
      </c>
    </row>
    <row r="100" spans="4:46">
      <c r="D100" s="2249" t="s">
        <v>1465</v>
      </c>
      <c r="E100" s="2241"/>
      <c r="F100" s="745"/>
      <c r="G100" s="745"/>
      <c r="H100" s="745"/>
      <c r="I100" s="493"/>
      <c r="J100" s="493"/>
      <c r="K100" s="493"/>
      <c r="L100" s="493"/>
      <c r="M100" s="493"/>
      <c r="N100" s="493"/>
      <c r="O100" s="493"/>
      <c r="P100" s="493"/>
      <c r="Q100" s="493"/>
      <c r="R100" s="493"/>
      <c r="S100" s="493"/>
      <c r="T100" s="493"/>
      <c r="U100" s="493"/>
      <c r="V100" s="493"/>
      <c r="W100" s="493"/>
      <c r="X100" s="494"/>
      <c r="Y100" s="493"/>
      <c r="Z100" s="1335">
        <v>0</v>
      </c>
      <c r="AA100" s="498">
        <v>0</v>
      </c>
      <c r="AB100" s="498">
        <v>0</v>
      </c>
      <c r="AC100" s="498">
        <v>0</v>
      </c>
      <c r="AD100" s="498">
        <v>0</v>
      </c>
      <c r="AE100" s="498"/>
      <c r="AF100" s="498"/>
      <c r="AG100" s="498"/>
      <c r="AH100" s="498"/>
      <c r="AI100" s="1920"/>
      <c r="AJ100" s="498">
        <v>0</v>
      </c>
      <c r="AK100" s="498">
        <v>0</v>
      </c>
      <c r="AL100" s="498">
        <v>20</v>
      </c>
      <c r="AM100" s="498">
        <v>30</v>
      </c>
      <c r="AN100" s="498">
        <v>30</v>
      </c>
      <c r="AO100" s="498">
        <v>50</v>
      </c>
      <c r="AP100" s="1336">
        <v>40</v>
      </c>
      <c r="AQ100" s="1336">
        <v>45</v>
      </c>
      <c r="AR100" s="2303">
        <v>42.5</v>
      </c>
      <c r="AS100" s="2303">
        <v>43.75</v>
      </c>
      <c r="AT100" s="2303">
        <v>43.125</v>
      </c>
    </row>
    <row r="101" spans="4:46">
      <c r="D101" s="2243"/>
      <c r="E101" s="2241"/>
      <c r="F101" s="745"/>
      <c r="G101" s="745"/>
      <c r="H101" s="745"/>
      <c r="I101" s="745"/>
      <c r="J101" s="745"/>
      <c r="K101" s="745"/>
      <c r="L101" s="745"/>
      <c r="M101" s="745"/>
      <c r="N101" s="745"/>
      <c r="O101" s="745"/>
      <c r="P101" s="745"/>
      <c r="Q101" s="745"/>
      <c r="R101" s="745"/>
      <c r="S101" s="745"/>
      <c r="T101" s="745"/>
      <c r="U101" s="745"/>
      <c r="V101" s="745"/>
      <c r="W101" s="745"/>
      <c r="X101" s="1207"/>
      <c r="Y101" s="745"/>
      <c r="Z101" s="1344"/>
      <c r="AA101" s="1233"/>
      <c r="AB101" s="1233"/>
      <c r="AC101" s="1233"/>
      <c r="AD101" s="1233"/>
      <c r="AE101" s="1216"/>
      <c r="AF101" s="1216"/>
      <c r="AG101" s="1216"/>
      <c r="AH101" s="1216"/>
      <c r="AI101" s="1922"/>
      <c r="AJ101" s="1216"/>
      <c r="AK101" s="1216"/>
      <c r="AL101" s="1216"/>
      <c r="AM101" s="1216"/>
      <c r="AN101" s="1216"/>
      <c r="AO101" s="1216"/>
      <c r="AP101" s="1321"/>
      <c r="AQ101" s="1321"/>
      <c r="AR101" s="2304"/>
      <c r="AS101" s="2304"/>
      <c r="AT101" s="2304"/>
    </row>
    <row r="102" spans="4:46">
      <c r="D102" s="2243" t="s">
        <v>301</v>
      </c>
      <c r="E102" s="2241"/>
      <c r="F102" s="745"/>
      <c r="G102" s="745"/>
      <c r="H102" s="745"/>
      <c r="I102" s="745"/>
      <c r="J102" s="745"/>
      <c r="K102" s="745"/>
      <c r="L102" s="745"/>
      <c r="M102" s="745"/>
      <c r="N102" s="745"/>
      <c r="O102" s="745"/>
      <c r="P102" s="745"/>
      <c r="Q102" s="745"/>
      <c r="R102" s="745"/>
      <c r="S102" s="745"/>
      <c r="T102" s="745"/>
      <c r="U102" s="745"/>
      <c r="V102" s="745"/>
      <c r="W102" s="745"/>
      <c r="X102" s="745"/>
      <c r="Y102" s="746"/>
      <c r="Z102" s="1770">
        <v>137.6193529816683</v>
      </c>
      <c r="AA102" s="747">
        <v>111.71963721</v>
      </c>
      <c r="AB102" s="747">
        <v>137.77369947999998</v>
      </c>
      <c r="AC102" s="747">
        <v>0</v>
      </c>
      <c r="AD102" s="1629">
        <v>100.885436</v>
      </c>
      <c r="AE102" s="748">
        <v>105.86990300479999</v>
      </c>
      <c r="AF102" s="748">
        <v>117.25643551871889</v>
      </c>
      <c r="AG102" s="748">
        <v>82.512045029999996</v>
      </c>
      <c r="AH102" s="748">
        <v>82.037005378000003</v>
      </c>
      <c r="AI102" s="1915">
        <v>88.456001641240988</v>
      </c>
      <c r="AJ102" s="1320">
        <v>44.591215175958922</v>
      </c>
      <c r="AK102" s="1320">
        <v>48.520611828898488</v>
      </c>
      <c r="AL102" s="1320">
        <v>58.520611828898488</v>
      </c>
      <c r="AM102" s="1320">
        <v>68.520611828898495</v>
      </c>
      <c r="AN102" s="1320">
        <v>68.520611828898495</v>
      </c>
      <c r="AO102" s="1320">
        <v>40</v>
      </c>
      <c r="AP102" s="1321">
        <v>68.520611828898495</v>
      </c>
      <c r="AQ102" s="1321">
        <v>68.520611828898495</v>
      </c>
      <c r="AR102" s="2304">
        <v>68.520611828898495</v>
      </c>
      <c r="AS102" s="2304">
        <v>68.520611828898495</v>
      </c>
      <c r="AT102" s="2304">
        <v>68.520611828898495</v>
      </c>
    </row>
    <row r="103" spans="4:46">
      <c r="D103" s="2243" t="s">
        <v>706</v>
      </c>
      <c r="E103" s="2241"/>
      <c r="F103" s="745"/>
      <c r="G103" s="745"/>
      <c r="H103" s="1221"/>
      <c r="I103" s="745"/>
      <c r="J103" s="745"/>
      <c r="K103" s="745"/>
      <c r="L103" s="745"/>
      <c r="M103" s="745"/>
      <c r="N103" s="745"/>
      <c r="O103" s="745"/>
      <c r="P103" s="745"/>
      <c r="Q103" s="745"/>
      <c r="R103" s="745"/>
      <c r="S103" s="745"/>
      <c r="T103" s="745"/>
      <c r="U103" s="745"/>
      <c r="V103" s="745"/>
      <c r="W103" s="745"/>
      <c r="X103" s="745"/>
      <c r="Y103" s="745"/>
      <c r="Z103" s="1222"/>
      <c r="AA103" s="748"/>
      <c r="AB103" s="748"/>
      <c r="AC103" s="747"/>
      <c r="AD103" s="747">
        <v>19.28</v>
      </c>
      <c r="AE103" s="747">
        <v>5.1026580347999992</v>
      </c>
      <c r="AF103" s="747">
        <v>35.623042779999999</v>
      </c>
      <c r="AG103" s="747">
        <v>17.286341010000001</v>
      </c>
      <c r="AH103" s="747">
        <v>18.557606738</v>
      </c>
      <c r="AI103" s="1923">
        <v>26.102441079999998</v>
      </c>
      <c r="AJ103" s="1345">
        <v>0</v>
      </c>
      <c r="AK103" s="1345">
        <v>0</v>
      </c>
      <c r="AL103" s="1345">
        <v>0</v>
      </c>
      <c r="AM103" s="1345">
        <v>0</v>
      </c>
      <c r="AN103" s="1345">
        <v>0</v>
      </c>
      <c r="AO103" s="1345">
        <v>0</v>
      </c>
      <c r="AP103" s="1342">
        <v>0</v>
      </c>
      <c r="AQ103" s="1342">
        <v>0</v>
      </c>
      <c r="AR103" s="2305">
        <v>0</v>
      </c>
      <c r="AS103" s="2305">
        <v>0</v>
      </c>
      <c r="AT103" s="2305">
        <v>0</v>
      </c>
    </row>
    <row r="104" spans="4:46">
      <c r="D104" s="2243"/>
      <c r="E104" s="2241"/>
      <c r="F104" s="745"/>
      <c r="G104" s="745"/>
      <c r="H104" s="745"/>
      <c r="I104" s="745"/>
      <c r="J104" s="745"/>
      <c r="K104" s="745"/>
      <c r="L104" s="745"/>
      <c r="M104" s="745"/>
      <c r="N104" s="745"/>
      <c r="O104" s="745"/>
      <c r="P104" s="745"/>
      <c r="Q104" s="745"/>
      <c r="R104" s="745"/>
      <c r="S104" s="745"/>
      <c r="T104" s="745"/>
      <c r="U104" s="745"/>
      <c r="V104" s="745"/>
      <c r="W104" s="745"/>
      <c r="X104" s="745"/>
      <c r="Y104" s="1215"/>
      <c r="Z104" s="1230"/>
      <c r="AA104" s="749"/>
      <c r="AB104" s="749"/>
      <c r="AC104" s="749"/>
      <c r="AD104" s="749"/>
      <c r="AE104" s="749"/>
      <c r="AF104" s="749"/>
      <c r="AG104" s="749"/>
      <c r="AH104" s="749"/>
      <c r="AI104" s="1921"/>
      <c r="AJ104" s="749"/>
      <c r="AK104" s="749"/>
      <c r="AL104" s="749"/>
      <c r="AM104" s="749"/>
      <c r="AN104" s="749"/>
      <c r="AO104" s="749"/>
      <c r="AP104" s="1321"/>
      <c r="AQ104" s="1321"/>
      <c r="AR104" s="2304"/>
      <c r="AS104" s="2304"/>
      <c r="AT104" s="2304"/>
    </row>
    <row r="105" spans="4:46">
      <c r="D105" s="2243" t="s">
        <v>707</v>
      </c>
      <c r="E105" s="2241"/>
      <c r="F105" s="745"/>
      <c r="G105" s="745"/>
      <c r="H105" s="1221"/>
      <c r="I105" s="1223"/>
      <c r="J105" s="1223"/>
      <c r="K105" s="1223"/>
      <c r="L105" s="1223"/>
      <c r="M105" s="1223"/>
      <c r="N105" s="1223"/>
      <c r="O105" s="1223"/>
      <c r="P105" s="1223"/>
      <c r="Q105" s="1223"/>
      <c r="R105" s="1223"/>
      <c r="S105" s="1223"/>
      <c r="T105" s="1223"/>
      <c r="U105" s="1223"/>
      <c r="V105" s="1223"/>
      <c r="W105" s="1223"/>
      <c r="X105" s="1223"/>
      <c r="Y105" s="746"/>
      <c r="Z105" s="1224"/>
      <c r="AA105" s="747"/>
      <c r="AB105" s="747"/>
      <c r="AC105" s="747"/>
      <c r="AD105" s="747">
        <v>81.605435999999997</v>
      </c>
      <c r="AE105" s="747">
        <v>100.76724496999999</v>
      </c>
      <c r="AF105" s="747">
        <v>81.633392738718896</v>
      </c>
      <c r="AG105" s="747">
        <v>65.225704019999995</v>
      </c>
      <c r="AH105" s="747">
        <v>63.479398639999999</v>
      </c>
      <c r="AI105" s="1923">
        <v>62.35356056124099</v>
      </c>
      <c r="AJ105" s="1340">
        <v>44.591215175958922</v>
      </c>
      <c r="AK105" s="1340">
        <v>28.520611828898488</v>
      </c>
      <c r="AL105" s="1340">
        <v>28.520611828898488</v>
      </c>
      <c r="AM105" s="1340">
        <v>28.520611828898488</v>
      </c>
      <c r="AN105" s="1340">
        <v>28.520611828898488</v>
      </c>
      <c r="AO105" s="1340">
        <v>0</v>
      </c>
      <c r="AP105" s="1342">
        <v>28.520611828898488</v>
      </c>
      <c r="AQ105" s="1342">
        <v>28.520611828898488</v>
      </c>
      <c r="AR105" s="2305">
        <v>28.520611828898488</v>
      </c>
      <c r="AS105" s="2305">
        <v>28.520611828898488</v>
      </c>
      <c r="AT105" s="2305">
        <v>28.520611828898488</v>
      </c>
    </row>
    <row r="106" spans="4:46">
      <c r="D106" s="2251" t="s">
        <v>708</v>
      </c>
      <c r="E106" s="2241"/>
      <c r="F106" s="745"/>
      <c r="G106" s="745"/>
      <c r="H106" s="745"/>
      <c r="I106" s="745"/>
      <c r="J106" s="745"/>
      <c r="K106" s="745"/>
      <c r="L106" s="745"/>
      <c r="M106" s="745"/>
      <c r="N106" s="745"/>
      <c r="O106" s="745"/>
      <c r="P106" s="745"/>
      <c r="Q106" s="745"/>
      <c r="R106" s="745"/>
      <c r="S106" s="745"/>
      <c r="T106" s="745"/>
      <c r="U106" s="745"/>
      <c r="V106" s="745"/>
      <c r="W106" s="745"/>
      <c r="X106" s="1207"/>
      <c r="Y106" s="745"/>
      <c r="Z106" s="1234">
        <v>55.499079000000002</v>
      </c>
      <c r="AA106" s="1232">
        <v>32.02984721</v>
      </c>
      <c r="AB106" s="1232">
        <v>44.102846529999972</v>
      </c>
      <c r="AC106" s="1232">
        <v>34.4</v>
      </c>
      <c r="AD106" s="1232">
        <v>34.505436000000003</v>
      </c>
      <c r="AE106" s="1232">
        <v>47.627397170000002</v>
      </c>
      <c r="AF106" s="1232">
        <v>81.633392738718896</v>
      </c>
      <c r="AG106" s="1232">
        <v>43.086162020000003</v>
      </c>
      <c r="AH106" s="1232">
        <v>48.363949250000005</v>
      </c>
      <c r="AI106" s="1924">
        <v>40.159830098823683</v>
      </c>
      <c r="AJ106" s="1232">
        <v>40.159830098823683</v>
      </c>
      <c r="AK106" s="1232">
        <v>28.520611828898488</v>
      </c>
      <c r="AL106" s="1232">
        <v>28.520611828898488</v>
      </c>
      <c r="AM106" s="1232">
        <v>28.520611828898488</v>
      </c>
      <c r="AN106" s="1232">
        <v>28.520611828898488</v>
      </c>
      <c r="AO106" s="1232">
        <v>0</v>
      </c>
      <c r="AP106" s="1321">
        <v>0</v>
      </c>
      <c r="AQ106" s="1321">
        <v>0</v>
      </c>
      <c r="AR106" s="2304">
        <v>0</v>
      </c>
      <c r="AS106" s="2304">
        <v>0</v>
      </c>
      <c r="AT106" s="2304">
        <v>0</v>
      </c>
    </row>
    <row r="107" spans="4:46">
      <c r="D107" s="2252" t="s">
        <v>709</v>
      </c>
      <c r="E107" s="2241"/>
      <c r="F107" s="745"/>
      <c r="G107" s="745"/>
      <c r="H107" s="745"/>
      <c r="I107" s="745"/>
      <c r="J107" s="745"/>
      <c r="K107" s="745"/>
      <c r="L107" s="745"/>
      <c r="M107" s="745"/>
      <c r="N107" s="745"/>
      <c r="O107" s="745"/>
      <c r="P107" s="745"/>
      <c r="Q107" s="745"/>
      <c r="R107" s="745"/>
      <c r="S107" s="745"/>
      <c r="T107" s="745"/>
      <c r="U107" s="745"/>
      <c r="V107" s="745"/>
      <c r="W107" s="745"/>
      <c r="X107" s="1207"/>
      <c r="Y107" s="745"/>
      <c r="Z107" s="1234"/>
      <c r="AA107" s="1232"/>
      <c r="AB107" s="1232"/>
      <c r="AC107" s="1232"/>
      <c r="AD107" s="1232"/>
      <c r="AE107" s="1232">
        <v>37.737883799999999</v>
      </c>
      <c r="AF107" s="1232">
        <v>0</v>
      </c>
      <c r="AG107" s="1232">
        <v>8.8795419999999989</v>
      </c>
      <c r="AH107" s="1232">
        <v>8.9054483899999983</v>
      </c>
      <c r="AI107" s="1924">
        <v>0</v>
      </c>
      <c r="AJ107" s="1232">
        <v>0</v>
      </c>
      <c r="AK107" s="1232">
        <v>0</v>
      </c>
      <c r="AL107" s="1232">
        <v>0</v>
      </c>
      <c r="AM107" s="1232">
        <v>0</v>
      </c>
      <c r="AN107" s="1232">
        <v>0</v>
      </c>
      <c r="AO107" s="1232">
        <v>0</v>
      </c>
      <c r="AP107" s="1321">
        <v>0</v>
      </c>
      <c r="AQ107" s="1321">
        <v>0</v>
      </c>
      <c r="AR107" s="2304">
        <v>0</v>
      </c>
      <c r="AS107" s="2304">
        <v>0</v>
      </c>
      <c r="AT107" s="2304">
        <v>0</v>
      </c>
    </row>
    <row r="108" spans="4:46">
      <c r="D108" s="2249" t="s">
        <v>1465</v>
      </c>
      <c r="E108" s="2241"/>
      <c r="F108" s="745"/>
      <c r="G108" s="745"/>
      <c r="H108" s="745"/>
      <c r="I108" s="493"/>
      <c r="J108" s="493"/>
      <c r="K108" s="493"/>
      <c r="L108" s="493"/>
      <c r="M108" s="493"/>
      <c r="N108" s="493"/>
      <c r="O108" s="493"/>
      <c r="P108" s="493"/>
      <c r="Q108" s="493"/>
      <c r="R108" s="493"/>
      <c r="S108" s="493"/>
      <c r="T108" s="493"/>
      <c r="U108" s="493"/>
      <c r="V108" s="493"/>
      <c r="W108" s="493"/>
      <c r="X108" s="494"/>
      <c r="Y108" s="493"/>
      <c r="Z108" s="1235">
        <v>0</v>
      </c>
      <c r="AA108" s="498">
        <v>0</v>
      </c>
      <c r="AB108" s="498">
        <v>0</v>
      </c>
      <c r="AC108" s="498">
        <v>0</v>
      </c>
      <c r="AD108" s="498">
        <v>0</v>
      </c>
      <c r="AE108" s="498"/>
      <c r="AF108" s="498"/>
      <c r="AG108" s="498"/>
      <c r="AH108" s="498"/>
      <c r="AI108" s="1920"/>
      <c r="AJ108" s="498">
        <v>0</v>
      </c>
      <c r="AK108" s="498">
        <v>20</v>
      </c>
      <c r="AL108" s="498">
        <v>30</v>
      </c>
      <c r="AM108" s="498">
        <v>40</v>
      </c>
      <c r="AN108" s="498">
        <v>40</v>
      </c>
      <c r="AO108" s="498">
        <v>40</v>
      </c>
      <c r="AP108" s="1336">
        <v>40</v>
      </c>
      <c r="AQ108" s="1336">
        <v>40</v>
      </c>
      <c r="AR108" s="2303">
        <v>40</v>
      </c>
      <c r="AS108" s="2303">
        <v>40</v>
      </c>
      <c r="AT108" s="2303">
        <v>40</v>
      </c>
    </row>
    <row r="109" spans="4:46">
      <c r="D109" s="2253" t="s">
        <v>319</v>
      </c>
      <c r="E109" s="2241"/>
      <c r="F109" s="745"/>
      <c r="G109" s="745"/>
      <c r="H109" s="745"/>
      <c r="I109" s="745"/>
      <c r="J109" s="745"/>
      <c r="K109" s="745"/>
      <c r="L109" s="745"/>
      <c r="M109" s="745"/>
      <c r="N109" s="745"/>
      <c r="O109" s="745"/>
      <c r="P109" s="745"/>
      <c r="Q109" s="745"/>
      <c r="R109" s="745"/>
      <c r="S109" s="745"/>
      <c r="T109" s="745"/>
      <c r="U109" s="745"/>
      <c r="V109" s="745"/>
      <c r="W109" s="745"/>
      <c r="X109" s="745"/>
      <c r="Y109" s="745"/>
      <c r="Z109" s="745"/>
      <c r="AA109" s="745"/>
      <c r="AB109" s="745"/>
      <c r="AC109" s="745"/>
      <c r="AD109" s="745"/>
      <c r="AE109" s="745"/>
      <c r="AF109" s="745"/>
      <c r="AG109" s="745"/>
      <c r="AH109" s="745"/>
      <c r="AI109" s="1925"/>
      <c r="AJ109" s="745"/>
      <c r="AK109" s="745"/>
      <c r="AL109" s="745"/>
      <c r="AM109" s="745"/>
      <c r="AN109" s="745"/>
      <c r="AO109" s="745"/>
      <c r="AP109" s="1321"/>
      <c r="AQ109" s="1321"/>
      <c r="AR109" s="2304"/>
      <c r="AS109" s="2304"/>
      <c r="AT109" s="2304"/>
    </row>
    <row r="110" spans="4:46">
      <c r="D110" s="162" t="s">
        <v>320</v>
      </c>
    </row>
    <row r="112" spans="4:46">
      <c r="D112" s="162" t="s">
        <v>57</v>
      </c>
      <c r="E112" s="2263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594">
        <v>2017</v>
      </c>
      <c r="AC112" s="1594">
        <v>2018</v>
      </c>
      <c r="AD112" s="1594">
        <v>2019</v>
      </c>
      <c r="AE112" s="1594">
        <v>2020</v>
      </c>
      <c r="AF112" s="1594">
        <v>2021</v>
      </c>
      <c r="AG112" s="1594">
        <v>2022</v>
      </c>
      <c r="AH112" s="1594">
        <v>2023</v>
      </c>
      <c r="AI112" s="1926">
        <v>2024</v>
      </c>
      <c r="AJ112" s="1594">
        <v>2025</v>
      </c>
      <c r="AK112" s="1594">
        <v>2026</v>
      </c>
      <c r="AL112" s="1594">
        <v>2027</v>
      </c>
      <c r="AM112" s="1594">
        <v>2028</v>
      </c>
      <c r="AN112" s="1594">
        <v>2029</v>
      </c>
      <c r="AO112" s="1594">
        <v>2030</v>
      </c>
      <c r="AP112" s="1594">
        <v>2031</v>
      </c>
      <c r="AQ112" s="1594">
        <v>2032</v>
      </c>
      <c r="AR112" s="2306">
        <v>2033</v>
      </c>
      <c r="AS112" s="2306">
        <v>2034</v>
      </c>
      <c r="AT112" s="2306">
        <v>2035</v>
      </c>
    </row>
    <row r="113" spans="4:46" ht="16">
      <c r="D113" s="1628" t="s">
        <v>231</v>
      </c>
      <c r="E113" s="2270">
        <v>45895.424168634258</v>
      </c>
      <c r="F113" s="386"/>
      <c r="G113" s="386"/>
      <c r="H113" s="386"/>
      <c r="I113" s="387"/>
      <c r="J113" s="387"/>
      <c r="K113" s="387"/>
      <c r="L113" s="387"/>
      <c r="M113" s="387"/>
      <c r="N113" s="387"/>
      <c r="O113" s="387"/>
      <c r="P113" s="387"/>
      <c r="Q113" s="387"/>
      <c r="R113" s="387"/>
      <c r="S113" s="387"/>
      <c r="T113" s="387"/>
      <c r="U113" s="387"/>
      <c r="V113" s="387"/>
      <c r="W113" s="388"/>
      <c r="X113" s="388"/>
      <c r="Y113" s="388"/>
      <c r="Z113" s="389"/>
      <c r="AA113" s="389"/>
      <c r="AB113" s="388"/>
      <c r="AC113" s="387"/>
      <c r="AD113" s="387"/>
      <c r="AE113" s="387"/>
      <c r="AF113" s="387"/>
      <c r="AG113" s="387"/>
      <c r="AH113" s="387"/>
      <c r="AI113" s="1927"/>
      <c r="AJ113" s="387"/>
      <c r="AK113" s="387"/>
      <c r="AL113" s="387"/>
      <c r="AM113" s="387"/>
      <c r="AN113" s="387"/>
      <c r="AO113" s="388"/>
      <c r="AP113" s="388"/>
      <c r="AQ113" s="388"/>
      <c r="AR113" s="2307"/>
      <c r="AS113" s="2307"/>
      <c r="AT113" s="2307"/>
    </row>
    <row r="114" spans="4:46" ht="16">
      <c r="D114" s="1607"/>
      <c r="E114" s="2271"/>
      <c r="F114" s="387"/>
      <c r="G114" s="387"/>
      <c r="H114" s="387"/>
      <c r="I114" s="390">
        <v>1998</v>
      </c>
      <c r="J114" s="390">
        <v>1999</v>
      </c>
      <c r="K114" s="390">
        <v>2000</v>
      </c>
      <c r="L114" s="390">
        <v>2001</v>
      </c>
      <c r="M114" s="390">
        <v>2002</v>
      </c>
      <c r="N114" s="390">
        <v>2003</v>
      </c>
      <c r="O114" s="390">
        <v>2004</v>
      </c>
      <c r="P114" s="390">
        <v>2005</v>
      </c>
      <c r="Q114" s="390">
        <v>2006</v>
      </c>
      <c r="R114" s="390">
        <v>2007</v>
      </c>
      <c r="S114" s="390">
        <v>2008</v>
      </c>
      <c r="T114" s="390">
        <v>2009</v>
      </c>
      <c r="U114" s="390">
        <v>2010</v>
      </c>
      <c r="V114" s="390">
        <v>2011</v>
      </c>
      <c r="W114" s="391">
        <v>2012</v>
      </c>
      <c r="X114" s="391">
        <v>2013</v>
      </c>
      <c r="Y114" s="391">
        <v>2014</v>
      </c>
      <c r="Z114" s="391">
        <v>2015</v>
      </c>
      <c r="AA114" s="391">
        <v>2016</v>
      </c>
      <c r="AB114" s="391">
        <v>2017</v>
      </c>
      <c r="AC114" s="390">
        <v>2018</v>
      </c>
      <c r="AD114" s="390">
        <v>2019</v>
      </c>
      <c r="AE114" s="390">
        <v>2020</v>
      </c>
      <c r="AF114" s="390">
        <v>2021</v>
      </c>
      <c r="AG114" s="390">
        <v>2022</v>
      </c>
      <c r="AH114" s="390">
        <v>2023</v>
      </c>
      <c r="AI114" s="1928">
        <v>2024</v>
      </c>
      <c r="AJ114" s="1816">
        <v>2025</v>
      </c>
      <c r="AK114" s="390">
        <v>2026</v>
      </c>
      <c r="AL114" s="390">
        <v>2027</v>
      </c>
      <c r="AM114" s="390">
        <v>2028</v>
      </c>
      <c r="AN114" s="390">
        <v>2029</v>
      </c>
      <c r="AO114" s="1402">
        <v>2030</v>
      </c>
      <c r="AP114" s="1402">
        <v>2031</v>
      </c>
      <c r="AQ114" s="1402">
        <v>2032</v>
      </c>
      <c r="AR114" s="2308">
        <v>2033</v>
      </c>
      <c r="AS114" s="2308">
        <v>2034</v>
      </c>
      <c r="AT114" s="2308">
        <v>2035</v>
      </c>
    </row>
    <row r="115" spans="4:46" ht="16">
      <c r="D115" s="1595" t="s">
        <v>1536</v>
      </c>
      <c r="E115" s="2272"/>
      <c r="F115" s="386"/>
      <c r="G115" s="386"/>
      <c r="H115" s="386"/>
      <c r="I115" s="386"/>
      <c r="J115" s="386"/>
      <c r="K115" s="386"/>
      <c r="L115" s="386"/>
      <c r="M115" s="386"/>
      <c r="N115" s="386"/>
      <c r="O115" s="386"/>
      <c r="P115" s="386"/>
      <c r="Q115" s="386"/>
      <c r="R115" s="386"/>
      <c r="S115" s="386"/>
      <c r="T115" s="386"/>
      <c r="U115" s="386"/>
      <c r="V115" s="386"/>
      <c r="W115" s="392"/>
      <c r="X115" s="392"/>
      <c r="Y115" s="392"/>
      <c r="Z115" s="392"/>
      <c r="AA115" s="392"/>
      <c r="AB115" s="392"/>
      <c r="AC115" s="386"/>
      <c r="AD115" s="386"/>
      <c r="AE115" s="386"/>
      <c r="AF115" s="386"/>
      <c r="AG115" s="386"/>
      <c r="AH115" s="386"/>
      <c r="AI115" s="1929"/>
      <c r="AJ115" s="386"/>
      <c r="AK115" s="386"/>
      <c r="AL115" s="386"/>
      <c r="AM115" s="386"/>
      <c r="AN115" s="386"/>
      <c r="AO115" s="1403"/>
      <c r="AP115" s="1403"/>
      <c r="AQ115" s="1403"/>
      <c r="AR115" s="2309"/>
      <c r="AS115" s="2309"/>
      <c r="AT115" s="2309"/>
    </row>
    <row r="116" spans="4:46" ht="16">
      <c r="D116" s="1596" t="s">
        <v>3</v>
      </c>
      <c r="E116" s="2272"/>
      <c r="F116" s="386"/>
      <c r="G116" s="386"/>
      <c r="H116" s="394"/>
      <c r="I116" s="394"/>
      <c r="J116" s="394"/>
      <c r="K116" s="394">
        <v>8.4000000000000005E-2</v>
      </c>
      <c r="L116" s="394">
        <v>8.5000000000000006E-2</v>
      </c>
      <c r="M116" s="394">
        <v>0.13200000000000001</v>
      </c>
      <c r="N116" s="394">
        <v>2.1999999999999999E-2</v>
      </c>
      <c r="O116" s="1762">
        <v>7.3999999999999996E-2</v>
      </c>
      <c r="P116" s="1762">
        <v>9.4E-2</v>
      </c>
      <c r="Q116" s="1762">
        <v>9.1999999999999998E-2</v>
      </c>
      <c r="R116" s="1762">
        <v>7.5999999999999998E-2</v>
      </c>
      <c r="S116" s="1762">
        <v>0.112</v>
      </c>
      <c r="T116" s="1762">
        <v>6.2E-2</v>
      </c>
      <c r="U116" s="1762">
        <v>7.2999999999999995E-2</v>
      </c>
      <c r="V116" s="1762">
        <v>0.08</v>
      </c>
      <c r="W116" s="1763">
        <v>8.5999999999999993E-2</v>
      </c>
      <c r="X116" s="1763">
        <v>4.7E-2</v>
      </c>
      <c r="Y116" s="1763">
        <v>6.2E-2</v>
      </c>
      <c r="Z116" s="1763">
        <v>8.8999999999999996E-2</v>
      </c>
      <c r="AA116" s="1763">
        <v>0.06</v>
      </c>
      <c r="AB116" s="1763">
        <v>3.9E-2</v>
      </c>
      <c r="AC116" s="1762">
        <v>8.5000000000000006E-2</v>
      </c>
      <c r="AD116" s="1762">
        <v>9.4E-2</v>
      </c>
      <c r="AE116" s="1762">
        <v>-3.4000000000000002E-2</v>
      </c>
      <c r="AF116" s="1762">
        <v>0.109</v>
      </c>
      <c r="AG116" s="1762">
        <v>8.2000000000000003E-2</v>
      </c>
      <c r="AH116" s="1762">
        <v>8.2000000000000003E-2</v>
      </c>
      <c r="AI116" s="1930">
        <v>8.8999999999999996E-2</v>
      </c>
      <c r="AJ116" s="1762">
        <v>7.7424679435095109E-2</v>
      </c>
      <c r="AK116" s="1762">
        <v>7.9108502971855302E-2</v>
      </c>
      <c r="AL116" s="1762">
        <v>8.1708866604985095E-2</v>
      </c>
      <c r="AM116" s="1762">
        <v>7.5751043829722323E-2</v>
      </c>
      <c r="AN116" s="1762">
        <v>7.6303176529250144E-2</v>
      </c>
      <c r="AO116" s="1404">
        <v>8.6010611818962773E-2</v>
      </c>
      <c r="AP116" s="1404">
        <v>8.7086140858851649E-2</v>
      </c>
      <c r="AQ116" s="1404">
        <v>9.947304710313043E-2</v>
      </c>
      <c r="AR116" s="2310">
        <v>0.1211206830089185</v>
      </c>
      <c r="AS116" s="2310">
        <v>0.13088283309607884</v>
      </c>
      <c r="AT116" s="2310" t="e">
        <v>#REF!</v>
      </c>
    </row>
    <row r="117" spans="4:46" ht="16">
      <c r="D117" s="1596" t="s">
        <v>1537</v>
      </c>
      <c r="E117" s="2272"/>
      <c r="F117" s="386"/>
      <c r="G117" s="386"/>
      <c r="H117" s="394"/>
      <c r="I117" s="394"/>
      <c r="J117" s="395"/>
      <c r="K117" s="395"/>
      <c r="L117" s="395"/>
      <c r="M117" s="395"/>
      <c r="N117" s="395"/>
      <c r="O117" s="395"/>
      <c r="P117" s="395"/>
      <c r="Q117" s="395"/>
      <c r="R117" s="395"/>
      <c r="S117" s="395"/>
      <c r="T117" s="395"/>
      <c r="U117" s="395"/>
      <c r="V117" s="395">
        <v>6.8493150684931559E-2</v>
      </c>
      <c r="W117" s="395">
        <v>3.8461538461538547E-2</v>
      </c>
      <c r="X117" s="395">
        <v>3.7037037037036979E-2</v>
      </c>
      <c r="Y117" s="395">
        <v>4.7619047619047672E-2</v>
      </c>
      <c r="Z117" s="395">
        <v>0</v>
      </c>
      <c r="AA117" s="395">
        <v>5.032250200946109E-2</v>
      </c>
      <c r="AB117" s="395">
        <v>8.1665449233016663E-2</v>
      </c>
      <c r="AC117" s="394">
        <v>-6.0332874583912677E-3</v>
      </c>
      <c r="AD117" s="394">
        <v>2.4711601980004216E-2</v>
      </c>
      <c r="AE117" s="394">
        <v>6.6805832133319587E-2</v>
      </c>
      <c r="AF117" s="394">
        <v>2.9755903780936954E-2</v>
      </c>
      <c r="AG117" s="394">
        <v>0.15811302088738532</v>
      </c>
      <c r="AH117" s="394">
        <v>0.11948848666316647</v>
      </c>
      <c r="AI117" s="1931">
        <v>3.7620768715626474E-2</v>
      </c>
      <c r="AJ117" s="394">
        <v>4.837093289092631E-2</v>
      </c>
      <c r="AK117" s="394">
        <v>5.6315155123190186E-2</v>
      </c>
      <c r="AL117" s="394">
        <v>5.4242247217500372E-2</v>
      </c>
      <c r="AM117" s="394">
        <v>5.4330149211139878E-2</v>
      </c>
      <c r="AN117" s="394">
        <v>5.3983746965640567E-2</v>
      </c>
      <c r="AO117" s="1404">
        <v>0.12137182804570612</v>
      </c>
      <c r="AP117" s="1404">
        <v>-1.8330715957816657E-2</v>
      </c>
      <c r="AQ117" s="1404">
        <v>5.5952381091799452E-2</v>
      </c>
      <c r="AR117" s="2310">
        <v>5.7026618956057318E-2</v>
      </c>
      <c r="AS117" s="2310">
        <v>5.2903476410610217E-2</v>
      </c>
      <c r="AT117" s="2310" t="e">
        <v>#REF!</v>
      </c>
    </row>
    <row r="118" spans="4:46" ht="16">
      <c r="D118" s="1597" t="s">
        <v>1538</v>
      </c>
      <c r="E118" s="2273"/>
      <c r="F118" s="1395"/>
      <c r="G118" s="1395"/>
      <c r="H118" s="1396"/>
      <c r="I118" s="1396"/>
      <c r="J118" s="1397"/>
      <c r="K118" s="1397">
        <v>3.4626311466485094E-2</v>
      </c>
      <c r="L118" s="1397">
        <v>-1.2416910869079922E-2</v>
      </c>
      <c r="M118" s="1397">
        <v>-6.3041324742635019E-2</v>
      </c>
      <c r="N118" s="1397">
        <v>0.21038875186120443</v>
      </c>
      <c r="O118" s="1397">
        <v>0.10604250966107842</v>
      </c>
      <c r="P118" s="1397">
        <v>9.1364171458211185E-2</v>
      </c>
      <c r="Q118" s="1397">
        <v>6.6386959569859627E-3</v>
      </c>
      <c r="R118" s="1397">
        <v>0.14032511077135457</v>
      </c>
      <c r="S118" s="1397">
        <v>0.13093733754982795</v>
      </c>
      <c r="T118" s="1397">
        <v>7.7299872142886583E-2</v>
      </c>
      <c r="U118" s="1397">
        <v>2.3459695197312724E-2</v>
      </c>
      <c r="V118" s="1397">
        <v>5.4813632499700837E-2</v>
      </c>
      <c r="W118" s="1397">
        <v>6.8810031918127956E-2</v>
      </c>
      <c r="X118" s="1397">
        <v>1.7523854660377758E-2</v>
      </c>
      <c r="Y118" s="1397">
        <v>3.7450029857819978E-2</v>
      </c>
      <c r="Z118" s="1397">
        <v>4.4676093369568903E-3</v>
      </c>
      <c r="AA118" s="1397">
        <v>5.2398985483255611E-2</v>
      </c>
      <c r="AB118" s="1397">
        <v>5.8646807753143904E-2</v>
      </c>
      <c r="AC118" s="1397">
        <v>5.7337550464187093E-3</v>
      </c>
      <c r="AD118" s="1397">
        <v>2.3220434588108851E-2</v>
      </c>
      <c r="AE118" s="1397">
        <v>9.8221115540437776E-2</v>
      </c>
      <c r="AF118" s="1397">
        <v>-2.8197291594245222E-2</v>
      </c>
      <c r="AG118" s="1397">
        <v>0.12878132310798907</v>
      </c>
      <c r="AH118" s="1397">
        <v>0.15652553805019531</v>
      </c>
      <c r="AI118" s="1932">
        <v>3.7486711958965913E-2</v>
      </c>
      <c r="AJ118" s="1397">
        <v>5.7596471363561497E-2</v>
      </c>
      <c r="AK118" s="1397">
        <v>4.772144218193719E-2</v>
      </c>
      <c r="AL118" s="1397">
        <v>4.284048199998125E-2</v>
      </c>
      <c r="AM118" s="1397">
        <v>4.311326100180235E-2</v>
      </c>
      <c r="AN118" s="1397">
        <v>4.843736886923522E-2</v>
      </c>
      <c r="AO118" s="1405">
        <v>5.7742758261380089E-2</v>
      </c>
      <c r="AP118" s="1405">
        <v>5.412355132190827E-2</v>
      </c>
      <c r="AQ118" s="1405">
        <v>4.6009680455356028E-2</v>
      </c>
      <c r="AR118" s="2311">
        <v>4.4917241790444429E-2</v>
      </c>
      <c r="AS118" s="2311">
        <v>5.172847446535922E-2</v>
      </c>
      <c r="AT118" s="2311" t="e">
        <v>#REF!</v>
      </c>
    </row>
    <row r="119" spans="4:46" ht="16">
      <c r="D119" s="1596" t="s">
        <v>1539</v>
      </c>
      <c r="E119" s="2272"/>
      <c r="F119" s="386"/>
      <c r="G119" s="386"/>
      <c r="H119" s="394"/>
      <c r="I119" s="394"/>
      <c r="J119" s="395">
        <v>-5.9021725104933316E-2</v>
      </c>
      <c r="K119" s="395">
        <v>0.14119489507326066</v>
      </c>
      <c r="L119" s="395">
        <v>-0.10155494511280116</v>
      </c>
      <c r="M119" s="395">
        <v>0.12488994928949569</v>
      </c>
      <c r="N119" s="395">
        <v>7.5285504912388612E-2</v>
      </c>
      <c r="O119" s="395">
        <v>0.10245782930883829</v>
      </c>
      <c r="P119" s="395">
        <v>5.6075951070651664E-2</v>
      </c>
      <c r="Q119" s="395">
        <v>0.12138244260886166</v>
      </c>
      <c r="R119" s="395">
        <v>6.5793237144370575E-2</v>
      </c>
      <c r="S119" s="395">
        <v>0.22322678116126582</v>
      </c>
      <c r="T119" s="395">
        <v>5.736903261746007E-2</v>
      </c>
      <c r="U119" s="395">
        <v>2.2675069879221077E-3</v>
      </c>
      <c r="V119" s="395">
        <v>8.3355391639918092E-2</v>
      </c>
      <c r="W119" s="395">
        <v>3.8845157048789547E-2</v>
      </c>
      <c r="X119" s="395">
        <v>3.6000000000000004E-2</v>
      </c>
      <c r="Y119" s="395">
        <v>2.1000000000000001E-2</v>
      </c>
      <c r="Z119" s="395">
        <v>4.4999999999999998E-2</v>
      </c>
      <c r="AA119" s="395">
        <v>7.2834999999999997E-2</v>
      </c>
      <c r="AB119" s="395">
        <v>6.6540877038754331E-3</v>
      </c>
      <c r="AC119" s="394">
        <v>1.0999999999999999E-2</v>
      </c>
      <c r="AD119" s="394">
        <v>6.7309999999999995E-2</v>
      </c>
      <c r="AE119" s="394">
        <v>3.74308209199119E-2</v>
      </c>
      <c r="AF119" s="394">
        <v>1.8628873248091482E-2</v>
      </c>
      <c r="AG119" s="394">
        <v>0.21631732425985128</v>
      </c>
      <c r="AH119" s="394">
        <v>6.4478216181379056E-2</v>
      </c>
      <c r="AI119" s="1931">
        <v>6.7787993314077033E-2</v>
      </c>
      <c r="AJ119" s="394">
        <v>0.05</v>
      </c>
      <c r="AK119" s="394">
        <v>0.05</v>
      </c>
      <c r="AL119" s="394">
        <v>0.05</v>
      </c>
      <c r="AM119" s="394">
        <v>0.05</v>
      </c>
      <c r="AN119" s="394">
        <v>0.05</v>
      </c>
      <c r="AO119" s="1404">
        <v>0.05</v>
      </c>
      <c r="AP119" s="1404">
        <v>0.05</v>
      </c>
      <c r="AQ119" s="1404">
        <v>0.05</v>
      </c>
      <c r="AR119" s="2310">
        <v>0.05</v>
      </c>
      <c r="AS119" s="2310">
        <v>0.05</v>
      </c>
      <c r="AT119" s="2310">
        <v>0.05</v>
      </c>
    </row>
    <row r="120" spans="4:46" ht="16">
      <c r="D120" s="1596" t="s">
        <v>1540</v>
      </c>
      <c r="E120" s="2272"/>
      <c r="F120" s="386"/>
      <c r="G120" s="386"/>
      <c r="H120" s="394"/>
      <c r="I120" s="394"/>
      <c r="J120" s="395">
        <v>-0.10228761707806999</v>
      </c>
      <c r="K120" s="395">
        <v>2.1214788865460354E-2</v>
      </c>
      <c r="L120" s="395">
        <v>1.1494230477025358E-2</v>
      </c>
      <c r="M120" s="395">
        <v>-1.2501792998073302E-2</v>
      </c>
      <c r="N120" s="395">
        <v>0.11744236377675076</v>
      </c>
      <c r="O120" s="395">
        <v>0.11937808306006037</v>
      </c>
      <c r="P120" s="395">
        <v>9.132697764056763E-2</v>
      </c>
      <c r="Q120" s="395">
        <v>8.8313394380501897E-2</v>
      </c>
      <c r="R120" s="395">
        <v>9.0809741086125495E-2</v>
      </c>
      <c r="S120" s="395">
        <v>0.15441509649830398</v>
      </c>
      <c r="T120" s="395">
        <v>0.10340221174350983</v>
      </c>
      <c r="U120" s="395">
        <v>2.3073277314962892E-2</v>
      </c>
      <c r="V120" s="395">
        <v>5.6675699845492297E-2</v>
      </c>
      <c r="W120" s="395">
        <v>6.2863849450282228E-2</v>
      </c>
      <c r="X120" s="395">
        <v>4.2000000000000003E-2</v>
      </c>
      <c r="Y120" s="395">
        <v>1.784010267913394E-2</v>
      </c>
      <c r="Z120" s="395">
        <v>2.5072988767667947E-2</v>
      </c>
      <c r="AA120" s="395">
        <v>5.7234630000000002E-2</v>
      </c>
      <c r="AB120" s="395">
        <v>4.8367798851274957E-2</v>
      </c>
      <c r="AC120" s="394">
        <v>1.4E-2</v>
      </c>
      <c r="AD120" s="394">
        <v>2.4299999999999999E-2</v>
      </c>
      <c r="AE120" s="394">
        <v>7.7156235546899099E-2</v>
      </c>
      <c r="AF120" s="394">
        <v>8.1775706194855413E-3</v>
      </c>
      <c r="AG120" s="394">
        <v>0.13892335864190652</v>
      </c>
      <c r="AH120" s="394">
        <v>0.14030353524911621</v>
      </c>
      <c r="AI120" s="1931">
        <v>4.7622148458877703E-2</v>
      </c>
      <c r="AJ120" s="394">
        <v>5.8893996657038518E-2</v>
      </c>
      <c r="AK120" s="394">
        <v>0.05</v>
      </c>
      <c r="AL120" s="394">
        <v>0.05</v>
      </c>
      <c r="AM120" s="394">
        <v>0.05</v>
      </c>
      <c r="AN120" s="394">
        <v>0.05</v>
      </c>
      <c r="AO120" s="1404">
        <v>0.05</v>
      </c>
      <c r="AP120" s="1404">
        <v>0.05</v>
      </c>
      <c r="AQ120" s="1404">
        <v>0.05</v>
      </c>
      <c r="AR120" s="2310">
        <v>0.05</v>
      </c>
      <c r="AS120" s="2310">
        <v>0.05</v>
      </c>
      <c r="AT120" s="2310">
        <v>0.05</v>
      </c>
    </row>
    <row r="121" spans="4:46" ht="16">
      <c r="D121" s="1596" t="s">
        <v>1541</v>
      </c>
      <c r="E121" s="2272"/>
      <c r="F121" s="386"/>
      <c r="G121" s="386"/>
      <c r="H121" s="394"/>
      <c r="I121" s="394"/>
      <c r="J121" s="395">
        <v>2.4784952129584203E-2</v>
      </c>
      <c r="K121" s="395">
        <v>0.31291968375692192</v>
      </c>
      <c r="L121" s="395">
        <v>-0.5332521091254272</v>
      </c>
      <c r="M121" s="395">
        <v>-0.13377956936084001</v>
      </c>
      <c r="N121" s="395">
        <v>-3.562205824817255E-3</v>
      </c>
      <c r="O121" s="395">
        <v>0.1824042512941968</v>
      </c>
      <c r="P121" s="395">
        <v>9.7790129411648108E-2</v>
      </c>
      <c r="Q121" s="395">
        <v>-0.1591025659835047</v>
      </c>
      <c r="R121" s="395">
        <v>3.8926087426289335E-2</v>
      </c>
      <c r="S121" s="395">
        <v>3.2933180038670962E-2</v>
      </c>
      <c r="T121" s="395">
        <v>2.6311489290333556E-2</v>
      </c>
      <c r="U121" s="395">
        <v>0.16806314046114523</v>
      </c>
      <c r="V121" s="395">
        <v>-9.3783492489643128E-2</v>
      </c>
      <c r="W121" s="395">
        <v>4.837497468198193E-2</v>
      </c>
      <c r="X121" s="395">
        <v>-7.0988596635797041E-2</v>
      </c>
      <c r="Y121" s="395">
        <v>8.9487884857071265E-3</v>
      </c>
      <c r="Z121" s="395">
        <v>2.5184044456459054E-2</v>
      </c>
      <c r="AA121" s="395">
        <v>-3.2645740144299107E-2</v>
      </c>
      <c r="AB121" s="395">
        <v>0.21343453133551105</v>
      </c>
      <c r="AC121" s="394">
        <v>-2.5720990293040202E-2</v>
      </c>
      <c r="AD121" s="394">
        <v>-0.11987096089819027</v>
      </c>
      <c r="AE121" s="394">
        <v>-2.1682535118996871E-2</v>
      </c>
      <c r="AF121" s="394">
        <v>6.3479066110859961E-2</v>
      </c>
      <c r="AG121" s="394">
        <v>9.9802635457220124E-3</v>
      </c>
      <c r="AH121" s="394">
        <v>-7.4385828244732166E-2</v>
      </c>
      <c r="AI121" s="1931">
        <v>3.7704687839724915E-2</v>
      </c>
      <c r="AJ121" s="394">
        <v>1.0335024278311122E-2</v>
      </c>
      <c r="AK121" s="394">
        <v>1.6791333450944856E-2</v>
      </c>
      <c r="AL121" s="394">
        <v>-1.3893651985608102E-4</v>
      </c>
      <c r="AM121" s="394">
        <v>-3.4235573909846551E-4</v>
      </c>
      <c r="AN121" s="394">
        <v>4.8996156968357241E-3</v>
      </c>
      <c r="AO121" s="1404">
        <v>5.5907422782845995E-3</v>
      </c>
      <c r="AP121" s="1404">
        <v>4.3796789947008197E-3</v>
      </c>
      <c r="AQ121" s="1404">
        <v>3.988575123655469E-3</v>
      </c>
      <c r="AR121" s="2310">
        <v>4.3318897978517068E-3</v>
      </c>
      <c r="AS121" s="2310">
        <v>6.1129552489380679E-3</v>
      </c>
      <c r="AT121" s="2310" t="e">
        <v>#REF!</v>
      </c>
    </row>
    <row r="122" spans="4:46" ht="16">
      <c r="D122" s="1596" t="s">
        <v>1542</v>
      </c>
      <c r="E122" s="2272"/>
      <c r="F122" s="386"/>
      <c r="G122" s="386"/>
      <c r="H122" s="396"/>
      <c r="I122" s="396">
        <v>312.31409166666703</v>
      </c>
      <c r="J122" s="397">
        <v>333.94192500000003</v>
      </c>
      <c r="K122" s="397">
        <v>389.696216666667</v>
      </c>
      <c r="L122" s="397">
        <v>442.99189166666702</v>
      </c>
      <c r="M122" s="397">
        <v>475.36524166666698</v>
      </c>
      <c r="N122" s="397">
        <v>537.65498475000004</v>
      </c>
      <c r="O122" s="397">
        <v>577.44897458333298</v>
      </c>
      <c r="P122" s="397">
        <v>557.82264077499997</v>
      </c>
      <c r="Q122" s="397">
        <v>551.71033333333298</v>
      </c>
      <c r="R122" s="397">
        <v>546.95500000000004</v>
      </c>
      <c r="S122" s="397">
        <v>546.84865308253995</v>
      </c>
      <c r="T122" s="397">
        <v>568.28132683333297</v>
      </c>
      <c r="U122" s="397">
        <v>583.13090659057195</v>
      </c>
      <c r="V122" s="397">
        <v>600.29320604267491</v>
      </c>
      <c r="W122" s="397">
        <v>614.29431630039051</v>
      </c>
      <c r="X122" s="397">
        <v>646.63949334820143</v>
      </c>
      <c r="Y122" s="397">
        <v>682.43779531147175</v>
      </c>
      <c r="Z122" s="397">
        <v>719.54</v>
      </c>
      <c r="AA122" s="397">
        <v>787.2270116761639</v>
      </c>
      <c r="AB122" s="397">
        <v>831.42755121763093</v>
      </c>
      <c r="AC122" s="396">
        <v>861.08210413925633</v>
      </c>
      <c r="AD122" s="396">
        <v>901.2008004999999</v>
      </c>
      <c r="AE122" s="396">
        <v>945.1922248333334</v>
      </c>
      <c r="AF122" s="396">
        <v>990.36278749999985</v>
      </c>
      <c r="AG122" s="396">
        <v>1032.9918769999999</v>
      </c>
      <c r="AH122" s="396">
        <v>1168.1139727499999</v>
      </c>
      <c r="AI122" s="1933">
        <v>1322.7254919166669</v>
      </c>
      <c r="AJ122" s="396">
        <v>1440.3813166929999</v>
      </c>
      <c r="AK122" s="396">
        <v>1553.1929771672822</v>
      </c>
      <c r="AL122" s="396">
        <v>1662.1773980247513</v>
      </c>
      <c r="AM122" s="396">
        <v>1766.101223407451</v>
      </c>
      <c r="AN122" s="396">
        <v>1856.2387507842996</v>
      </c>
      <c r="AO122" s="1406">
        <v>1924.459475672455</v>
      </c>
      <c r="AP122" s="1406">
        <v>2001.7222575775313</v>
      </c>
      <c r="AQ122" s="1406">
        <v>2101.8083704564078</v>
      </c>
      <c r="AR122" s="2312">
        <v>2206.8987889792288</v>
      </c>
      <c r="AS122" s="2312">
        <v>2317.24372842819</v>
      </c>
      <c r="AT122" s="2312">
        <v>2433.1059148495997</v>
      </c>
    </row>
    <row r="123" spans="4:46" ht="16">
      <c r="D123" s="1596" t="s">
        <v>65</v>
      </c>
      <c r="E123" s="2272"/>
      <c r="F123" s="386"/>
      <c r="G123" s="386"/>
      <c r="H123" s="394"/>
      <c r="I123" s="394"/>
      <c r="J123" s="394">
        <v>-0.16042818687656035</v>
      </c>
      <c r="K123" s="394">
        <v>-7.600778804006858E-2</v>
      </c>
      <c r="L123" s="394">
        <v>-9.0489577422711021E-2</v>
      </c>
      <c r="M123" s="394">
        <v>-0.12066364569120613</v>
      </c>
      <c r="N123" s="394">
        <v>-0.13691389618466154</v>
      </c>
      <c r="O123" s="394">
        <v>-4.390143514123368E-2</v>
      </c>
      <c r="P123" s="394">
        <v>9.9878736246853617E-2</v>
      </c>
      <c r="Q123" s="394">
        <v>7.1414198278806573E-2</v>
      </c>
      <c r="R123" s="394">
        <v>1.8617174683772886E-2</v>
      </c>
      <c r="S123" s="394">
        <v>6.101824056337124E-2</v>
      </c>
      <c r="T123" s="394">
        <v>0.10194210657338276</v>
      </c>
      <c r="U123" s="394">
        <v>-2.0911586895886458E-2</v>
      </c>
      <c r="V123" s="394">
        <v>-5.4987865763194588E-2</v>
      </c>
      <c r="W123" s="394">
        <v>6.5781697314926113E-2</v>
      </c>
      <c r="X123" s="394">
        <v>-2.7964582951172323E-2</v>
      </c>
      <c r="Y123" s="394">
        <v>-4.1372787059756111E-2</v>
      </c>
      <c r="Z123" s="394">
        <v>9.2865729257302299E-2</v>
      </c>
      <c r="AA123" s="394">
        <v>-3.8936299134389118E-2</v>
      </c>
      <c r="AB123" s="394">
        <v>-3.2294138370371428E-2</v>
      </c>
      <c r="AC123" s="394">
        <v>-6.2746822135772873E-2</v>
      </c>
      <c r="AD123" s="394">
        <v>8.4983620736611698E-5</v>
      </c>
      <c r="AE123" s="394">
        <v>7.4324535593568442E-3</v>
      </c>
      <c r="AF123" s="394">
        <v>-8.8052967440116148E-2</v>
      </c>
      <c r="AG123" s="394">
        <v>0.1179605168416078</v>
      </c>
      <c r="AH123" s="394">
        <v>-3.9938972064164968E-2</v>
      </c>
      <c r="AI123" s="1931">
        <v>-9.1601942500445177E-2</v>
      </c>
      <c r="AJ123" s="394">
        <v>-2.6883218853469448E-2</v>
      </c>
      <c r="AK123" s="394">
        <v>-4.8048875316678119E-2</v>
      </c>
      <c r="AL123" s="394">
        <v>-3.9363893229355629E-2</v>
      </c>
      <c r="AM123" s="394">
        <v>-3.3345461790137088E-2</v>
      </c>
      <c r="AN123" s="394">
        <v>-2.1835704423849522E-2</v>
      </c>
      <c r="AO123" s="1404">
        <v>-9.3847072184192193E-3</v>
      </c>
      <c r="AP123" s="1404">
        <v>-1.2618658864903098E-2</v>
      </c>
      <c r="AQ123" s="1404">
        <v>-2.1883320756858171E-2</v>
      </c>
      <c r="AR123" s="2310">
        <v>-2.1883320756858393E-2</v>
      </c>
      <c r="AS123" s="2310">
        <v>-2.1883320756857949E-2</v>
      </c>
      <c r="AT123" s="2310">
        <v>-2.1883320756858171E-2</v>
      </c>
    </row>
    <row r="124" spans="4:46" ht="16">
      <c r="D124" s="1596"/>
      <c r="E124" s="386"/>
      <c r="F124" s="386"/>
      <c r="G124" s="386"/>
      <c r="H124" s="386"/>
      <c r="I124" s="386"/>
      <c r="J124" s="386"/>
      <c r="K124" s="386"/>
      <c r="L124" s="386"/>
      <c r="M124" s="386"/>
      <c r="N124" s="386"/>
      <c r="O124" s="386"/>
      <c r="P124" s="386"/>
      <c r="Q124" s="386"/>
      <c r="R124" s="386"/>
      <c r="S124" s="386"/>
      <c r="T124" s="386"/>
      <c r="U124" s="386"/>
      <c r="V124" s="386"/>
      <c r="W124" s="386"/>
      <c r="X124" s="386"/>
      <c r="Y124" s="386"/>
      <c r="Z124" s="386"/>
      <c r="AA124" s="386"/>
      <c r="AB124" s="386"/>
      <c r="AC124" s="386"/>
      <c r="AD124" s="386"/>
      <c r="AE124" s="386"/>
      <c r="AF124" s="386"/>
      <c r="AG124" s="386"/>
      <c r="AH124" s="386"/>
      <c r="AI124" s="1929"/>
      <c r="AJ124" s="386"/>
      <c r="AK124" s="386"/>
      <c r="AL124" s="386"/>
      <c r="AM124" s="386"/>
      <c r="AN124" s="386"/>
      <c r="AO124" s="1403"/>
      <c r="AP124" s="1403"/>
      <c r="AQ124" s="1403"/>
      <c r="AR124" s="2309"/>
      <c r="AS124" s="2309"/>
      <c r="AT124" s="2309"/>
    </row>
    <row r="125" spans="4:46" ht="16">
      <c r="D125" s="1595" t="s">
        <v>1580</v>
      </c>
      <c r="E125" s="2272"/>
      <c r="F125" s="386"/>
      <c r="G125" s="386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89"/>
      <c r="X125" s="389"/>
      <c r="Y125" s="389"/>
      <c r="Z125" s="389"/>
      <c r="AA125" s="389"/>
      <c r="AB125" s="389"/>
      <c r="AC125" s="386"/>
      <c r="AD125" s="386"/>
      <c r="AE125" s="386"/>
      <c r="AF125" s="386"/>
      <c r="AG125" s="386"/>
      <c r="AH125" s="386"/>
      <c r="AI125" s="1929"/>
      <c r="AJ125" s="386"/>
      <c r="AK125" s="386"/>
      <c r="AL125" s="386"/>
      <c r="AM125" s="386"/>
      <c r="AN125" s="386"/>
      <c r="AO125" s="1403"/>
      <c r="AP125" s="1403"/>
      <c r="AQ125" s="1403"/>
      <c r="AR125" s="2309"/>
      <c r="AS125" s="2309"/>
      <c r="AT125" s="2309"/>
    </row>
    <row r="126" spans="4:46" ht="16">
      <c r="D126" s="1598" t="s">
        <v>1543</v>
      </c>
      <c r="E126" s="2274"/>
      <c r="F126" s="398"/>
      <c r="G126" s="398"/>
      <c r="H126" s="399"/>
      <c r="I126" s="399"/>
      <c r="J126" s="399"/>
      <c r="K126" s="399">
        <v>7.4999999999999997E-2</v>
      </c>
      <c r="L126" s="399">
        <v>8.7999999999999995E-2</v>
      </c>
      <c r="M126" s="399">
        <v>0.16900000000000001</v>
      </c>
      <c r="N126" s="399">
        <v>-3.1E-2</v>
      </c>
      <c r="O126" s="399">
        <v>1.7999999999999999E-2</v>
      </c>
      <c r="P126" s="399">
        <v>6.5000000000000002E-2</v>
      </c>
      <c r="Q126" s="399">
        <v>2.8000000000000001E-2</v>
      </c>
      <c r="R126" s="399">
        <v>2.5999999999999999E-2</v>
      </c>
      <c r="S126" s="399">
        <v>6.4000000000000001E-2</v>
      </c>
      <c r="T126" s="399">
        <v>7.6999999999999999E-2</v>
      </c>
      <c r="U126" s="399">
        <v>0.05</v>
      </c>
      <c r="V126" s="399">
        <v>0.04</v>
      </c>
      <c r="W126" s="400">
        <v>7.0000000000000007E-2</v>
      </c>
      <c r="X126" s="400">
        <v>0.03</v>
      </c>
      <c r="Y126" s="400">
        <v>7.0000000000000007E-2</v>
      </c>
      <c r="Z126" s="400">
        <v>0.05</v>
      </c>
      <c r="AA126" s="400">
        <v>0.04</v>
      </c>
      <c r="AB126" s="400">
        <v>0.05</v>
      </c>
      <c r="AC126" s="399">
        <v>0.06</v>
      </c>
      <c r="AD126" s="399">
        <v>0.05</v>
      </c>
      <c r="AE126" s="399">
        <v>0.01</v>
      </c>
      <c r="AF126" s="399">
        <v>0.06</v>
      </c>
      <c r="AG126" s="399">
        <v>0.02</v>
      </c>
      <c r="AH126" s="399">
        <v>0.02</v>
      </c>
      <c r="AI126" s="1934">
        <v>0.05</v>
      </c>
      <c r="AJ126" s="399">
        <v>7.1186346277785612E-2</v>
      </c>
      <c r="AK126" s="399">
        <v>7.5437096198444575E-2</v>
      </c>
      <c r="AL126" s="399">
        <v>7.8544702049086604E-2</v>
      </c>
      <c r="AM126" s="399">
        <v>6.0302365007848593E-2</v>
      </c>
      <c r="AN126" s="399">
        <v>4.887756773980878E-2</v>
      </c>
      <c r="AO126" s="1407">
        <v>0.10395468977176849</v>
      </c>
      <c r="AP126" s="1407">
        <v>6.1125118700918371E-2</v>
      </c>
      <c r="AQ126" s="1407">
        <v>6.1948849087459297E-2</v>
      </c>
      <c r="AR126" s="2313">
        <v>6.2764471272510197E-2</v>
      </c>
      <c r="AS126" s="2313">
        <v>6.3570172116224108E-2</v>
      </c>
      <c r="AT126" s="2313">
        <v>6.436585914058239E-2</v>
      </c>
    </row>
    <row r="127" spans="4:46" ht="16">
      <c r="D127" s="1598" t="s">
        <v>1544</v>
      </c>
      <c r="E127" s="2274"/>
      <c r="F127" s="398"/>
      <c r="G127" s="398"/>
      <c r="H127" s="399"/>
      <c r="I127" s="399"/>
      <c r="J127" s="399"/>
      <c r="K127" s="399">
        <v>0.16200000000000001</v>
      </c>
      <c r="L127" s="399">
        <v>0.13100000000000001</v>
      </c>
      <c r="M127" s="399">
        <v>5.3999999999999999E-2</v>
      </c>
      <c r="N127" s="399">
        <v>-0.16400000000000001</v>
      </c>
      <c r="O127" s="399">
        <v>0.62</v>
      </c>
      <c r="P127" s="399">
        <v>-0.22500000000000001</v>
      </c>
      <c r="Q127" s="399">
        <v>0.32800000000000001</v>
      </c>
      <c r="R127" s="399">
        <v>-0.29199999999999998</v>
      </c>
      <c r="S127" s="399">
        <v>0.29299999999999998</v>
      </c>
      <c r="T127" s="399">
        <v>-0.153</v>
      </c>
      <c r="U127" s="399">
        <v>0.14199999999999999</v>
      </c>
      <c r="V127" s="399">
        <v>0.03</v>
      </c>
      <c r="W127" s="400">
        <v>0.09</v>
      </c>
      <c r="X127" s="400">
        <v>-0.05</v>
      </c>
      <c r="Y127" s="400">
        <v>-0.02</v>
      </c>
      <c r="Z127" s="400">
        <v>0.14000000000000001</v>
      </c>
      <c r="AA127" s="400">
        <v>0.02</v>
      </c>
      <c r="AB127" s="400">
        <v>0.02</v>
      </c>
      <c r="AC127" s="399">
        <v>7.0000000000000007E-2</v>
      </c>
      <c r="AD127" s="399">
        <v>0.05</v>
      </c>
      <c r="AE127" s="399">
        <v>-0.09</v>
      </c>
      <c r="AF127" s="399">
        <v>-0.01</v>
      </c>
      <c r="AG127" s="399">
        <v>0.04</v>
      </c>
      <c r="AH127" s="399">
        <v>-0.04</v>
      </c>
      <c r="AI127" s="1934">
        <v>-0.01</v>
      </c>
      <c r="AJ127" s="399">
        <v>5.9602437911366893E-2</v>
      </c>
      <c r="AK127" s="399">
        <v>5.6562232527346559E-2</v>
      </c>
      <c r="AL127" s="399">
        <v>5.5422612027772336E-2</v>
      </c>
      <c r="AM127" s="399">
        <v>5.3165424765089078E-2</v>
      </c>
      <c r="AN127" s="399">
        <v>5.1162116346487915E-2</v>
      </c>
      <c r="AO127" s="1407">
        <v>1.0516335537061618</v>
      </c>
      <c r="AP127" s="1407">
        <v>5.962053331674573E-2</v>
      </c>
      <c r="AQ127" s="1407">
        <v>6.1149258846231222E-2</v>
      </c>
      <c r="AR127" s="2313">
        <v>6.2671423213590843E-2</v>
      </c>
      <c r="AS127" s="2313">
        <v>6.4180670180813082E-2</v>
      </c>
      <c r="AT127" s="2313">
        <v>6.5670860238966816E-2</v>
      </c>
    </row>
    <row r="128" spans="4:46" ht="16">
      <c r="D128" s="1598" t="s">
        <v>1583</v>
      </c>
      <c r="E128" s="2274"/>
      <c r="F128" s="398"/>
      <c r="G128" s="398"/>
      <c r="H128" s="399"/>
      <c r="I128" s="399"/>
      <c r="J128" s="399"/>
      <c r="K128" s="399">
        <v>1.6E-2</v>
      </c>
      <c r="L128" s="399">
        <v>0.129</v>
      </c>
      <c r="M128" s="399">
        <v>7.1999999999999995E-2</v>
      </c>
      <c r="N128" s="399">
        <v>4.7E-2</v>
      </c>
      <c r="O128" s="399">
        <v>0.155</v>
      </c>
      <c r="P128" s="399">
        <v>9.2999999999999999E-2</v>
      </c>
      <c r="Q128" s="399">
        <v>0.11700000000000001</v>
      </c>
      <c r="R128" s="399">
        <v>0.09</v>
      </c>
      <c r="S128" s="399">
        <v>0.151</v>
      </c>
      <c r="T128" s="399">
        <v>1.2999999999999999E-2</v>
      </c>
      <c r="U128" s="399">
        <v>8.4000000000000005E-2</v>
      </c>
      <c r="V128" s="399">
        <v>0.18</v>
      </c>
      <c r="W128" s="400">
        <v>0.08</v>
      </c>
      <c r="X128" s="400">
        <v>0.09</v>
      </c>
      <c r="Y128" s="400">
        <v>0.03</v>
      </c>
      <c r="Z128" s="400">
        <v>0.09</v>
      </c>
      <c r="AA128" s="400">
        <v>7.0000000000000007E-2</v>
      </c>
      <c r="AB128" s="400">
        <v>0.02</v>
      </c>
      <c r="AC128" s="399">
        <v>0.09</v>
      </c>
      <c r="AD128" s="399">
        <v>0.17</v>
      </c>
      <c r="AE128" s="399">
        <v>-0.04</v>
      </c>
      <c r="AF128" s="399">
        <v>0.13</v>
      </c>
      <c r="AG128" s="399">
        <v>0.05</v>
      </c>
      <c r="AH128" s="399">
        <v>0.1</v>
      </c>
      <c r="AI128" s="1934">
        <v>0.1</v>
      </c>
      <c r="AJ128" s="399">
        <v>0.1037733059931714</v>
      </c>
      <c r="AK128" s="399">
        <v>9.6089834756369438E-2</v>
      </c>
      <c r="AL128" s="399">
        <v>9.9507256212639186E-2</v>
      </c>
      <c r="AM128" s="399">
        <v>9.7374622573087738E-2</v>
      </c>
      <c r="AN128" s="399">
        <v>9.522800376148427E-2</v>
      </c>
      <c r="AO128" s="1407">
        <v>9.7537279229620868E-2</v>
      </c>
      <c r="AP128" s="1407">
        <v>0.10010616752754836</v>
      </c>
      <c r="AQ128" s="1407">
        <v>0.10133887760074739</v>
      </c>
      <c r="AR128" s="2313">
        <v>0.10280096303587924</v>
      </c>
      <c r="AS128" s="2313">
        <v>0.10425310684309126</v>
      </c>
      <c r="AT128" s="2313">
        <v>0.1057804492529954</v>
      </c>
    </row>
    <row r="129" spans="4:55" ht="16">
      <c r="D129" s="1598" t="s">
        <v>68</v>
      </c>
      <c r="E129" s="2274"/>
      <c r="F129" s="398"/>
      <c r="G129" s="398"/>
      <c r="H129" s="399"/>
      <c r="I129" s="399"/>
      <c r="J129" s="399"/>
      <c r="K129" s="399">
        <v>0.40799999999999997</v>
      </c>
      <c r="L129" s="399">
        <v>1.7230000000000001</v>
      </c>
      <c r="M129" s="399">
        <v>-0.24199999999999999</v>
      </c>
      <c r="N129" s="399">
        <v>-0.20499999999999999</v>
      </c>
      <c r="O129" s="399">
        <v>0.496</v>
      </c>
      <c r="P129" s="399">
        <v>0.30399999999999999</v>
      </c>
      <c r="Q129" s="399">
        <v>-0.13800000000000001</v>
      </c>
      <c r="R129" s="399">
        <v>0.42799999999999999</v>
      </c>
      <c r="S129" s="399">
        <v>-0.157</v>
      </c>
      <c r="T129" s="399">
        <v>-0.17899999999999999</v>
      </c>
      <c r="U129" s="399">
        <v>-0.108</v>
      </c>
      <c r="V129" s="399">
        <v>0.5</v>
      </c>
      <c r="W129" s="400">
        <v>-7.0000000000000007E-2</v>
      </c>
      <c r="X129" s="400">
        <v>0.2</v>
      </c>
      <c r="Y129" s="400">
        <v>0.25</v>
      </c>
      <c r="Z129" s="400">
        <v>-0.05</v>
      </c>
      <c r="AA129" s="400">
        <v>0.1</v>
      </c>
      <c r="AB129" s="400">
        <v>0.2</v>
      </c>
      <c r="AC129" s="399">
        <v>0.03</v>
      </c>
      <c r="AD129" s="399">
        <v>0</v>
      </c>
      <c r="AE129" s="399">
        <v>-0.31</v>
      </c>
      <c r="AF129" s="399">
        <v>0.27</v>
      </c>
      <c r="AG129" s="399">
        <v>0.14000000000000001</v>
      </c>
      <c r="AH129" s="399">
        <v>0.09</v>
      </c>
      <c r="AI129" s="1934">
        <v>0.12</v>
      </c>
      <c r="AJ129" s="399">
        <v>0.1171285613182611</v>
      </c>
      <c r="AK129" s="399">
        <v>0.11883263542501396</v>
      </c>
      <c r="AL129" s="399">
        <v>0.11553609301425595</v>
      </c>
      <c r="AM129" s="399">
        <v>0.12422708136264675</v>
      </c>
      <c r="AN129" s="399">
        <v>0.11030752197888527</v>
      </c>
      <c r="AO129" s="1407">
        <v>0.11824073853960528</v>
      </c>
      <c r="AP129" s="1407">
        <v>0.11853938092814828</v>
      </c>
      <c r="AQ129" s="1407">
        <v>0.1188400749406348</v>
      </c>
      <c r="AR129" s="2313">
        <v>0.11914271732162546</v>
      </c>
      <c r="AS129" s="2313">
        <v>0.11944720100426784</v>
      </c>
      <c r="AT129" s="2313">
        <v>0.11975341512353087</v>
      </c>
    </row>
    <row r="130" spans="4:55" ht="16">
      <c r="D130" s="1599" t="s">
        <v>657</v>
      </c>
      <c r="E130" s="2275"/>
      <c r="F130" s="398"/>
      <c r="G130" s="398"/>
      <c r="H130" s="399"/>
      <c r="I130" s="399"/>
      <c r="J130" s="401"/>
      <c r="K130" s="401">
        <v>-2E-3</v>
      </c>
      <c r="L130" s="401">
        <v>0.1</v>
      </c>
      <c r="M130" s="401">
        <v>0.152</v>
      </c>
      <c r="N130" s="401">
        <v>4.4999999999999998E-2</v>
      </c>
      <c r="O130" s="401">
        <v>0.123</v>
      </c>
      <c r="P130" s="401">
        <v>8.5000000000000006E-2</v>
      </c>
      <c r="Q130" s="401">
        <v>0.13400000000000001</v>
      </c>
      <c r="R130" s="401">
        <v>5.0000000000000001E-3</v>
      </c>
      <c r="S130" s="401">
        <v>5.5E-2</v>
      </c>
      <c r="T130" s="401">
        <v>2.9000000000000001E-2</v>
      </c>
      <c r="U130" s="401">
        <v>9.2999999999999999E-2</v>
      </c>
      <c r="V130" s="401">
        <v>0.08</v>
      </c>
      <c r="W130" s="401">
        <v>0.06</v>
      </c>
      <c r="X130" s="401">
        <v>0.05</v>
      </c>
      <c r="Y130" s="401">
        <v>-0.13</v>
      </c>
      <c r="Z130" s="401">
        <v>0.08</v>
      </c>
      <c r="AA130" s="401">
        <v>7.0000000000000007E-2</v>
      </c>
      <c r="AB130" s="401">
        <v>7.0000000000000007E-2</v>
      </c>
      <c r="AC130" s="401">
        <v>0.14000000000000001</v>
      </c>
      <c r="AD130" s="401">
        <v>0.11</v>
      </c>
      <c r="AE130" s="401">
        <v>0.02</v>
      </c>
      <c r="AF130" s="401">
        <v>0.11</v>
      </c>
      <c r="AG130" s="401">
        <v>0.11</v>
      </c>
      <c r="AH130" s="401">
        <v>0.1</v>
      </c>
      <c r="AI130" s="1935">
        <v>7.0000000000000007E-2</v>
      </c>
      <c r="AJ130" s="401">
        <v>9.4312012037440343E-2</v>
      </c>
      <c r="AK130" s="401">
        <v>9.8311849065336604E-2</v>
      </c>
      <c r="AL130" s="401">
        <v>0.10057770365827434</v>
      </c>
      <c r="AM130" s="401">
        <v>9.6139784506241444E-2</v>
      </c>
      <c r="AN130" s="401">
        <v>9.3660097098486883E-2</v>
      </c>
      <c r="AO130" s="1408">
        <v>9.5872073522515977E-2</v>
      </c>
      <c r="AP130" s="1408">
        <v>0.10129667098526988</v>
      </c>
      <c r="AQ130" s="1408">
        <v>0.10323720287893667</v>
      </c>
      <c r="AR130" s="2314">
        <v>0.10569302616178726</v>
      </c>
      <c r="AS130" s="2314">
        <v>0.10831070237241824</v>
      </c>
      <c r="AT130" s="2314">
        <v>0.11090846411163512</v>
      </c>
    </row>
    <row r="131" spans="4:55" ht="16">
      <c r="D131" s="1599" t="s">
        <v>658</v>
      </c>
      <c r="E131" s="2274"/>
      <c r="F131" s="398"/>
      <c r="G131" s="398"/>
      <c r="H131" s="399"/>
      <c r="I131" s="399"/>
      <c r="J131" s="401"/>
      <c r="K131" s="401">
        <v>3.6999999999999998E-2</v>
      </c>
      <c r="L131" s="401">
        <v>0.10100000000000001</v>
      </c>
      <c r="M131" s="401">
        <v>2.5999999999999999E-2</v>
      </c>
      <c r="N131" s="401">
        <v>8.2000000000000003E-2</v>
      </c>
      <c r="O131" s="401">
        <v>0.2</v>
      </c>
      <c r="P131" s="401">
        <v>9.0999999999999998E-2</v>
      </c>
      <c r="Q131" s="401">
        <v>0.13100000000000001</v>
      </c>
      <c r="R131" s="401">
        <v>0.14899999999999999</v>
      </c>
      <c r="S131" s="401">
        <v>0.28199999999999997</v>
      </c>
      <c r="T131" s="401">
        <v>1.2999999999999999E-2</v>
      </c>
      <c r="U131" s="401">
        <v>8.7999999999999995E-2</v>
      </c>
      <c r="V131" s="401">
        <v>0.24</v>
      </c>
      <c r="W131" s="401">
        <v>0.15</v>
      </c>
      <c r="X131" s="401">
        <v>0.11</v>
      </c>
      <c r="Y131" s="401">
        <v>0.1</v>
      </c>
      <c r="Z131" s="401">
        <v>0.15</v>
      </c>
      <c r="AA131" s="401">
        <v>0.05</v>
      </c>
      <c r="AB131" s="401">
        <v>-0.1</v>
      </c>
      <c r="AC131" s="401">
        <v>0.05</v>
      </c>
      <c r="AD131" s="401">
        <v>0.33</v>
      </c>
      <c r="AE131" s="401">
        <v>-0.06</v>
      </c>
      <c r="AF131" s="401">
        <v>0.15</v>
      </c>
      <c r="AG131" s="401">
        <v>-0.06</v>
      </c>
      <c r="AH131" s="401">
        <v>0.12</v>
      </c>
      <c r="AI131" s="1935">
        <v>0.12</v>
      </c>
      <c r="AJ131" s="401">
        <v>0.11223310858202443</v>
      </c>
      <c r="AK131" s="401">
        <v>8.5027115302614531E-2</v>
      </c>
      <c r="AL131" s="401">
        <v>8.6993695171615246E-2</v>
      </c>
      <c r="AM131" s="401">
        <v>8.6993695171615246E-2</v>
      </c>
      <c r="AN131" s="401">
        <v>8.6993695171615246E-2</v>
      </c>
      <c r="AO131" s="1408">
        <v>8.6993695171615246E-2</v>
      </c>
      <c r="AP131" s="1408">
        <v>8.6993695171615246E-2</v>
      </c>
      <c r="AQ131" s="1408">
        <v>8.6993695171615246E-2</v>
      </c>
      <c r="AR131" s="2314">
        <v>8.6993695171615246E-2</v>
      </c>
      <c r="AS131" s="2314">
        <v>8.6993695171615246E-2</v>
      </c>
      <c r="AT131" s="2314">
        <v>8.6993695171615246E-2</v>
      </c>
    </row>
    <row r="132" spans="4:55" ht="16">
      <c r="D132" s="1598" t="s">
        <v>1545</v>
      </c>
      <c r="E132" s="2274"/>
      <c r="F132" s="398"/>
      <c r="G132" s="398"/>
      <c r="H132" s="399"/>
      <c r="I132" s="399"/>
      <c r="J132" s="399"/>
      <c r="K132" s="399">
        <v>0.115</v>
      </c>
      <c r="L132" s="399">
        <v>6.8000000000000005E-2</v>
      </c>
      <c r="M132" s="399">
        <v>0.11600000000000001</v>
      </c>
      <c r="N132" s="399">
        <v>6.9000000000000006E-2</v>
      </c>
      <c r="O132" s="399">
        <v>0.10199999999999999</v>
      </c>
      <c r="P132" s="399">
        <v>0.11899999999999999</v>
      </c>
      <c r="Q132" s="399">
        <v>0.13300000000000001</v>
      </c>
      <c r="R132" s="399">
        <v>0.122</v>
      </c>
      <c r="S132" s="399">
        <v>0.13800000000000001</v>
      </c>
      <c r="T132" s="399">
        <v>6.2E-2</v>
      </c>
      <c r="U132" s="399">
        <v>9.1999999999999998E-2</v>
      </c>
      <c r="V132" s="399">
        <v>0.08</v>
      </c>
      <c r="W132" s="400">
        <v>0.12</v>
      </c>
      <c r="X132" s="400">
        <v>0.05</v>
      </c>
      <c r="Y132" s="400">
        <v>7.0000000000000007E-2</v>
      </c>
      <c r="Z132" s="400">
        <v>0.1</v>
      </c>
      <c r="AA132" s="400">
        <v>7.0000000000000007E-2</v>
      </c>
      <c r="AB132" s="400">
        <v>0.06</v>
      </c>
      <c r="AC132" s="399">
        <v>0.1</v>
      </c>
      <c r="AD132" s="399">
        <v>0.08</v>
      </c>
      <c r="AE132" s="399">
        <v>-0.06</v>
      </c>
      <c r="AF132" s="399">
        <v>0.12</v>
      </c>
      <c r="AG132" s="399">
        <v>0.12</v>
      </c>
      <c r="AH132" s="399">
        <v>0.11</v>
      </c>
      <c r="AI132" s="1934">
        <v>0.1</v>
      </c>
      <c r="AJ132" s="399">
        <v>7.3041869484984145E-2</v>
      </c>
      <c r="AK132" s="399">
        <v>7.3988991366100654E-2</v>
      </c>
      <c r="AL132" s="399">
        <v>7.6706655515863365E-2</v>
      </c>
      <c r="AM132" s="399">
        <v>7.4816371405853704E-2</v>
      </c>
      <c r="AN132" s="399">
        <v>8.0436112225377804E-2</v>
      </c>
      <c r="AO132" s="1407">
        <v>7.1378179974873127E-2</v>
      </c>
      <c r="AP132" s="1407">
        <v>8.0044047675499594E-2</v>
      </c>
      <c r="AQ132" s="1407">
        <v>6.79755680488007E-2</v>
      </c>
      <c r="AR132" s="2313">
        <v>6.1733492568967104E-2</v>
      </c>
      <c r="AS132" s="2313">
        <v>9.9520070110019968E-2</v>
      </c>
      <c r="AT132" s="2313" t="e">
        <v>#REF!</v>
      </c>
    </row>
    <row r="133" spans="4:55" ht="16">
      <c r="D133" s="1599" t="s">
        <v>659</v>
      </c>
      <c r="E133" s="2274"/>
      <c r="F133" s="398"/>
      <c r="G133" s="398"/>
      <c r="H133" s="399"/>
      <c r="I133" s="399"/>
      <c r="J133" s="402"/>
      <c r="K133" s="402">
        <v>0.13800000000000001</v>
      </c>
      <c r="L133" s="402">
        <v>8.5000000000000006E-2</v>
      </c>
      <c r="M133" s="402">
        <v>0.14799999999999999</v>
      </c>
      <c r="N133" s="402">
        <v>0.03</v>
      </c>
      <c r="O133" s="402">
        <v>0.14199999999999999</v>
      </c>
      <c r="P133" s="402">
        <v>0.14299999999999999</v>
      </c>
      <c r="Q133" s="402">
        <v>0.20599999999999999</v>
      </c>
      <c r="R133" s="402">
        <v>0.14799999999999999</v>
      </c>
      <c r="S133" s="402">
        <v>0.20599999999999999</v>
      </c>
      <c r="T133" s="402">
        <v>5.3999999999999999E-2</v>
      </c>
      <c r="U133" s="402">
        <v>9.0999999999999998E-2</v>
      </c>
      <c r="V133" s="402">
        <v>7.0000000000000007E-2</v>
      </c>
      <c r="W133" s="402">
        <v>0.15</v>
      </c>
      <c r="X133" s="402">
        <v>0.06</v>
      </c>
      <c r="Y133" s="402">
        <v>7.0000000000000007E-2</v>
      </c>
      <c r="Z133" s="402">
        <v>0.11</v>
      </c>
      <c r="AA133" s="402">
        <v>7.0000000000000007E-2</v>
      </c>
      <c r="AB133" s="402">
        <v>7.0000000000000007E-2</v>
      </c>
      <c r="AC133" s="402">
        <v>0.18</v>
      </c>
      <c r="AD133" s="402">
        <v>0.14000000000000001</v>
      </c>
      <c r="AE133" s="402">
        <v>-0.11</v>
      </c>
      <c r="AF133" s="402">
        <v>0.13</v>
      </c>
      <c r="AG133" s="402">
        <v>0.16</v>
      </c>
      <c r="AH133" s="402">
        <v>0.1</v>
      </c>
      <c r="AI133" s="1936">
        <v>0.15</v>
      </c>
      <c r="AJ133" s="402">
        <v>5.6364746631984201E-2</v>
      </c>
      <c r="AK133" s="402">
        <v>7.0282938299132708E-2</v>
      </c>
      <c r="AL133" s="402">
        <v>6.6527636405447538E-2</v>
      </c>
      <c r="AM133" s="402">
        <v>5.8694967639567046E-2</v>
      </c>
      <c r="AN133" s="402">
        <v>6.4719610974028785E-2</v>
      </c>
      <c r="AO133" s="1409">
        <v>6.0204035510599468E-2</v>
      </c>
      <c r="AP133" s="1409">
        <v>7.5344930624125797E-2</v>
      </c>
      <c r="AQ133" s="1409">
        <v>3.368501334524502E-2</v>
      </c>
      <c r="AR133" s="2315">
        <v>6.0412775638160445E-3</v>
      </c>
      <c r="AS133" s="2315">
        <v>0.15259574053112404</v>
      </c>
      <c r="AT133" s="2315" t="e">
        <v>#REF!</v>
      </c>
    </row>
    <row r="134" spans="4:55" ht="16">
      <c r="D134" s="1599" t="s">
        <v>660</v>
      </c>
      <c r="E134" s="2274"/>
      <c r="F134" s="398"/>
      <c r="G134" s="398"/>
      <c r="H134" s="399"/>
      <c r="I134" s="399"/>
      <c r="J134" s="402"/>
      <c r="K134" s="402">
        <v>7.6142131979695327E-2</v>
      </c>
      <c r="L134" s="402">
        <v>6.60377358490567E-2</v>
      </c>
      <c r="M134" s="402">
        <v>0.10619469026548667</v>
      </c>
      <c r="N134" s="402">
        <v>5.2000000000000046E-2</v>
      </c>
      <c r="O134" s="402">
        <v>6.8441064638783189E-2</v>
      </c>
      <c r="P134" s="402">
        <v>6.0498220640569311E-2</v>
      </c>
      <c r="Q134" s="402">
        <v>8.0536912751677958E-2</v>
      </c>
      <c r="R134" s="402">
        <v>0.10248447204968936</v>
      </c>
      <c r="S134" s="402">
        <v>6.7605633802816811E-2</v>
      </c>
      <c r="T134" s="402">
        <v>0.11609498680738795</v>
      </c>
      <c r="U134" s="402">
        <v>0.12529550827423175</v>
      </c>
      <c r="V134" s="402">
        <v>0.13445378151260501</v>
      </c>
      <c r="W134" s="402">
        <v>0.17037037037037028</v>
      </c>
      <c r="X134" s="402">
        <v>7.1202531645569556E-2</v>
      </c>
      <c r="Y134" s="402">
        <v>6.056129985228953E-2</v>
      </c>
      <c r="Z134" s="402">
        <v>5.1532033426183954E-2</v>
      </c>
      <c r="AA134" s="402">
        <v>8.079470198675498E-2</v>
      </c>
      <c r="AB134" s="402">
        <v>2.6039215686274542E-2</v>
      </c>
      <c r="AC134" s="402">
        <v>4.626466709983168E-2</v>
      </c>
      <c r="AD134" s="402">
        <v>3.8560109043211943E-2</v>
      </c>
      <c r="AE134" s="402">
        <v>-5.6917146371409544E-2</v>
      </c>
      <c r="AF134" s="402">
        <v>0.1385113872118231</v>
      </c>
      <c r="AG134" s="402">
        <v>0.1124936016871072</v>
      </c>
      <c r="AH134" s="402">
        <v>0.10163190412126188</v>
      </c>
      <c r="AI134" s="1936">
        <v>9.2005178966712675E-2</v>
      </c>
      <c r="AJ134" s="402">
        <v>4.8024119484438632E-2</v>
      </c>
      <c r="AK134" s="402">
        <v>2.9122977603546207E-2</v>
      </c>
      <c r="AL134" s="402">
        <v>2.7344249900195461E-2</v>
      </c>
      <c r="AM134" s="402">
        <v>2.5800589772638771E-2</v>
      </c>
      <c r="AN134" s="402">
        <v>2.6745233668842072E-2</v>
      </c>
      <c r="AO134" s="1409">
        <v>3.8696100388947441E-2</v>
      </c>
      <c r="AP134" s="1409">
        <v>4.5839056702024372E-2</v>
      </c>
      <c r="AQ134" s="1409">
        <v>3.8853622384239284E-2</v>
      </c>
      <c r="AR134" s="2315">
        <v>3.4133913912300695E-2</v>
      </c>
      <c r="AS134" s="2315">
        <v>3.4217299126575895E-2</v>
      </c>
      <c r="AT134" s="2315">
        <v>-7.4691464056074963E-2</v>
      </c>
    </row>
    <row r="135" spans="4:55" ht="16">
      <c r="D135" s="1598" t="s">
        <v>1546</v>
      </c>
      <c r="E135" s="2274"/>
      <c r="F135" s="398"/>
      <c r="G135" s="398"/>
      <c r="H135" s="399"/>
      <c r="I135" s="399"/>
      <c r="J135" s="399">
        <v>0.31527777777777777</v>
      </c>
      <c r="K135" s="399">
        <v>0.31141439205955335</v>
      </c>
      <c r="L135" s="399">
        <v>0.31802525832376577</v>
      </c>
      <c r="M135" s="399">
        <v>0.30192719486081371</v>
      </c>
      <c r="N135" s="399">
        <v>0.3307223672758921</v>
      </c>
      <c r="O135" s="399">
        <v>0.33892128279883382</v>
      </c>
      <c r="P135" s="399">
        <v>0.33801955990220051</v>
      </c>
      <c r="Q135" s="399">
        <v>0.30038230475150191</v>
      </c>
      <c r="R135" s="399">
        <v>0.26067415730337079</v>
      </c>
      <c r="S135" s="399">
        <v>0.24796891557753445</v>
      </c>
      <c r="T135" s="399">
        <v>0.25380080670183058</v>
      </c>
      <c r="U135" s="399">
        <v>0.24320537965816755</v>
      </c>
      <c r="V135" s="399">
        <v>0.23832567142511493</v>
      </c>
      <c r="W135" s="400">
        <v>0.24776690769885154</v>
      </c>
      <c r="X135" s="400">
        <v>0.24915958077911807</v>
      </c>
      <c r="Y135" s="400">
        <v>0.24684332207006937</v>
      </c>
      <c r="Z135" s="400">
        <v>0.23983739837398374</v>
      </c>
      <c r="AA135" s="400">
        <v>0.25157048940832727</v>
      </c>
      <c r="AB135" s="400">
        <v>0.2634544257427055</v>
      </c>
      <c r="AC135" s="399">
        <v>0.24622719762635531</v>
      </c>
      <c r="AD135" s="399">
        <v>0.23560635296908522</v>
      </c>
      <c r="AE135" s="399">
        <v>0.26563614900506188</v>
      </c>
      <c r="AF135" s="399">
        <v>0.24070700327332903</v>
      </c>
      <c r="AG135" s="399">
        <v>0.2488697498956067</v>
      </c>
      <c r="AH135" s="399">
        <v>0.26612127488081622</v>
      </c>
      <c r="AI135" s="1934">
        <v>0.24580769608720432</v>
      </c>
      <c r="AJ135" s="399">
        <v>0.24528982708689895</v>
      </c>
      <c r="AK135" s="399">
        <v>0.24124532772451243</v>
      </c>
      <c r="AL135" s="399">
        <v>0.23725567670195424</v>
      </c>
      <c r="AM135" s="399">
        <v>0.23106713258141759</v>
      </c>
      <c r="AN135" s="399">
        <v>0.22388303245600552</v>
      </c>
      <c r="AO135" s="1407">
        <v>0.21463310576609038</v>
      </c>
      <c r="AP135" s="1407">
        <v>0.22168222819267044</v>
      </c>
      <c r="AQ135" s="1407">
        <v>0.21356120552911589</v>
      </c>
      <c r="AR135" s="2313">
        <v>0.20144004513378344</v>
      </c>
      <c r="AS135" s="2313">
        <v>0.19029912452332401</v>
      </c>
      <c r="AT135" s="2313" t="e">
        <v>#REF!</v>
      </c>
    </row>
    <row r="136" spans="4:55" ht="16">
      <c r="D136" s="1598" t="s">
        <v>1544</v>
      </c>
      <c r="E136" s="2274"/>
      <c r="F136" s="398"/>
      <c r="G136" s="398"/>
      <c r="H136" s="399"/>
      <c r="I136" s="399"/>
      <c r="J136" s="399">
        <v>8.3333333333333332E-3</v>
      </c>
      <c r="K136" s="399">
        <v>8.6848635235732014E-3</v>
      </c>
      <c r="L136" s="399">
        <v>9.1848450057405284E-3</v>
      </c>
      <c r="M136" s="399">
        <v>7.4946466809421844E-3</v>
      </c>
      <c r="N136" s="399">
        <v>6.0922541340295913E-3</v>
      </c>
      <c r="O136" s="399">
        <v>9.4752186588921289E-3</v>
      </c>
      <c r="P136" s="399">
        <v>1.1002444987775062E-2</v>
      </c>
      <c r="Q136" s="399">
        <v>3.1130529765155651E-2</v>
      </c>
      <c r="R136" s="399">
        <v>1.8426966292134833E-2</v>
      </c>
      <c r="S136" s="399">
        <v>1.9427764040974922E-2</v>
      </c>
      <c r="T136" s="399">
        <v>1.6444306546695625E-2</v>
      </c>
      <c r="U136" s="399">
        <v>1.7932193891846457E-2</v>
      </c>
      <c r="V136" s="399">
        <v>1.6210984756835228E-2</v>
      </c>
      <c r="W136" s="400">
        <v>1.8290089323692044E-2</v>
      </c>
      <c r="X136" s="400">
        <v>1.3446707534111133E-2</v>
      </c>
      <c r="Y136" s="400">
        <v>1.5472167881913568E-2</v>
      </c>
      <c r="Z136" s="400">
        <v>1.4471544715447154E-2</v>
      </c>
      <c r="AA136" s="400">
        <v>1.5339663988312637E-2</v>
      </c>
      <c r="AB136" s="400">
        <v>1.7916273406813465E-2</v>
      </c>
      <c r="AC136" s="399">
        <v>1.6678965135647855E-2</v>
      </c>
      <c r="AD136" s="399">
        <v>1.2338670306397492E-2</v>
      </c>
      <c r="AE136" s="399">
        <v>1.3150705833967206E-2</v>
      </c>
      <c r="AF136" s="399">
        <v>1.2174917673748837E-2</v>
      </c>
      <c r="AG136" s="399">
        <v>1.5204722009896534E-2</v>
      </c>
      <c r="AH136" s="399">
        <v>1.1955278090085817E-2</v>
      </c>
      <c r="AI136" s="1934">
        <v>1.3710153163925315E-2</v>
      </c>
      <c r="AJ136" s="399">
        <v>1.4100719251509712E-2</v>
      </c>
      <c r="AK136" s="399">
        <v>1.4260957244445951E-2</v>
      </c>
      <c r="AL136" s="399">
        <v>1.4232010419024813E-2</v>
      </c>
      <c r="AM136" s="399">
        <v>1.4201132932824498E-2</v>
      </c>
      <c r="AN136" s="399">
        <v>1.4010488202666972E-2</v>
      </c>
      <c r="AO136" s="1407">
        <v>2.4793974694484345E-2</v>
      </c>
      <c r="AP136" s="1407">
        <v>2.5941177079652471E-2</v>
      </c>
      <c r="AQ136" s="1407">
        <v>2.5218515066110642E-2</v>
      </c>
      <c r="AR136" s="2313">
        <v>2.4056843637035415E-2</v>
      </c>
      <c r="AS136" s="2313">
        <v>2.2886416127269684E-2</v>
      </c>
      <c r="AT136" s="2313" t="e">
        <v>#REF!</v>
      </c>
    </row>
    <row r="137" spans="4:55" ht="16">
      <c r="D137" s="1598" t="s">
        <v>1547</v>
      </c>
      <c r="E137" s="2274"/>
      <c r="F137" s="398"/>
      <c r="G137" s="398"/>
      <c r="H137" s="399"/>
      <c r="I137" s="399"/>
      <c r="J137" s="399">
        <v>0.18333333333333332</v>
      </c>
      <c r="K137" s="399">
        <v>0.16749379652605459</v>
      </c>
      <c r="L137" s="399">
        <v>0.16417910447761194</v>
      </c>
      <c r="M137" s="399">
        <v>0.16381156316916487</v>
      </c>
      <c r="N137" s="399">
        <v>0.14273281114012185</v>
      </c>
      <c r="O137" s="399">
        <v>0.1457725947521866</v>
      </c>
      <c r="P137" s="399">
        <v>0.1491442542787286</v>
      </c>
      <c r="Q137" s="399">
        <v>0.15783724740578919</v>
      </c>
      <c r="R137" s="399">
        <v>0.16719101123595506</v>
      </c>
      <c r="S137" s="399">
        <v>0.16248675379724478</v>
      </c>
      <c r="T137" s="399">
        <v>0.15668631709587341</v>
      </c>
      <c r="U137" s="399">
        <v>0.16307088820397869</v>
      </c>
      <c r="V137" s="399">
        <v>0.18170820227437698</v>
      </c>
      <c r="W137" s="400">
        <v>0.18226286686516377</v>
      </c>
      <c r="X137" s="400">
        <v>0.17619141783666206</v>
      </c>
      <c r="Y137" s="400">
        <v>0.17552907700515738</v>
      </c>
      <c r="Z137" s="400">
        <v>0.17447154471544715</v>
      </c>
      <c r="AA137" s="400">
        <v>0.16844411979547114</v>
      </c>
      <c r="AB137" s="400">
        <v>0.17284228683453087</v>
      </c>
      <c r="AC137" s="399">
        <v>0.17349974744358929</v>
      </c>
      <c r="AD137" s="399">
        <v>0.18864744347873921</v>
      </c>
      <c r="AE137" s="399">
        <v>0.18712266008342726</v>
      </c>
      <c r="AF137" s="399">
        <v>0.20452289486014671</v>
      </c>
      <c r="AG137" s="399">
        <v>0.2126953324444445</v>
      </c>
      <c r="AH137" s="399">
        <v>0.20703253350597636</v>
      </c>
      <c r="AI137" s="1934">
        <v>0.20965858017894021</v>
      </c>
      <c r="AJ137" s="399">
        <v>0.21593941470083172</v>
      </c>
      <c r="AK137" s="399">
        <v>0.21687469072836116</v>
      </c>
      <c r="AL137" s="399">
        <v>0.21778860224431248</v>
      </c>
      <c r="AM137" s="399">
        <v>0.21984642545886832</v>
      </c>
      <c r="AN137" s="399">
        <v>0.2226001624902568</v>
      </c>
      <c r="AO137" s="1407">
        <v>0.21209043079560524</v>
      </c>
      <c r="AP137" s="1407">
        <v>0.22713300960330202</v>
      </c>
      <c r="AQ137" s="1407">
        <v>0.22695328238405196</v>
      </c>
      <c r="AR137" s="2313">
        <v>0.22216922233988554</v>
      </c>
      <c r="AS137" s="2313">
        <v>0.21793058512166635</v>
      </c>
      <c r="AT137" s="2313" t="e">
        <v>#REF!</v>
      </c>
    </row>
    <row r="138" spans="4:55" ht="16">
      <c r="D138" s="1598" t="s">
        <v>68</v>
      </c>
      <c r="E138" s="2274"/>
      <c r="F138" s="398"/>
      <c r="G138" s="398"/>
      <c r="H138" s="399"/>
      <c r="I138" s="399"/>
      <c r="J138" s="399">
        <v>1.3888888888888889E-3</v>
      </c>
      <c r="K138" s="399">
        <v>1.2406947890818859E-3</v>
      </c>
      <c r="L138" s="399">
        <v>6.8886337543053958E-3</v>
      </c>
      <c r="M138" s="399">
        <v>2.1413276231263384E-3</v>
      </c>
      <c r="N138" s="399">
        <v>2.6109660574412533E-3</v>
      </c>
      <c r="O138" s="399">
        <v>5.8309037900874635E-3</v>
      </c>
      <c r="P138" s="399">
        <v>6.1124694376528121E-3</v>
      </c>
      <c r="Q138" s="399">
        <v>9.8306936100491533E-3</v>
      </c>
      <c r="R138" s="399">
        <v>1.5730337078651686E-2</v>
      </c>
      <c r="S138" s="399">
        <v>1.4482515012363122E-2</v>
      </c>
      <c r="T138" s="399">
        <v>8.3772882407694687E-3</v>
      </c>
      <c r="U138" s="399">
        <v>1.0367049593723731E-2</v>
      </c>
      <c r="V138" s="399">
        <v>2.008226469876603E-2</v>
      </c>
      <c r="W138" s="400">
        <v>1.6588685665674181E-2</v>
      </c>
      <c r="X138" s="400">
        <v>1.9774569903104607E-2</v>
      </c>
      <c r="Y138" s="400">
        <v>2.1163080206295572E-2</v>
      </c>
      <c r="Z138" s="400">
        <v>1.7235772357723576E-2</v>
      </c>
      <c r="AA138" s="400">
        <v>1.6070124178232285E-2</v>
      </c>
      <c r="AB138" s="400">
        <v>2.1448138957042374E-2</v>
      </c>
      <c r="AC138" s="399">
        <v>2.2327986913336519E-2</v>
      </c>
      <c r="AD138" s="399">
        <v>1.445434979921888E-2</v>
      </c>
      <c r="AE138" s="399">
        <v>1.2616647971862112E-2</v>
      </c>
      <c r="AF138" s="399">
        <v>2.7999964209947374E-2</v>
      </c>
      <c r="AG138" s="399">
        <v>2.8264871570919909E-2</v>
      </c>
      <c r="AH138" s="399">
        <v>2.2491411604073641E-2</v>
      </c>
      <c r="AI138" s="1934">
        <v>2.6001605281181322E-2</v>
      </c>
      <c r="AJ138" s="399">
        <v>2.8194170839852872E-2</v>
      </c>
      <c r="AK138" s="399">
        <v>3.0195121566417911E-2</v>
      </c>
      <c r="AL138" s="399">
        <v>3.1850157880422447E-2</v>
      </c>
      <c r="AM138" s="399">
        <v>3.3925462660622269E-2</v>
      </c>
      <c r="AN138" s="399">
        <v>3.5353273782309437E-2</v>
      </c>
      <c r="AO138" s="1407">
        <v>3.410028731111104E-2</v>
      </c>
      <c r="AP138" s="1407">
        <v>3.7661921729119328E-2</v>
      </c>
      <c r="AQ138" s="1407">
        <v>3.8603248040410737E-2</v>
      </c>
      <c r="AR138" s="2313">
        <v>3.878193313018239E-2</v>
      </c>
      <c r="AS138" s="2313">
        <v>3.8811179958750698E-2</v>
      </c>
      <c r="AT138" s="2313" t="e">
        <v>#REF!</v>
      </c>
    </row>
    <row r="139" spans="4:55" ht="16">
      <c r="D139" s="1598" t="s">
        <v>1548</v>
      </c>
      <c r="E139" s="2274"/>
      <c r="F139" s="398"/>
      <c r="G139" s="398"/>
      <c r="H139" s="399"/>
      <c r="I139" s="399"/>
      <c r="J139" s="399">
        <v>0.41805555555555557</v>
      </c>
      <c r="K139" s="399">
        <v>0.44292803970223327</v>
      </c>
      <c r="L139" s="399">
        <v>0.43398392652123996</v>
      </c>
      <c r="M139" s="399">
        <v>0.44432548179871523</v>
      </c>
      <c r="N139" s="399">
        <v>0.43690165361183636</v>
      </c>
      <c r="O139" s="399">
        <v>0.42419825072886297</v>
      </c>
      <c r="P139" s="399">
        <v>0.42542787286063571</v>
      </c>
      <c r="Q139" s="399">
        <v>0.45166575641725831</v>
      </c>
      <c r="R139" s="399">
        <v>0.48179775280898879</v>
      </c>
      <c r="S139" s="399">
        <v>0.49311197456729072</v>
      </c>
      <c r="T139" s="399">
        <v>0.49519081600992865</v>
      </c>
      <c r="U139" s="399">
        <v>0.49873914261697955</v>
      </c>
      <c r="V139" s="399">
        <v>0.47907089281393661</v>
      </c>
      <c r="W139" s="400">
        <v>0.48851552530837944</v>
      </c>
      <c r="X139" s="400">
        <v>0.49792367016017403</v>
      </c>
      <c r="Y139" s="400">
        <v>0.49226391605904324</v>
      </c>
      <c r="Z139" s="400">
        <v>0.49739837398373982</v>
      </c>
      <c r="AA139" s="400">
        <v>0.49291453615777941</v>
      </c>
      <c r="AB139" s="400">
        <v>0.47876487769932646</v>
      </c>
      <c r="AC139" s="399">
        <v>0.49689485748877948</v>
      </c>
      <c r="AD139" s="399">
        <v>0.49098569262610703</v>
      </c>
      <c r="AE139" s="399">
        <v>0.46594443088338633</v>
      </c>
      <c r="AF139" s="399">
        <v>0.47647333586298402</v>
      </c>
      <c r="AG139" s="399">
        <v>0.46468562002327884</v>
      </c>
      <c r="AH139" s="399">
        <v>0.45714336752452289</v>
      </c>
      <c r="AI139" s="1934">
        <v>0.47550146937844706</v>
      </c>
      <c r="AJ139" s="399">
        <v>0.4789122612224439</v>
      </c>
      <c r="AK139" s="399">
        <v>0.47374791063084376</v>
      </c>
      <c r="AL139" s="399">
        <v>0.46784264511627283</v>
      </c>
      <c r="AM139" s="399">
        <v>0.46437465046208404</v>
      </c>
      <c r="AN139" s="399">
        <v>0.46564689016425909</v>
      </c>
      <c r="AO139" s="1407">
        <v>0.43488856183866015</v>
      </c>
      <c r="AP139" s="1407">
        <v>0.45956136398506997</v>
      </c>
      <c r="AQ139" s="1407">
        <v>0.44663968790467057</v>
      </c>
      <c r="AR139" s="2313">
        <v>0.42219287302391284</v>
      </c>
      <c r="AS139" s="2313">
        <v>0.41339040039115738</v>
      </c>
      <c r="AT139" s="2313" t="e">
        <v>#REF!</v>
      </c>
    </row>
    <row r="140" spans="4:55" ht="16">
      <c r="D140" s="1598" t="s">
        <v>1549</v>
      </c>
      <c r="E140" s="2274"/>
      <c r="F140" s="398"/>
      <c r="G140" s="398"/>
      <c r="H140" s="399"/>
      <c r="I140" s="399"/>
      <c r="J140" s="399">
        <v>8.1944444444444445E-2</v>
      </c>
      <c r="K140" s="399">
        <v>7.6923076923076927E-2</v>
      </c>
      <c r="L140" s="399">
        <v>8.3811710677382315E-2</v>
      </c>
      <c r="M140" s="399">
        <v>8.9935760171306209E-2</v>
      </c>
      <c r="N140" s="399">
        <v>8.964316797214969E-2</v>
      </c>
      <c r="O140" s="399">
        <v>9.0379008746355682E-2</v>
      </c>
      <c r="P140" s="399">
        <v>8.7408312958435208E-2</v>
      </c>
      <c r="Q140" s="399">
        <v>8.9568541780447847E-2</v>
      </c>
      <c r="R140" s="399">
        <v>8.98876404494382E-2</v>
      </c>
      <c r="S140" s="399">
        <v>9.643235605793006E-2</v>
      </c>
      <c r="T140" s="399">
        <v>9.4632330127210673E-2</v>
      </c>
      <c r="U140" s="399">
        <v>9.4704398991314095E-2</v>
      </c>
      <c r="V140" s="399">
        <v>0.10089523348657149</v>
      </c>
      <c r="W140" s="400">
        <v>8.166737558485751E-2</v>
      </c>
      <c r="X140" s="400">
        <v>7.6527585525014832E-2</v>
      </c>
      <c r="Y140" s="400">
        <v>8.5363684865730038E-2</v>
      </c>
      <c r="Z140" s="400">
        <v>8.8292682926829263E-2</v>
      </c>
      <c r="AA140" s="400">
        <v>8.7216946676406129E-2</v>
      </c>
      <c r="AB140" s="400">
        <v>8.4938539690890602E-2</v>
      </c>
      <c r="AC140" s="399">
        <v>8.337807694680506E-2</v>
      </c>
      <c r="AD140" s="399">
        <v>8.4760618364596516E-2</v>
      </c>
      <c r="AE140" s="399">
        <v>8.129676002812454E-2</v>
      </c>
      <c r="AF140" s="399">
        <v>7.8296766003540297E-2</v>
      </c>
      <c r="AG140" s="399">
        <v>7.374929763666993E-2</v>
      </c>
      <c r="AH140" s="399">
        <v>6.9702824088684542E-2</v>
      </c>
      <c r="AI140" s="1934">
        <v>6.9032254355408496E-2</v>
      </c>
      <c r="AJ140" s="399">
        <v>6.9194468978249712E-2</v>
      </c>
      <c r="AK140" s="399">
        <v>6.9629495687329082E-2</v>
      </c>
      <c r="AL140" s="399">
        <v>7.3050884774598132E-2</v>
      </c>
      <c r="AM140" s="399">
        <v>7.5257381182798427E-2</v>
      </c>
      <c r="AN140" s="399">
        <v>7.4721183117112636E-2</v>
      </c>
      <c r="AO140" s="1407">
        <v>6.0860300119945872E-2</v>
      </c>
      <c r="AP140" s="1407">
        <v>7.5068261311897047E-2</v>
      </c>
      <c r="AQ140" s="1407">
        <v>8.8459977225906705E-2</v>
      </c>
      <c r="AR140" s="2313">
        <v>0.11833803225790418</v>
      </c>
      <c r="AS140" s="2313">
        <v>0.12016395465707762</v>
      </c>
      <c r="AT140" s="2313" t="e">
        <v>#REF!</v>
      </c>
      <c r="AV140" s="85"/>
      <c r="AW140" s="85"/>
      <c r="AX140" s="85"/>
      <c r="AY140" s="85"/>
      <c r="AZ140" s="85"/>
      <c r="BA140" s="85"/>
      <c r="BB140" s="85"/>
      <c r="BC140" s="85"/>
    </row>
    <row r="141" spans="4:55" ht="16">
      <c r="D141" s="1771" t="s">
        <v>54</v>
      </c>
      <c r="E141" s="2274"/>
      <c r="F141" s="398"/>
      <c r="G141" s="398"/>
      <c r="H141" s="398"/>
      <c r="I141" s="398"/>
      <c r="J141" s="398"/>
      <c r="K141" s="398"/>
      <c r="L141" s="398"/>
      <c r="M141" s="398"/>
      <c r="N141" s="398"/>
      <c r="O141" s="398"/>
      <c r="P141" s="398"/>
      <c r="Q141" s="398"/>
      <c r="R141" s="398"/>
      <c r="S141" s="398"/>
      <c r="T141" s="398"/>
      <c r="U141" s="398"/>
      <c r="V141" s="398"/>
      <c r="W141" s="403"/>
      <c r="X141" s="403"/>
      <c r="Y141" s="403"/>
      <c r="Z141" s="403"/>
      <c r="AA141" s="403"/>
      <c r="AB141" s="403"/>
      <c r="AC141" s="398" t="s">
        <v>55</v>
      </c>
      <c r="AD141" s="398" t="s">
        <v>55</v>
      </c>
      <c r="AE141" s="398" t="s">
        <v>55</v>
      </c>
      <c r="AF141" s="1710" t="s">
        <v>55</v>
      </c>
      <c r="AG141" s="1710" t="s">
        <v>55</v>
      </c>
      <c r="AH141" s="1710" t="s">
        <v>55</v>
      </c>
      <c r="AI141" s="1937" t="s">
        <v>55</v>
      </c>
      <c r="AJ141" s="1772">
        <v>9.3359719884242853E-3</v>
      </c>
      <c r="AK141" s="1772">
        <v>1.4974247710464184E-3</v>
      </c>
      <c r="AL141" s="1772" t="s">
        <v>55</v>
      </c>
      <c r="AM141" s="1772" t="s">
        <v>55</v>
      </c>
      <c r="AN141" s="1772" t="s">
        <v>55</v>
      </c>
      <c r="AO141" s="1772" t="s">
        <v>55</v>
      </c>
      <c r="AP141" s="1772" t="s">
        <v>55</v>
      </c>
      <c r="AQ141" s="1772" t="s">
        <v>55</v>
      </c>
      <c r="AR141" s="2436" t="s">
        <v>55</v>
      </c>
      <c r="AS141" s="2436" t="s">
        <v>55</v>
      </c>
      <c r="AT141" s="2436" t="e">
        <v>#REF!</v>
      </c>
    </row>
    <row r="142" spans="4:55" ht="16">
      <c r="D142" s="1600" t="s">
        <v>1550</v>
      </c>
      <c r="E142" s="2276"/>
      <c r="F142" s="404"/>
      <c r="G142" s="404"/>
      <c r="H142" s="404"/>
      <c r="I142" s="404"/>
      <c r="J142" s="404"/>
      <c r="K142" s="404"/>
      <c r="L142" s="404"/>
      <c r="M142" s="404"/>
      <c r="N142" s="404"/>
      <c r="O142" s="404"/>
      <c r="P142" s="404"/>
      <c r="Q142" s="404"/>
      <c r="R142" s="404"/>
      <c r="S142" s="404"/>
      <c r="T142" s="404"/>
      <c r="U142" s="404"/>
      <c r="V142" s="404"/>
      <c r="W142" s="405"/>
      <c r="X142" s="405"/>
      <c r="Y142" s="405"/>
      <c r="Z142" s="406"/>
      <c r="AA142" s="405"/>
      <c r="AB142" s="405"/>
      <c r="AC142" s="404"/>
      <c r="AD142" s="404"/>
      <c r="AE142" s="404"/>
      <c r="AF142" s="404"/>
      <c r="AG142" s="404"/>
      <c r="AH142" s="404"/>
      <c r="AI142" s="1938"/>
      <c r="AJ142" s="404"/>
      <c r="AK142" s="404"/>
      <c r="AL142" s="404"/>
      <c r="AM142" s="404"/>
      <c r="AN142" s="404"/>
      <c r="AO142" s="1410"/>
      <c r="AP142" s="1410"/>
      <c r="AQ142" s="1410"/>
      <c r="AR142" s="2316"/>
      <c r="AS142" s="2316"/>
      <c r="AT142" s="2316"/>
    </row>
    <row r="143" spans="4:55" ht="16">
      <c r="D143" s="1601" t="s">
        <v>375</v>
      </c>
      <c r="E143" s="2276"/>
      <c r="F143" s="404"/>
      <c r="G143" s="404"/>
      <c r="H143" s="407"/>
      <c r="I143" s="407"/>
      <c r="J143" s="407">
        <v>0.16388888888888889</v>
      </c>
      <c r="K143" s="407">
        <v>0.16129032258064516</v>
      </c>
      <c r="L143" s="407">
        <v>0.16303099885189437</v>
      </c>
      <c r="M143" s="407">
        <v>0.17130620985010706</v>
      </c>
      <c r="N143" s="407">
        <v>0.17058311575282856</v>
      </c>
      <c r="O143" s="407">
        <v>0.16545189504373178</v>
      </c>
      <c r="P143" s="407">
        <v>0.16442542787286063</v>
      </c>
      <c r="Q143" s="407">
        <v>0.16056799563080285</v>
      </c>
      <c r="R143" s="407">
        <v>0.14157303370786517</v>
      </c>
      <c r="S143" s="407">
        <v>0.1229247615683504</v>
      </c>
      <c r="T143" s="407">
        <v>0.12752094322060192</v>
      </c>
      <c r="U143" s="407">
        <v>0.1308489773045671</v>
      </c>
      <c r="V143" s="407">
        <v>0.1202516331962255</v>
      </c>
      <c r="W143" s="408">
        <v>0.12951935346660995</v>
      </c>
      <c r="X143" s="408">
        <v>0.128732450069211</v>
      </c>
      <c r="Y143" s="408">
        <v>0.14280633113996088</v>
      </c>
      <c r="Z143" s="408">
        <v>0.13853658536585367</v>
      </c>
      <c r="AA143" s="408">
        <v>0.15062089116143171</v>
      </c>
      <c r="AB143" s="408">
        <v>0.15007484825649961</v>
      </c>
      <c r="AC143" s="407">
        <v>0.14747655659577094</v>
      </c>
      <c r="AD143" s="407">
        <v>0.15816562895373784</v>
      </c>
      <c r="AE143" s="407">
        <v>0.16388040772670412</v>
      </c>
      <c r="AF143" s="407">
        <v>0.16943759584338711</v>
      </c>
      <c r="AG143" s="407">
        <v>0.17032816411901353</v>
      </c>
      <c r="AH143" s="407">
        <v>0.1522054360785586</v>
      </c>
      <c r="AI143" s="1939">
        <v>0.1472465935684204</v>
      </c>
      <c r="AJ143" s="407">
        <v>0.14060468785517305</v>
      </c>
      <c r="AK143" s="407">
        <v>0.13730700006982607</v>
      </c>
      <c r="AL143" s="407">
        <v>0.13833556353989615</v>
      </c>
      <c r="AM143" s="407">
        <v>0.13862613073972646</v>
      </c>
      <c r="AN143" s="407">
        <v>0.13661293871597899</v>
      </c>
      <c r="AO143" s="1401">
        <v>0.18282734001819501</v>
      </c>
      <c r="AP143" s="1401">
        <v>0.17237052254702664</v>
      </c>
      <c r="AQ143" s="1401">
        <v>0.1580717788291422</v>
      </c>
      <c r="AR143" s="2317">
        <v>0.15340270619355714</v>
      </c>
      <c r="AS143" s="2317">
        <v>0.14688309062555299</v>
      </c>
      <c r="AT143" s="2317" t="e">
        <v>#REF!</v>
      </c>
    </row>
    <row r="144" spans="4:55" ht="16">
      <c r="D144" s="1601" t="s">
        <v>75</v>
      </c>
      <c r="E144" s="2276"/>
      <c r="F144" s="404"/>
      <c r="G144" s="404"/>
      <c r="H144" s="407"/>
      <c r="I144" s="407"/>
      <c r="J144" s="407">
        <v>0.88194444444444442</v>
      </c>
      <c r="K144" s="407">
        <v>0.88337468982630274</v>
      </c>
      <c r="L144" s="407">
        <v>0.85533869115958672</v>
      </c>
      <c r="M144" s="407">
        <v>0.854389721627409</v>
      </c>
      <c r="N144" s="407">
        <v>0.835509138381201</v>
      </c>
      <c r="O144" s="407">
        <v>0.81705539358600587</v>
      </c>
      <c r="P144" s="407">
        <v>0.81234718826405872</v>
      </c>
      <c r="Q144" s="407">
        <v>0.80338612779901697</v>
      </c>
      <c r="R144" s="407">
        <v>0.77662921348314606</v>
      </c>
      <c r="S144" s="407">
        <v>0.81419992935358532</v>
      </c>
      <c r="T144" s="407">
        <v>0.82283586720446789</v>
      </c>
      <c r="U144" s="407">
        <v>0.82179882319977582</v>
      </c>
      <c r="V144" s="407">
        <v>0.81466247278006287</v>
      </c>
      <c r="W144" s="408">
        <v>0.80306252658443211</v>
      </c>
      <c r="X144" s="408">
        <v>0.78406169665809766</v>
      </c>
      <c r="Y144" s="408">
        <v>0.78641294682553797</v>
      </c>
      <c r="Z144" s="408">
        <v>0.80650406504065042</v>
      </c>
      <c r="AA144" s="408">
        <v>0.77677136596055518</v>
      </c>
      <c r="AB144" s="408">
        <v>0.73775999014326821</v>
      </c>
      <c r="AC144" s="407">
        <v>0.7649825234819625</v>
      </c>
      <c r="AD144" s="407">
        <v>0.71479508034682882</v>
      </c>
      <c r="AE144" s="407">
        <v>0.76437959131857891</v>
      </c>
      <c r="AF144" s="407">
        <v>0.7161016159939172</v>
      </c>
      <c r="AG144" s="407">
        <v>0.7341431342303516</v>
      </c>
      <c r="AH144" s="407">
        <v>0.75675681527717709</v>
      </c>
      <c r="AI144" s="1939">
        <v>0.7046394414754279</v>
      </c>
      <c r="AJ144" s="407">
        <v>0.74304852388262865</v>
      </c>
      <c r="AK144" s="407">
        <v>0.74209783748274694</v>
      </c>
      <c r="AL144" s="407">
        <v>0.72167280486426233</v>
      </c>
      <c r="AM144" s="407">
        <v>0.69455088922936348</v>
      </c>
      <c r="AN144" s="407">
        <v>0.68537850445943616</v>
      </c>
      <c r="AO144" s="1401">
        <v>0.69529464448015788</v>
      </c>
      <c r="AP144" s="1401">
        <v>0.67839135486487412</v>
      </c>
      <c r="AQ144" s="1401">
        <v>0.59529044936645115</v>
      </c>
      <c r="AR144" s="2317">
        <v>0.41776321993902588</v>
      </c>
      <c r="AS144" s="2317">
        <v>0.28438683483540383</v>
      </c>
      <c r="AT144" s="2317" t="e">
        <v>#REF!</v>
      </c>
    </row>
    <row r="145" spans="4:47" ht="16">
      <c r="D145" s="1602" t="s">
        <v>76</v>
      </c>
      <c r="E145" s="2276"/>
      <c r="F145" s="404"/>
      <c r="G145" s="404"/>
      <c r="H145" s="407"/>
      <c r="I145" s="407"/>
      <c r="J145" s="407">
        <v>0.11944444444444445</v>
      </c>
      <c r="K145" s="407">
        <v>0.12282878411910669</v>
      </c>
      <c r="L145" s="407">
        <v>0.12743972445464982</v>
      </c>
      <c r="M145" s="407">
        <v>0.12633832976445397</v>
      </c>
      <c r="N145" s="407">
        <v>0.13141862489120976</v>
      </c>
      <c r="O145" s="407">
        <v>0.14358600583090378</v>
      </c>
      <c r="P145" s="407">
        <v>0.15158924205378974</v>
      </c>
      <c r="Q145" s="407">
        <v>0.15019115237575095</v>
      </c>
      <c r="R145" s="407">
        <v>0.16808988764044944</v>
      </c>
      <c r="S145" s="407">
        <v>0.21370540445072411</v>
      </c>
      <c r="T145" s="407">
        <v>0.21036301582376668</v>
      </c>
      <c r="U145" s="407">
        <v>0.20565984869711404</v>
      </c>
      <c r="V145" s="407">
        <v>0.20904911686426325</v>
      </c>
      <c r="W145" s="408">
        <v>0.23287962569119525</v>
      </c>
      <c r="X145" s="408">
        <v>0.24421593830334193</v>
      </c>
      <c r="Y145" s="408">
        <v>0.23226035923884047</v>
      </c>
      <c r="Z145" s="408">
        <v>0.2424390243902439</v>
      </c>
      <c r="AA145" s="408">
        <v>0.25902118334550767</v>
      </c>
      <c r="AB145" s="408">
        <v>0.23835030231729371</v>
      </c>
      <c r="AC145" s="407">
        <v>0.22322191129293459</v>
      </c>
      <c r="AD145" s="407">
        <v>0.27028718748280989</v>
      </c>
      <c r="AE145" s="407">
        <v>0.23714920663640893</v>
      </c>
      <c r="AF145" s="407">
        <v>0.2673491367110622</v>
      </c>
      <c r="AG145" s="407">
        <v>0.25741830154206147</v>
      </c>
      <c r="AH145" s="407">
        <v>0.25019199125609948</v>
      </c>
      <c r="AI145" s="1939">
        <v>0.30669377126840536</v>
      </c>
      <c r="AJ145" s="407">
        <v>0.28307287125731312</v>
      </c>
      <c r="AK145" s="407">
        <v>0.31094340342307836</v>
      </c>
      <c r="AL145" s="407">
        <v>0.31001779914233563</v>
      </c>
      <c r="AM145" s="407">
        <v>0.30097816664193822</v>
      </c>
      <c r="AN145" s="407">
        <v>0.30441228476918314</v>
      </c>
      <c r="AO145" s="1401">
        <v>0.2253057091146537</v>
      </c>
      <c r="AP145" s="1401">
        <v>0.27462831711880487</v>
      </c>
      <c r="AQ145" s="1401">
        <v>0.40880743987483292</v>
      </c>
      <c r="AR145" s="2317">
        <v>0.66126600124463453</v>
      </c>
      <c r="AS145" s="2317">
        <v>0.85250855855536523</v>
      </c>
      <c r="AT145" s="2317" t="e">
        <v>#REF!</v>
      </c>
    </row>
    <row r="146" spans="4:47" ht="16">
      <c r="D146" s="1601" t="s">
        <v>77</v>
      </c>
      <c r="E146" s="2276"/>
      <c r="F146" s="404"/>
      <c r="G146" s="404"/>
      <c r="H146" s="407"/>
      <c r="I146" s="407"/>
      <c r="J146" s="407">
        <v>0</v>
      </c>
      <c r="K146" s="407">
        <v>0</v>
      </c>
      <c r="L146" s="407">
        <v>0</v>
      </c>
      <c r="M146" s="407">
        <v>0</v>
      </c>
      <c r="N146" s="407">
        <v>0</v>
      </c>
      <c r="O146" s="407">
        <v>0</v>
      </c>
      <c r="P146" s="407">
        <v>0</v>
      </c>
      <c r="Q146" s="407">
        <v>0</v>
      </c>
      <c r="R146" s="407">
        <v>0</v>
      </c>
      <c r="S146" s="407">
        <v>0</v>
      </c>
      <c r="T146" s="407">
        <v>0</v>
      </c>
      <c r="U146" s="407">
        <v>0</v>
      </c>
      <c r="V146" s="407">
        <v>6.3769681567972511E-2</v>
      </c>
      <c r="W146" s="408">
        <v>7.2853170906247045E-2</v>
      </c>
      <c r="X146" s="408">
        <v>8.6404666938323646E-2</v>
      </c>
      <c r="Y146" s="408">
        <v>9.548813855131047E-2</v>
      </c>
      <c r="Z146" s="408">
        <v>8.6915354656408358E-2</v>
      </c>
      <c r="AA146" s="408">
        <v>7.720932561086459E-2</v>
      </c>
      <c r="AB146" s="408">
        <v>7.2413264673935121E-2</v>
      </c>
      <c r="AC146" s="407">
        <v>8.1955550878596878E-2</v>
      </c>
      <c r="AD146" s="407">
        <v>8.8854474080016149E-2</v>
      </c>
      <c r="AE146" s="407">
        <v>0.10201143794665103</v>
      </c>
      <c r="AF146" s="407">
        <v>0.10854967535728786</v>
      </c>
      <c r="AG146" s="407">
        <v>9.5389801731100773E-2</v>
      </c>
      <c r="AH146" s="407">
        <v>8.474672173823683E-2</v>
      </c>
      <c r="AI146" s="1939">
        <v>7.856579729688179E-2</v>
      </c>
      <c r="AJ146" s="407">
        <v>6.9351973384502941E-2</v>
      </c>
      <c r="AK146" s="407">
        <v>6.894017818555738E-2</v>
      </c>
      <c r="AL146" s="407">
        <v>7.2895680473446814E-2</v>
      </c>
      <c r="AM146" s="407">
        <v>7.4713932922589196E-2</v>
      </c>
      <c r="AN146" s="407">
        <v>7.5231118864475324E-2</v>
      </c>
      <c r="AO146" s="1401">
        <v>9.8142096767665846E-3</v>
      </c>
      <c r="AP146" s="1401">
        <v>9.581810216533487E-3</v>
      </c>
      <c r="AQ146" s="1401">
        <v>8.6462979161817128E-3</v>
      </c>
      <c r="AR146" s="2317">
        <v>7.6609249108446718E-3</v>
      </c>
      <c r="AS146" s="2317">
        <v>6.7556063237124249E-3</v>
      </c>
      <c r="AT146" s="2317" t="e">
        <v>#REF!</v>
      </c>
    </row>
    <row r="147" spans="4:47" ht="16">
      <c r="D147" s="1601" t="s">
        <v>78</v>
      </c>
      <c r="E147" s="2276"/>
      <c r="F147" s="404"/>
      <c r="G147" s="404"/>
      <c r="H147" s="407"/>
      <c r="I147" s="407"/>
      <c r="J147" s="407">
        <v>0.11944444444444445</v>
      </c>
      <c r="K147" s="407">
        <v>0.12282878411910669</v>
      </c>
      <c r="L147" s="407">
        <v>0.12743972445464982</v>
      </c>
      <c r="M147" s="407">
        <v>0.12633832976445397</v>
      </c>
      <c r="N147" s="407">
        <v>0.13141862489120976</v>
      </c>
      <c r="O147" s="407">
        <v>0.14358600583090378</v>
      </c>
      <c r="P147" s="407">
        <v>0.15158924205378974</v>
      </c>
      <c r="Q147" s="407">
        <v>0.15019115237575095</v>
      </c>
      <c r="R147" s="407">
        <v>0.16808988764044944</v>
      </c>
      <c r="S147" s="407">
        <v>0.21370540445072411</v>
      </c>
      <c r="T147" s="407">
        <v>0.21036301582376668</v>
      </c>
      <c r="U147" s="407">
        <v>0.20565984869711404</v>
      </c>
      <c r="V147" s="407">
        <v>0.14527943529629073</v>
      </c>
      <c r="W147" s="408">
        <v>0.1600264547849482</v>
      </c>
      <c r="X147" s="408">
        <v>0.15781127136501827</v>
      </c>
      <c r="Y147" s="408">
        <v>0.13677222068753001</v>
      </c>
      <c r="Z147" s="408">
        <v>0.15552366973383555</v>
      </c>
      <c r="AA147" s="408">
        <v>0.18181185773464309</v>
      </c>
      <c r="AB147" s="408">
        <v>0.16593703764335857</v>
      </c>
      <c r="AC147" s="407">
        <v>0.14126636041433771</v>
      </c>
      <c r="AD147" s="407">
        <v>0.18143271340279371</v>
      </c>
      <c r="AE147" s="407">
        <v>0.13513776868975788</v>
      </c>
      <c r="AF147" s="407">
        <v>0.15879946135377432</v>
      </c>
      <c r="AG147" s="407">
        <v>0.16202849981096071</v>
      </c>
      <c r="AH147" s="407">
        <v>0.16544526951786262</v>
      </c>
      <c r="AI147" s="1940">
        <v>0.22812797397152354</v>
      </c>
      <c r="AJ147" s="1398">
        <v>0.21372089787281018</v>
      </c>
      <c r="AK147" s="1398">
        <v>0.24200322523752096</v>
      </c>
      <c r="AL147" s="407">
        <v>0.23712211866888883</v>
      </c>
      <c r="AM147" s="407">
        <v>0.22626423371934903</v>
      </c>
      <c r="AN147" s="407">
        <v>0.22918116590470783</v>
      </c>
      <c r="AO147" s="1401">
        <v>0.21549149943788712</v>
      </c>
      <c r="AP147" s="1401">
        <v>0.26504650690227138</v>
      </c>
      <c r="AQ147" s="1401">
        <v>0.40016114195865121</v>
      </c>
      <c r="AR147" s="2317">
        <v>0.65360507633378984</v>
      </c>
      <c r="AS147" s="2317">
        <v>0.84575295223165281</v>
      </c>
      <c r="AT147" s="2317" t="e">
        <v>#REF!</v>
      </c>
    </row>
    <row r="148" spans="4:47" ht="16">
      <c r="D148" s="1601"/>
      <c r="E148" s="2276"/>
      <c r="F148" s="404"/>
      <c r="G148" s="404"/>
      <c r="H148" s="407"/>
      <c r="I148" s="407"/>
      <c r="J148" s="407"/>
      <c r="K148" s="407"/>
      <c r="L148" s="407"/>
      <c r="M148" s="407"/>
      <c r="N148" s="407"/>
      <c r="O148" s="407"/>
      <c r="P148" s="407"/>
      <c r="Q148" s="407"/>
      <c r="R148" s="407"/>
      <c r="S148" s="407"/>
      <c r="T148" s="407"/>
      <c r="U148" s="407"/>
      <c r="V148" s="407"/>
      <c r="W148" s="408"/>
      <c r="X148" s="408"/>
      <c r="Y148" s="408"/>
      <c r="Z148" s="408"/>
      <c r="AA148" s="408"/>
      <c r="AB148" s="408"/>
      <c r="AC148" s="407"/>
      <c r="AD148" s="407"/>
      <c r="AE148" s="407"/>
      <c r="AF148" s="407"/>
      <c r="AG148" s="407"/>
      <c r="AH148" s="407"/>
      <c r="AI148" s="1940"/>
      <c r="AJ148" s="1398"/>
      <c r="AK148" s="1398"/>
      <c r="AL148" s="407"/>
      <c r="AM148" s="407"/>
      <c r="AN148" s="407"/>
      <c r="AO148" s="1401"/>
      <c r="AP148" s="1401"/>
      <c r="AQ148" s="1401"/>
      <c r="AR148" s="2317"/>
      <c r="AS148" s="2317"/>
      <c r="AT148" s="2317"/>
    </row>
    <row r="149" spans="4:47" ht="16">
      <c r="D149" s="1600" t="s">
        <v>1551</v>
      </c>
      <c r="E149" s="2276"/>
      <c r="F149" s="404"/>
      <c r="G149" s="404"/>
      <c r="H149" s="407"/>
      <c r="I149" s="407"/>
      <c r="J149" s="407"/>
      <c r="K149" s="407"/>
      <c r="L149" s="407"/>
      <c r="M149" s="407"/>
      <c r="N149" s="407"/>
      <c r="O149" s="407"/>
      <c r="P149" s="407"/>
      <c r="Q149" s="407"/>
      <c r="R149" s="407"/>
      <c r="S149" s="407"/>
      <c r="T149" s="407"/>
      <c r="U149" s="407"/>
      <c r="V149" s="407"/>
      <c r="W149" s="408"/>
      <c r="X149" s="407"/>
      <c r="Y149" s="407"/>
      <c r="Z149" s="407"/>
      <c r="AA149" s="407"/>
      <c r="AB149" s="407"/>
      <c r="AC149" s="407"/>
      <c r="AD149" s="407"/>
      <c r="AE149" s="407"/>
      <c r="AF149" s="407"/>
      <c r="AG149" s="407"/>
      <c r="AH149" s="407"/>
      <c r="AI149" s="1940"/>
      <c r="AJ149" s="1398"/>
      <c r="AK149" s="1398"/>
      <c r="AL149" s="407"/>
      <c r="AM149" s="407"/>
      <c r="AN149" s="407"/>
      <c r="AO149" s="1401"/>
      <c r="AP149" s="1401"/>
      <c r="AQ149" s="1401"/>
      <c r="AR149" s="2317"/>
      <c r="AS149" s="2317"/>
      <c r="AT149" s="2317"/>
    </row>
    <row r="150" spans="4:47" ht="16">
      <c r="D150" s="1603" t="s">
        <v>79</v>
      </c>
      <c r="E150" s="2276"/>
      <c r="F150" s="404"/>
      <c r="G150" s="404"/>
      <c r="H150" s="407"/>
      <c r="I150" s="407"/>
      <c r="J150" s="407">
        <v>-4.5833333333333323E-2</v>
      </c>
      <c r="K150" s="407">
        <v>-4.4665012406947896E-2</v>
      </c>
      <c r="L150" s="407">
        <v>-1.9517795637198659E-2</v>
      </c>
      <c r="M150" s="407">
        <v>-2.569593147751606E-2</v>
      </c>
      <c r="N150" s="407">
        <v>-6.9625761531766917E-3</v>
      </c>
      <c r="O150" s="407">
        <v>1.6763848396501441E-2</v>
      </c>
      <c r="P150" s="407">
        <v>2.3227383863080681E-2</v>
      </c>
      <c r="Q150" s="407">
        <v>3.5499726925177486E-2</v>
      </c>
      <c r="R150" s="407">
        <v>8.1348314606741579E-2</v>
      </c>
      <c r="S150" s="407">
        <v>6.2875309078064295E-2</v>
      </c>
      <c r="T150" s="407">
        <v>4.9332919640086903E-2</v>
      </c>
      <c r="U150" s="407">
        <v>4.7632390025217103E-2</v>
      </c>
      <c r="V150" s="407">
        <v>6.5085894023711593E-2</v>
      </c>
      <c r="W150" s="408">
        <v>6.7418119948957855E-2</v>
      </c>
      <c r="X150" s="408">
        <v>8.7008107573660315E-2</v>
      </c>
      <c r="Y150" s="408">
        <v>7.0602881024364211E-2</v>
      </c>
      <c r="Z150" s="408">
        <v>5.5121951219512161E-2</v>
      </c>
      <c r="AA150" s="408">
        <v>7.260774287801311E-2</v>
      </c>
      <c r="AB150" s="408">
        <v>0.11216529156768565</v>
      </c>
      <c r="AC150" s="407">
        <v>8.7540919922266563E-2</v>
      </c>
      <c r="AD150" s="407">
        <v>0.12703950557648935</v>
      </c>
      <c r="AE150" s="1398">
        <v>7.1740105181466035E-2</v>
      </c>
      <c r="AF150" s="1398">
        <v>0.11446069686154109</v>
      </c>
      <c r="AG150" s="1398">
        <v>9.5528701650634873E-2</v>
      </c>
      <c r="AH150" s="1398">
        <v>9.0844499586285876E-2</v>
      </c>
      <c r="AI150" s="1940">
        <v>0.14803438806026842</v>
      </c>
      <c r="AJ150" s="1398">
        <v>0.11634678826219819</v>
      </c>
      <c r="AK150" s="1398">
        <v>0.12059516244742696</v>
      </c>
      <c r="AL150" s="1398">
        <v>0.13999163159584155</v>
      </c>
      <c r="AM150" s="1398">
        <v>0.16682298003091017</v>
      </c>
      <c r="AN150" s="1398">
        <v>0.17800855682458477</v>
      </c>
      <c r="AO150" s="1401">
        <v>0.12187801550164706</v>
      </c>
      <c r="AP150" s="1401">
        <v>0.14923812258809926</v>
      </c>
      <c r="AQ150" s="1401">
        <v>0.24663777180440677</v>
      </c>
      <c r="AR150" s="2317">
        <v>0.42883407386741712</v>
      </c>
      <c r="AS150" s="2317">
        <v>0.56873007453904312</v>
      </c>
      <c r="AT150" s="2317" t="e">
        <v>#REF!</v>
      </c>
    </row>
    <row r="151" spans="4:47" ht="16">
      <c r="D151" s="1603" t="s">
        <v>376</v>
      </c>
      <c r="E151" s="2276"/>
      <c r="F151" s="404"/>
      <c r="G151" s="404"/>
      <c r="H151" s="407"/>
      <c r="I151" s="407"/>
      <c r="J151" s="1398">
        <v>-0.10551039321493055</v>
      </c>
      <c r="K151" s="1398">
        <v>-0.10249293695083747</v>
      </c>
      <c r="L151" s="1398">
        <v>-9.8348686854190584E-2</v>
      </c>
      <c r="M151" s="1398">
        <v>-9.476768602783725E-2</v>
      </c>
      <c r="N151" s="1398">
        <v>-8.6281201044386441E-2</v>
      </c>
      <c r="O151" s="1398">
        <v>-8.2199675317055396E-2</v>
      </c>
      <c r="P151" s="1398">
        <v>-7.9946644530218519E-2</v>
      </c>
      <c r="Q151" s="1398">
        <v>-8.3679805934700993E-2</v>
      </c>
      <c r="R151" s="1398">
        <v>-8.1550561797752802E-2</v>
      </c>
      <c r="S151" s="1398">
        <v>-7.9764217590957254E-2</v>
      </c>
      <c r="T151" s="1398">
        <v>-8.4246044058330749E-2</v>
      </c>
      <c r="U151" s="1398">
        <v>-8.5317905637312577E-2</v>
      </c>
      <c r="V151" s="1398">
        <v>-8.8833768107257405E-2</v>
      </c>
      <c r="W151" s="1398">
        <v>-7.023934801509378E-2</v>
      </c>
      <c r="X151" s="1398">
        <v>-3.8849605008361328E-2</v>
      </c>
      <c r="Y151" s="1398">
        <v>-1.8220394303801499E-2</v>
      </c>
      <c r="Z151" s="1398">
        <v>-1.8378184510434166E-2</v>
      </c>
      <c r="AA151" s="1398">
        <v>-1.5668664746097738E-2</v>
      </c>
      <c r="AB151" s="1398">
        <v>-1.6440750002226071E-2</v>
      </c>
      <c r="AC151" s="1398">
        <v>-1.4857861868010767E-2</v>
      </c>
      <c r="AD151" s="1398">
        <v>-2.1077583977738998E-2</v>
      </c>
      <c r="AE151" s="1398">
        <v>-2.84249795438078E-2</v>
      </c>
      <c r="AF151" s="1398">
        <v>-3.8516621832806089E-2</v>
      </c>
      <c r="AG151" s="1398">
        <v>-3.5743589242164843E-2</v>
      </c>
      <c r="AH151" s="1398">
        <v>-2.1377968953292713E-2</v>
      </c>
      <c r="AI151" s="1940">
        <v>-8.8634621312224174E-3</v>
      </c>
      <c r="AJ151" s="1398">
        <v>-1.1097521360296833E-2</v>
      </c>
      <c r="AK151" s="1398">
        <v>-4.6101185998429078E-3</v>
      </c>
      <c r="AL151" s="1398">
        <v>2.0593003816330349E-2</v>
      </c>
      <c r="AM151" s="1398">
        <v>3.419425819377072E-2</v>
      </c>
      <c r="AN151" s="1398">
        <v>4.0096971401321249E-2</v>
      </c>
      <c r="AO151" s="1401">
        <v>-3.4413132710594374E-2</v>
      </c>
      <c r="AP151" s="1401">
        <v>-2.199299231425289E-2</v>
      </c>
      <c r="AQ151" s="1401">
        <v>-7.2158414010989359E-3</v>
      </c>
      <c r="AR151" s="2317">
        <v>3.2888535922671602E-3</v>
      </c>
      <c r="AS151" s="2317">
        <v>7.8637407500494992E-3</v>
      </c>
      <c r="AT151" s="2317" t="e">
        <v>#REF!</v>
      </c>
    </row>
    <row r="152" spans="4:47" ht="16">
      <c r="D152" s="1603" t="s">
        <v>80</v>
      </c>
      <c r="E152" s="2276"/>
      <c r="F152" s="404"/>
      <c r="G152" s="404"/>
      <c r="H152" s="407"/>
      <c r="I152" s="407"/>
      <c r="J152" s="407">
        <v>5.967705988159723E-2</v>
      </c>
      <c r="K152" s="407">
        <v>5.7827924543889575E-2</v>
      </c>
      <c r="L152" s="407">
        <v>7.8830891216991925E-2</v>
      </c>
      <c r="M152" s="407">
        <v>6.907175455032119E-2</v>
      </c>
      <c r="N152" s="407">
        <v>7.9318624891209749E-2</v>
      </c>
      <c r="O152" s="407">
        <v>9.8963523713556836E-2</v>
      </c>
      <c r="P152" s="407">
        <v>0.1031740283932992</v>
      </c>
      <c r="Q152" s="407">
        <v>0.11917953285987848</v>
      </c>
      <c r="R152" s="407">
        <v>0.16289887640449438</v>
      </c>
      <c r="S152" s="407">
        <v>0.14263952666902155</v>
      </c>
      <c r="T152" s="407">
        <v>0.13357896369841765</v>
      </c>
      <c r="U152" s="407">
        <v>0.13295029566252969</v>
      </c>
      <c r="V152" s="407">
        <v>0.153919662130969</v>
      </c>
      <c r="W152" s="408">
        <v>0.13765746796405165</v>
      </c>
      <c r="X152" s="408">
        <v>0.12585771258202164</v>
      </c>
      <c r="Y152" s="408">
        <v>8.882327532816571E-2</v>
      </c>
      <c r="Z152" s="408">
        <v>7.350013572994632E-2</v>
      </c>
      <c r="AA152" s="408">
        <v>8.8276407624110848E-2</v>
      </c>
      <c r="AB152" s="408">
        <v>0.12860604156991173</v>
      </c>
      <c r="AC152" s="407">
        <v>0.10239878179027734</v>
      </c>
      <c r="AD152" s="407">
        <v>0.14811708955422836</v>
      </c>
      <c r="AE152" s="1398">
        <v>0.10016508472527383</v>
      </c>
      <c r="AF152" s="1398">
        <v>0.15297731869434716</v>
      </c>
      <c r="AG152" s="1398">
        <v>0.13127229089279971</v>
      </c>
      <c r="AH152" s="1398">
        <v>0.1122224685395786</v>
      </c>
      <c r="AI152" s="1940">
        <v>0.15689785019149083</v>
      </c>
      <c r="AJ152" s="1398">
        <v>0.12744430962249503</v>
      </c>
      <c r="AK152" s="1398">
        <v>0.12520528104726986</v>
      </c>
      <c r="AL152" s="1398">
        <v>0.1193986277795112</v>
      </c>
      <c r="AM152" s="1398">
        <v>0.13262872183713945</v>
      </c>
      <c r="AN152" s="1398">
        <v>0.13791158542326354</v>
      </c>
      <c r="AO152" s="1401">
        <v>0.15629114821224144</v>
      </c>
      <c r="AP152" s="1401">
        <v>0.17123111490235216</v>
      </c>
      <c r="AQ152" s="1401">
        <v>0.2538536132055057</v>
      </c>
      <c r="AR152" s="2317">
        <v>0.42554522027514996</v>
      </c>
      <c r="AS152" s="2317">
        <v>0.56086633378899364</v>
      </c>
      <c r="AT152" s="2317" t="e">
        <v>#REF!</v>
      </c>
    </row>
    <row r="153" spans="4:47" ht="16">
      <c r="D153" s="1601" t="s">
        <v>81</v>
      </c>
      <c r="E153" s="2276"/>
      <c r="F153" s="404"/>
      <c r="G153" s="404"/>
      <c r="H153" s="407"/>
      <c r="I153" s="407"/>
      <c r="J153" s="407">
        <v>-0.16527777777777777</v>
      </c>
      <c r="K153" s="407">
        <v>-0.16749379652605459</v>
      </c>
      <c r="L153" s="407">
        <v>-0.14695752009184848</v>
      </c>
      <c r="M153" s="407">
        <v>-0.15203426124197003</v>
      </c>
      <c r="N153" s="407">
        <v>-0.13838120104438645</v>
      </c>
      <c r="O153" s="407">
        <v>-0.12682215743440234</v>
      </c>
      <c r="P153" s="407">
        <v>-0.12836185819070906</v>
      </c>
      <c r="Q153" s="407">
        <v>-0.11469142545057347</v>
      </c>
      <c r="R153" s="407">
        <v>-8.6741573033707858E-2</v>
      </c>
      <c r="S153" s="407">
        <v>-0.15083009537265982</v>
      </c>
      <c r="T153" s="407">
        <v>-0.16103009618367978</v>
      </c>
      <c r="U153" s="407">
        <v>-0.15802745867189694</v>
      </c>
      <c r="V153" s="407">
        <v>-0.14396322284055166</v>
      </c>
      <c r="W153" s="408">
        <v>-0.16546150574223739</v>
      </c>
      <c r="X153" s="408">
        <v>-0.15720783072968161</v>
      </c>
      <c r="Y153" s="408">
        <v>-0.16165747821447626</v>
      </c>
      <c r="Z153" s="408">
        <v>-0.18731707317073173</v>
      </c>
      <c r="AA153" s="408">
        <v>-0.18641344046749456</v>
      </c>
      <c r="AB153" s="408">
        <v>-0.12618501074960806</v>
      </c>
      <c r="AC153" s="407">
        <v>-0.13568099137066802</v>
      </c>
      <c r="AD153" s="407">
        <v>-0.14324768190632053</v>
      </c>
      <c r="AE153" s="407">
        <v>-0.16540910145494289</v>
      </c>
      <c r="AF153" s="407">
        <v>-0.15288843984952111</v>
      </c>
      <c r="AG153" s="407">
        <v>-0.16188959989142659</v>
      </c>
      <c r="AH153" s="407">
        <v>-0.1593474916698136</v>
      </c>
      <c r="AI153" s="1939">
        <v>-0.15865938320813694</v>
      </c>
      <c r="AJ153" s="407">
        <v>-0.16672608299511493</v>
      </c>
      <c r="AK153" s="407">
        <v>-0.19034824097565139</v>
      </c>
      <c r="AL153" s="407">
        <v>-0.17002616754649408</v>
      </c>
      <c r="AM153" s="407">
        <v>-0.13415518661102804</v>
      </c>
      <c r="AN153" s="407">
        <v>-0.12640372794459837</v>
      </c>
      <c r="AO153" s="1401">
        <v>-0.10342769361300663</v>
      </c>
      <c r="AP153" s="1401">
        <v>-0.1253901945307056</v>
      </c>
      <c r="AQ153" s="1401">
        <v>-0.16216966807042615</v>
      </c>
      <c r="AR153" s="2317">
        <v>-0.23243192737721741</v>
      </c>
      <c r="AS153" s="2317">
        <v>-0.28377848401632205</v>
      </c>
      <c r="AT153" s="2317" t="e">
        <v>#REF!</v>
      </c>
    </row>
    <row r="154" spans="4:47" ht="16">
      <c r="D154" s="1601" t="s">
        <v>377</v>
      </c>
      <c r="E154" s="2276"/>
      <c r="F154" s="404"/>
      <c r="G154" s="404"/>
      <c r="H154" s="407"/>
      <c r="I154" s="407"/>
      <c r="J154" s="407">
        <v>5.4166666666666669E-2</v>
      </c>
      <c r="K154" s="407">
        <v>5.3349875930521089E-2</v>
      </c>
      <c r="L154" s="407">
        <v>7.2330654420206655E-2</v>
      </c>
      <c r="M154" s="407">
        <v>6.2098501070663809E-2</v>
      </c>
      <c r="N154" s="407">
        <v>7.7458659704090507E-2</v>
      </c>
      <c r="O154" s="407">
        <v>0.10422740524781342</v>
      </c>
      <c r="P154" s="407">
        <v>0.1069682151589242</v>
      </c>
      <c r="Q154" s="407">
        <v>0.10868377935554342</v>
      </c>
      <c r="R154" s="407">
        <v>0.13662921348314608</v>
      </c>
      <c r="S154" s="407">
        <v>0.11268103143765454</v>
      </c>
      <c r="T154" s="407">
        <v>0.10363015823766678</v>
      </c>
      <c r="U154" s="407">
        <v>0.10759316335107873</v>
      </c>
      <c r="V154" s="407">
        <v>0.12654246310186304</v>
      </c>
      <c r="W154" s="408">
        <v>0.11994895789025946</v>
      </c>
      <c r="X154" s="408">
        <v>0.13486256673917343</v>
      </c>
      <c r="Y154" s="408">
        <v>0.13871598790681131</v>
      </c>
      <c r="Z154" s="408">
        <v>0.13235772357723577</v>
      </c>
      <c r="AA154" s="408">
        <v>0.15427319211102994</v>
      </c>
      <c r="AB154" s="408">
        <v>0.20528385281757741</v>
      </c>
      <c r="AC154" s="407">
        <v>0.21108016545336766</v>
      </c>
      <c r="AD154" s="407">
        <v>0.2182544935089939</v>
      </c>
      <c r="AE154" s="407">
        <v>0.19331602196516198</v>
      </c>
      <c r="AF154" s="407">
        <v>0.1950249270412473</v>
      </c>
      <c r="AG154" s="407">
        <v>0.22478061008541628</v>
      </c>
      <c r="AH154" s="407">
        <v>0.24663444460457118</v>
      </c>
      <c r="AI154" s="1939">
        <v>0.30133271089458991</v>
      </c>
      <c r="AJ154" s="407">
        <v>0.34433352826269048</v>
      </c>
      <c r="AK154" s="407">
        <v>0.37534815194368099</v>
      </c>
      <c r="AL154" s="407">
        <v>0.39061615343208683</v>
      </c>
      <c r="AM154" s="407">
        <v>0.41449553018283963</v>
      </c>
      <c r="AN154" s="407">
        <v>0.42808612240401184</v>
      </c>
      <c r="AO154" s="1401">
        <v>0.39574631215908523</v>
      </c>
      <c r="AP154" s="1401">
        <v>0.38298985890691212</v>
      </c>
      <c r="AQ154" s="1401">
        <v>0.36512854191514804</v>
      </c>
      <c r="AR154" s="2317">
        <v>0.34200340808792651</v>
      </c>
      <c r="AS154" s="2317">
        <v>0.31960742265648018</v>
      </c>
      <c r="AT154" s="2317" t="e">
        <v>#REF!</v>
      </c>
    </row>
    <row r="155" spans="4:47" ht="16">
      <c r="D155" s="1773" t="s">
        <v>1552</v>
      </c>
      <c r="E155" s="2277"/>
      <c r="F155" s="1774"/>
      <c r="G155" s="1774"/>
      <c r="H155" s="1398"/>
      <c r="I155" s="1398"/>
      <c r="J155" s="1398"/>
      <c r="K155" s="1398"/>
      <c r="L155" s="1398"/>
      <c r="M155" s="1398"/>
      <c r="N155" s="1398"/>
      <c r="O155" s="1398"/>
      <c r="P155" s="1398"/>
      <c r="Q155" s="1398"/>
      <c r="R155" s="1398"/>
      <c r="S155" s="1398"/>
      <c r="T155" s="1775">
        <v>0</v>
      </c>
      <c r="U155" s="1775">
        <v>0</v>
      </c>
      <c r="V155" s="1775"/>
      <c r="W155" s="1775"/>
      <c r="X155" s="1775"/>
      <c r="Y155" s="1775"/>
      <c r="Z155" s="1775"/>
      <c r="AA155" s="1775"/>
      <c r="AB155" s="1775"/>
      <c r="AC155" s="1775">
        <v>7.6378297815985893E-3</v>
      </c>
      <c r="AD155" s="1775">
        <v>2.6759512318113046E-2</v>
      </c>
      <c r="AE155" s="1775">
        <v>6.3658268896802844E-2</v>
      </c>
      <c r="AF155" s="1775">
        <v>3.2839557857542792E-2</v>
      </c>
      <c r="AG155" s="1775">
        <v>4.1842985107548539E-2</v>
      </c>
      <c r="AH155" s="1775">
        <v>6.207996586541549E-2</v>
      </c>
      <c r="AI155" s="1941">
        <v>0.10625559479370755</v>
      </c>
      <c r="AJ155" s="1775">
        <v>0.14247485706854099</v>
      </c>
      <c r="AK155" s="1775">
        <v>0.16870748644306652</v>
      </c>
      <c r="AL155" s="1775">
        <v>0.17952891589429515</v>
      </c>
      <c r="AM155" s="1775">
        <v>0.19771302311652614</v>
      </c>
      <c r="AN155" s="1775">
        <v>0.21043445230442415</v>
      </c>
      <c r="AO155" s="1401">
        <v>1.8750702119087813E-3</v>
      </c>
      <c r="AP155" s="1401">
        <v>1.9007139418398024E-3</v>
      </c>
      <c r="AQ155" s="1401"/>
      <c r="AR155" s="2317"/>
      <c r="AS155" s="2317"/>
      <c r="AT155" s="2317"/>
      <c r="AU155" s="1755"/>
    </row>
    <row r="156" spans="4:47" ht="16">
      <c r="D156" s="1601" t="s">
        <v>378</v>
      </c>
      <c r="E156" s="2276"/>
      <c r="F156" s="404"/>
      <c r="G156" s="404"/>
      <c r="H156" s="407"/>
      <c r="I156" s="407"/>
      <c r="J156" s="407">
        <v>0.21944444444444444</v>
      </c>
      <c r="K156" s="407">
        <v>0.22084367245657568</v>
      </c>
      <c r="L156" s="407">
        <v>0.21928817451205512</v>
      </c>
      <c r="M156" s="407">
        <v>0.21413276231263384</v>
      </c>
      <c r="N156" s="407">
        <v>0.21583986074847694</v>
      </c>
      <c r="O156" s="407">
        <v>0.23104956268221574</v>
      </c>
      <c r="P156" s="407">
        <v>0.23533007334963324</v>
      </c>
      <c r="Q156" s="407">
        <v>0.22337520480611689</v>
      </c>
      <c r="R156" s="407">
        <v>0.22337078651685394</v>
      </c>
      <c r="S156" s="407">
        <v>0.26351112681031436</v>
      </c>
      <c r="T156" s="407">
        <v>0.26466025442134655</v>
      </c>
      <c r="U156" s="407">
        <v>0.26562062202297565</v>
      </c>
      <c r="V156" s="407">
        <v>0.2705056859424147</v>
      </c>
      <c r="W156" s="408">
        <v>0.28541046363249684</v>
      </c>
      <c r="X156" s="408">
        <v>0.29207039746885505</v>
      </c>
      <c r="Y156" s="408">
        <v>0.30037346612128757</v>
      </c>
      <c r="Z156" s="408">
        <v>0.3196747967479675</v>
      </c>
      <c r="AA156" s="408">
        <v>0.3406866325785245</v>
      </c>
      <c r="AB156" s="408">
        <v>0.33146886356718547</v>
      </c>
      <c r="AC156" s="407">
        <v>0.34676115682403569</v>
      </c>
      <c r="AD156" s="407">
        <v>0.36150217541531443</v>
      </c>
      <c r="AE156" s="407">
        <v>0.35872512342010487</v>
      </c>
      <c r="AF156" s="407">
        <v>0.34791336689076841</v>
      </c>
      <c r="AG156" s="407">
        <v>0.38667020997684287</v>
      </c>
      <c r="AH156" s="407">
        <v>0.40598193627438478</v>
      </c>
      <c r="AI156" s="1939">
        <v>0.45999209410272685</v>
      </c>
      <c r="AJ156" s="407">
        <v>0.51105961125780541</v>
      </c>
      <c r="AK156" s="407">
        <v>0.56569639291933238</v>
      </c>
      <c r="AL156" s="407">
        <v>0.56064232097858091</v>
      </c>
      <c r="AM156" s="407">
        <v>0.54865071679386768</v>
      </c>
      <c r="AN156" s="407">
        <v>0.5544898503486102</v>
      </c>
      <c r="AO156" s="1401">
        <v>0.49917400577209187</v>
      </c>
      <c r="AP156" s="1401">
        <v>0.50838005343761772</v>
      </c>
      <c r="AQ156" s="1401">
        <v>0.5272982099855742</v>
      </c>
      <c r="AR156" s="2317">
        <v>0.57443533546514391</v>
      </c>
      <c r="AS156" s="2317">
        <v>0.60338590667280223</v>
      </c>
      <c r="AT156" s="2317" t="e">
        <v>#REF!</v>
      </c>
    </row>
    <row r="157" spans="4:47" ht="16">
      <c r="D157" s="1773" t="s">
        <v>1552</v>
      </c>
      <c r="E157" s="2277"/>
      <c r="F157" s="1774"/>
      <c r="G157" s="1774"/>
      <c r="H157" s="1398"/>
      <c r="I157" s="1398"/>
      <c r="J157" s="1398"/>
      <c r="K157" s="1398"/>
      <c r="L157" s="1398"/>
      <c r="M157" s="1398"/>
      <c r="N157" s="1398"/>
      <c r="O157" s="1398"/>
      <c r="P157" s="1398"/>
      <c r="Q157" s="1398"/>
      <c r="R157" s="1398"/>
      <c r="S157" s="1398"/>
      <c r="T157" s="1398"/>
      <c r="U157" s="1398"/>
      <c r="V157" s="1398"/>
      <c r="W157" s="1401"/>
      <c r="X157" s="1401"/>
      <c r="Y157" s="1401"/>
      <c r="Z157" s="1401"/>
      <c r="AA157" s="1401"/>
      <c r="AB157" s="1401"/>
      <c r="AC157" s="1398">
        <v>0</v>
      </c>
      <c r="AD157" s="1398">
        <v>2.3174479839212569E-2</v>
      </c>
      <c r="AE157" s="1398">
        <v>6.1748520832401017E-2</v>
      </c>
      <c r="AF157" s="1398">
        <v>3.3302637880478055E-2</v>
      </c>
      <c r="AG157" s="1398">
        <v>3.8397111012645306E-2</v>
      </c>
      <c r="AH157" s="1398">
        <v>6.5296366104538192E-2</v>
      </c>
      <c r="AI157" s="1940">
        <v>0.10406124955253405</v>
      </c>
      <c r="AJ157" s="1398">
        <v>0.13927955113816068</v>
      </c>
      <c r="AK157" s="1398">
        <v>0.1655212723653644</v>
      </c>
      <c r="AL157" s="1398">
        <v>0.17660068090508799</v>
      </c>
      <c r="AM157" s="1398">
        <v>0.194875172921083</v>
      </c>
      <c r="AN157" s="1398">
        <v>0.20773762578162758</v>
      </c>
      <c r="AO157" s="1398">
        <v>0.19471534160021717</v>
      </c>
      <c r="AP157" s="1398">
        <v>0.17572177155190996</v>
      </c>
      <c r="AQ157" s="1398">
        <v>0.16045845251121796</v>
      </c>
      <c r="AR157" s="2317">
        <v>0.14354572338126192</v>
      </c>
      <c r="AS157" s="2317">
        <v>0.12780564451461043</v>
      </c>
      <c r="AT157" s="2317"/>
      <c r="AU157" s="1755"/>
    </row>
    <row r="158" spans="4:47" ht="16">
      <c r="D158" s="1601" t="s">
        <v>82</v>
      </c>
      <c r="E158" s="2277"/>
      <c r="F158" s="404"/>
      <c r="G158" s="404"/>
      <c r="H158" s="407"/>
      <c r="I158" s="407"/>
      <c r="J158" s="407">
        <v>6.6152031172901971E-2</v>
      </c>
      <c r="K158" s="407">
        <v>5.5184078642018228E-2</v>
      </c>
      <c r="L158" s="407">
        <v>4.7658501961682011E-2</v>
      </c>
      <c r="M158" s="407">
        <v>4.7261687731441862E-2</v>
      </c>
      <c r="N158" s="407">
        <v>4.9802011026961406E-2</v>
      </c>
      <c r="O158" s="407">
        <v>4.9323357653273323E-2</v>
      </c>
      <c r="P158" s="407">
        <v>4.7508630005069552E-2</v>
      </c>
      <c r="Q158" s="407">
        <v>5.0544839436612005E-2</v>
      </c>
      <c r="R158" s="407">
        <v>4.5434471608371552E-2</v>
      </c>
      <c r="S158" s="407">
        <v>2.7390581783492539E-2</v>
      </c>
      <c r="T158" s="407">
        <v>2.5983843702418637E-2</v>
      </c>
      <c r="U158" s="407">
        <v>8.8549760646195574E-2</v>
      </c>
      <c r="V158" s="407">
        <v>0.108600687218085</v>
      </c>
      <c r="W158" s="408">
        <v>6.699483391080796E-2</v>
      </c>
      <c r="X158" s="408">
        <v>7.2827518348409837E-2</v>
      </c>
      <c r="Y158" s="408">
        <v>4.7993015226776153E-2</v>
      </c>
      <c r="Z158" s="408">
        <v>4.8281573967051759E-2</v>
      </c>
      <c r="AA158" s="408">
        <v>2.5582361185757779E-2</v>
      </c>
      <c r="AB158" s="408">
        <v>3.3092572797020645E-2</v>
      </c>
      <c r="AC158" s="407">
        <v>3.520923635714502E-2</v>
      </c>
      <c r="AD158" s="407">
        <v>2.4939876744535981E-2</v>
      </c>
      <c r="AE158" s="407">
        <v>4.1499083314315469E-2</v>
      </c>
      <c r="AF158" s="407">
        <v>5.2084647559637591E-2</v>
      </c>
      <c r="AG158" s="407">
        <v>5.508362399870146E-2</v>
      </c>
      <c r="AH158" s="407">
        <v>4.360154823886736E-2</v>
      </c>
      <c r="AI158" s="1939">
        <v>3.1454030786329024E-2</v>
      </c>
      <c r="AJ158" s="407">
        <v>2.0676841288754126E-2</v>
      </c>
      <c r="AK158" s="407">
        <v>1.5598538097115294E-2</v>
      </c>
      <c r="AL158" s="407">
        <v>1.2682807928859159E-2</v>
      </c>
      <c r="AM158" s="407">
        <v>1.0461712751066259E-2</v>
      </c>
      <c r="AN158" s="407">
        <v>8.7570169368220083E-3</v>
      </c>
      <c r="AO158" s="1401">
        <v>4.4253153561878058E-3</v>
      </c>
      <c r="AP158" s="1401">
        <v>6.0020488383437159E-3</v>
      </c>
      <c r="AQ158" s="1401">
        <v>6.6632862968455378E-3</v>
      </c>
      <c r="AR158" s="2317">
        <v>5.4434991853773524E-3</v>
      </c>
      <c r="AS158" s="2317">
        <v>4.3990024131494998E-3</v>
      </c>
      <c r="AT158" s="2317" t="e">
        <v>#REF!</v>
      </c>
      <c r="AU158" s="1411"/>
    </row>
    <row r="159" spans="4:47" ht="16">
      <c r="D159" s="1604" t="s">
        <v>83</v>
      </c>
      <c r="E159" s="2277"/>
      <c r="F159" s="1399"/>
      <c r="G159" s="1399"/>
      <c r="H159" s="409"/>
      <c r="I159" s="409"/>
      <c r="J159" s="409">
        <v>-6.7484097343750004E-3</v>
      </c>
      <c r="K159" s="409">
        <v>-8.8547103126964503E-3</v>
      </c>
      <c r="L159" s="409">
        <v>-7.7892317116819839E-3</v>
      </c>
      <c r="M159" s="409">
        <v>-7.6903306226802325E-3</v>
      </c>
      <c r="N159" s="409">
        <v>-8.0651055310331579E-3</v>
      </c>
      <c r="O159" s="409">
        <v>-9.5751730367807548E-3</v>
      </c>
      <c r="P159" s="409">
        <v>-6.6506744739394221E-3</v>
      </c>
      <c r="Q159" s="409">
        <v>-4.4840098031105674E-3</v>
      </c>
      <c r="R159" s="409">
        <v>-2.4729998588025092E-3</v>
      </c>
      <c r="S159" s="409">
        <v>-2.1350304470365549E-3</v>
      </c>
      <c r="T159" s="409">
        <v>-2.5794478826255572E-3</v>
      </c>
      <c r="U159" s="409">
        <v>6.2369415523265422E-2</v>
      </c>
      <c r="V159" s="409">
        <v>7.6571747220593928E-2</v>
      </c>
      <c r="W159" s="410">
        <v>4.1783680804612033E-2</v>
      </c>
      <c r="X159" s="410">
        <v>5.2995222921852381E-2</v>
      </c>
      <c r="Y159" s="410">
        <v>2.6202019878024306E-2</v>
      </c>
      <c r="Z159" s="410">
        <v>1.8134119389298476E-2</v>
      </c>
      <c r="AA159" s="410">
        <v>1.9473161803289847E-2</v>
      </c>
      <c r="AB159" s="410">
        <v>1.8252889923710484E-2</v>
      </c>
      <c r="AC159" s="409">
        <v>1.3198007249260358E-2</v>
      </c>
      <c r="AD159" s="409">
        <v>7.14937542939806E-3</v>
      </c>
      <c r="AE159" s="409">
        <v>1.185149830048947E-2</v>
      </c>
      <c r="AF159" s="409">
        <v>1.6826424052641981E-2</v>
      </c>
      <c r="AG159" s="409">
        <v>2.359296049268754E-2</v>
      </c>
      <c r="AH159" s="409">
        <v>1.4589550932941963E-2</v>
      </c>
      <c r="AI159" s="1942">
        <v>5.3123099434804356E-3</v>
      </c>
      <c r="AJ159" s="409">
        <v>-5.5281497892885698E-3</v>
      </c>
      <c r="AK159" s="409">
        <v>-9.7428034567135016E-3</v>
      </c>
      <c r="AL159" s="409">
        <v>-9.6901361364635907E-3</v>
      </c>
      <c r="AM159" s="409">
        <v>-9.4315205168235758E-3</v>
      </c>
      <c r="AN159" s="409">
        <v>-9.3451209418063258E-3</v>
      </c>
      <c r="AO159" s="1401">
        <v>-8.360254793151143E-3</v>
      </c>
      <c r="AP159" s="1401">
        <v>-6.8143278453400439E-3</v>
      </c>
      <c r="AQ159" s="1401">
        <v>-4.1432843347166083E-3</v>
      </c>
      <c r="AR159" s="2317">
        <v>-3.3024714014735718E-3</v>
      </c>
      <c r="AS159" s="2317">
        <v>-2.491932505282297E-3</v>
      </c>
      <c r="AT159" s="2317" t="e">
        <v>#REF!</v>
      </c>
    </row>
    <row r="160" spans="4:47" ht="16">
      <c r="D160" s="1601" t="s">
        <v>84</v>
      </c>
      <c r="E160" s="2277"/>
      <c r="F160" s="404"/>
      <c r="G160" s="404"/>
      <c r="H160" s="407"/>
      <c r="I160" s="407"/>
      <c r="J160" s="407">
        <v>7.2900440907276973E-2</v>
      </c>
      <c r="K160" s="407">
        <v>6.4038788954714682E-2</v>
      </c>
      <c r="L160" s="407">
        <v>5.5447733673363996E-2</v>
      </c>
      <c r="M160" s="407">
        <v>5.4952018354122091E-2</v>
      </c>
      <c r="N160" s="407">
        <v>5.7867116557994563E-2</v>
      </c>
      <c r="O160" s="407">
        <v>5.8898530690054081E-2</v>
      </c>
      <c r="P160" s="407">
        <v>5.4159304479008977E-2</v>
      </c>
      <c r="Q160" s="407">
        <v>5.5028849239722573E-2</v>
      </c>
      <c r="R160" s="407">
        <v>4.7907471467174063E-2</v>
      </c>
      <c r="S160" s="407">
        <v>2.9525612230529096E-2</v>
      </c>
      <c r="T160" s="407">
        <v>2.8563291585044195E-2</v>
      </c>
      <c r="U160" s="407">
        <v>2.6180345122930153E-2</v>
      </c>
      <c r="V160" s="407">
        <v>3.2028939997491068E-2</v>
      </c>
      <c r="W160" s="407">
        <v>2.5211153106195931E-2</v>
      </c>
      <c r="X160" s="407">
        <v>1.9832295426557452E-2</v>
      </c>
      <c r="Y160" s="407">
        <v>2.1790995348751844E-2</v>
      </c>
      <c r="Z160" s="407">
        <v>3.0147454577753283E-2</v>
      </c>
      <c r="AA160" s="407">
        <v>6.1091993824679315E-3</v>
      </c>
      <c r="AB160" s="407">
        <v>1.4839682873310158E-2</v>
      </c>
      <c r="AC160" s="407">
        <v>2.201122910788466E-2</v>
      </c>
      <c r="AD160" s="407">
        <v>1.7790501315137919E-2</v>
      </c>
      <c r="AE160" s="407">
        <v>2.9647585013825997E-2</v>
      </c>
      <c r="AF160" s="407">
        <v>3.525822350699561E-2</v>
      </c>
      <c r="AG160" s="407">
        <v>3.149066350601392E-2</v>
      </c>
      <c r="AH160" s="407">
        <v>2.9011997305925397E-2</v>
      </c>
      <c r="AI160" s="1939">
        <v>2.614172084284859E-2</v>
      </c>
      <c r="AJ160" s="407">
        <v>2.6204991078042698E-2</v>
      </c>
      <c r="AK160" s="407">
        <v>2.5341341553828795E-2</v>
      </c>
      <c r="AL160" s="407">
        <v>2.2372944065322749E-2</v>
      </c>
      <c r="AM160" s="407">
        <v>1.9893233267889835E-2</v>
      </c>
      <c r="AN160" s="407">
        <v>1.8102137878628334E-2</v>
      </c>
      <c r="AO160" s="407">
        <v>1.2785570149338949E-2</v>
      </c>
      <c r="AP160" s="1401">
        <v>1.281637668368376E-2</v>
      </c>
      <c r="AQ160" s="1401">
        <v>1.0806570631562146E-2</v>
      </c>
      <c r="AR160" s="2317">
        <v>8.7459705868509242E-3</v>
      </c>
      <c r="AS160" s="2317">
        <v>6.8909349184317964E-3</v>
      </c>
      <c r="AT160" s="2317" t="e">
        <v>#REF!</v>
      </c>
    </row>
    <row r="161" spans="1:47" ht="16">
      <c r="D161" s="1601" t="s">
        <v>1129</v>
      </c>
      <c r="E161" s="2277"/>
      <c r="F161" s="404"/>
      <c r="G161" s="404"/>
      <c r="H161" s="407"/>
      <c r="I161" s="407"/>
      <c r="J161" s="407">
        <v>2.0318697839568647E-2</v>
      </c>
      <c r="K161" s="407">
        <v>1.0519066235070332E-2</v>
      </c>
      <c r="L161" s="407">
        <v>2.8140706324483344E-2</v>
      </c>
      <c r="M161" s="407">
        <v>2.1565756253925789E-2</v>
      </c>
      <c r="N161" s="407">
        <v>4.2839434873784721E-2</v>
      </c>
      <c r="O161" s="407">
        <v>6.6087206049774777E-2</v>
      </c>
      <c r="P161" s="407">
        <v>7.0736013868150219E-2</v>
      </c>
      <c r="Q161" s="407">
        <v>8.604456636178949E-2</v>
      </c>
      <c r="R161" s="407">
        <v>0.12678278621511313</v>
      </c>
      <c r="S161" s="407">
        <v>9.0265890861556841E-2</v>
      </c>
      <c r="T161" s="407">
        <v>7.5316763342505547E-2</v>
      </c>
      <c r="U161" s="407">
        <v>0.13618215067141271</v>
      </c>
      <c r="V161" s="407">
        <v>0.17368658124179659</v>
      </c>
      <c r="W161" s="408">
        <v>0.13441295385976582</v>
      </c>
      <c r="X161" s="408">
        <v>0.15983562592207015</v>
      </c>
      <c r="Y161" s="408">
        <v>0.11859589625114036</v>
      </c>
      <c r="Z161" s="408">
        <v>0.10340352518656391</v>
      </c>
      <c r="AA161" s="408">
        <v>9.8190104063770878E-2</v>
      </c>
      <c r="AB161" s="408">
        <v>0.14525786436470631</v>
      </c>
      <c r="AC161" s="407">
        <v>0.12275015627941159</v>
      </c>
      <c r="AD161" s="407">
        <v>0.15197938232102537</v>
      </c>
      <c r="AE161" s="407">
        <v>0.11323918849578149</v>
      </c>
      <c r="AF161" s="407">
        <v>0.16654534442117869</v>
      </c>
      <c r="AG161" s="407">
        <v>0.15061232564933633</v>
      </c>
      <c r="AH161" s="407">
        <v>0.13444604782515326</v>
      </c>
      <c r="AI161" s="1939">
        <v>0.17948841884659744</v>
      </c>
      <c r="AJ161" s="407">
        <v>0.13702362955095232</v>
      </c>
      <c r="AK161" s="407">
        <v>0.13619370054454225</v>
      </c>
      <c r="AL161" s="407">
        <v>0.15267443952470069</v>
      </c>
      <c r="AM161" s="407">
        <v>0.17728469278197642</v>
      </c>
      <c r="AN161" s="407">
        <v>0.18676557376140679</v>
      </c>
      <c r="AO161" s="1401">
        <v>0.12630333085783488</v>
      </c>
      <c r="AP161" s="1401">
        <v>0.15524017142644297</v>
      </c>
      <c r="AQ161" s="1401">
        <v>0.25330105810125231</v>
      </c>
      <c r="AR161" s="2317">
        <v>0.43427757305279452</v>
      </c>
      <c r="AS161" s="2317">
        <v>0.57312907695219273</v>
      </c>
      <c r="AT161" s="2317" t="e">
        <v>#REF!</v>
      </c>
    </row>
    <row r="162" spans="1:47" ht="16">
      <c r="D162" s="1604" t="s">
        <v>1130</v>
      </c>
      <c r="E162" s="2277"/>
      <c r="F162" s="1399"/>
      <c r="G162" s="1399"/>
      <c r="H162" s="409"/>
      <c r="I162" s="409"/>
      <c r="J162" s="409">
        <v>-0.11225880294930556</v>
      </c>
      <c r="K162" s="409">
        <v>-0.11134764726353392</v>
      </c>
      <c r="L162" s="409">
        <v>-0.10613791856587257</v>
      </c>
      <c r="M162" s="409">
        <v>-0.10245801665051749</v>
      </c>
      <c r="N162" s="409">
        <v>-9.4346306575419592E-2</v>
      </c>
      <c r="O162" s="409">
        <v>-9.1774848353836147E-2</v>
      </c>
      <c r="P162" s="409">
        <v>-8.6597319004157944E-2</v>
      </c>
      <c r="Q162" s="409">
        <v>-8.8163815737811554E-2</v>
      </c>
      <c r="R162" s="409">
        <v>-8.4023561656555307E-2</v>
      </c>
      <c r="S162" s="409">
        <v>-8.189924803799381E-2</v>
      </c>
      <c r="T162" s="409">
        <v>-8.6825491940956304E-2</v>
      </c>
      <c r="U162" s="409">
        <v>-2.2948490114047156E-2</v>
      </c>
      <c r="V162" s="409">
        <v>-1.2262020886663477E-2</v>
      </c>
      <c r="W162" s="410">
        <v>-2.8455667210481747E-2</v>
      </c>
      <c r="X162" s="410">
        <v>1.4145617913491053E-2</v>
      </c>
      <c r="Y162" s="410">
        <v>7.9816255742228073E-3</v>
      </c>
      <c r="Z162" s="410">
        <v>-2.4406512113568993E-4</v>
      </c>
      <c r="AA162" s="410">
        <v>3.8044970571921091E-3</v>
      </c>
      <c r="AB162" s="410">
        <v>1.8121399214844139E-3</v>
      </c>
      <c r="AC162" s="409">
        <v>-1.6598546187504091E-3</v>
      </c>
      <c r="AD162" s="409">
        <v>-1.3928208548340938E-2</v>
      </c>
      <c r="AE162" s="409">
        <v>-1.6573481243318332E-2</v>
      </c>
      <c r="AF162" s="409">
        <v>-2.1690197780164108E-2</v>
      </c>
      <c r="AG162" s="409">
        <v>-1.2150628749477303E-2</v>
      </c>
      <c r="AH162" s="409">
        <v>-6.7884180203507498E-3</v>
      </c>
      <c r="AI162" s="1942">
        <v>-3.5511521877419818E-3</v>
      </c>
      <c r="AJ162" s="409">
        <v>-1.6625671149585401E-2</v>
      </c>
      <c r="AK162" s="409">
        <v>-1.4352922056556409E-2</v>
      </c>
      <c r="AL162" s="409">
        <v>1.0902867679866758E-2</v>
      </c>
      <c r="AM162" s="409">
        <v>2.4762737676947144E-2</v>
      </c>
      <c r="AN162" s="409">
        <v>3.0751850459514923E-2</v>
      </c>
      <c r="AO162" s="1401">
        <v>-4.2773387503745514E-2</v>
      </c>
      <c r="AP162" s="1401">
        <v>-2.8807320159592933E-2</v>
      </c>
      <c r="AQ162" s="1401">
        <v>-1.1359125735815545E-2</v>
      </c>
      <c r="AR162" s="2317">
        <v>-1.361780920641157E-5</v>
      </c>
      <c r="AS162" s="2317">
        <v>5.3718082447672018E-3</v>
      </c>
      <c r="AT162" s="2317" t="e">
        <v>#REF!</v>
      </c>
    </row>
    <row r="163" spans="1:47" ht="16">
      <c r="A163" t="s">
        <v>1094</v>
      </c>
      <c r="C163" s="13" t="str">
        <f>+C$22</f>
        <v>annual</v>
      </c>
      <c r="D163" s="1601" t="s">
        <v>87</v>
      </c>
      <c r="E163" s="2277"/>
      <c r="F163" s="404"/>
      <c r="G163" s="404"/>
      <c r="H163" s="407"/>
      <c r="I163" s="407"/>
      <c r="J163" s="407">
        <v>0.1325775007888742</v>
      </c>
      <c r="K163" s="407">
        <v>0.12186671349860426</v>
      </c>
      <c r="L163" s="407">
        <v>0.13427862489035591</v>
      </c>
      <c r="M163" s="407">
        <v>0.12402377290444327</v>
      </c>
      <c r="N163" s="407">
        <v>0.13718574144920431</v>
      </c>
      <c r="O163" s="407">
        <v>0.15786205440361092</v>
      </c>
      <c r="P163" s="407">
        <v>0.15733333287230816</v>
      </c>
      <c r="Q163" s="407">
        <v>0.17420838209960104</v>
      </c>
      <c r="R163" s="407">
        <v>0.21080634787166844</v>
      </c>
      <c r="S163" s="407">
        <v>0.17216513889955065</v>
      </c>
      <c r="T163" s="407">
        <v>0.16214225528346185</v>
      </c>
      <c r="U163" s="407">
        <v>0.15913064078545985</v>
      </c>
      <c r="V163" s="407">
        <v>0.18594860212846007</v>
      </c>
      <c r="W163" s="408">
        <v>0.16286862107024758</v>
      </c>
      <c r="X163" s="408">
        <v>0.14569000800857909</v>
      </c>
      <c r="Y163" s="408">
        <v>0.11061427067691755</v>
      </c>
      <c r="Z163" s="408">
        <v>0.1036475903076996</v>
      </c>
      <c r="AA163" s="408">
        <v>9.4385607006578776E-2</v>
      </c>
      <c r="AB163" s="408">
        <v>0.1434457244432219</v>
      </c>
      <c r="AC163" s="407">
        <v>0.124410010898162</v>
      </c>
      <c r="AD163" s="407">
        <v>0.16590759086936629</v>
      </c>
      <c r="AE163" s="407">
        <v>0.12981266973909983</v>
      </c>
      <c r="AF163" s="407">
        <v>0.18823554220134278</v>
      </c>
      <c r="AG163" s="407">
        <v>0.16276295439881364</v>
      </c>
      <c r="AH163" s="407">
        <v>0.141234465845504</v>
      </c>
      <c r="AI163" s="1939">
        <v>0.18303957103433943</v>
      </c>
      <c r="AJ163" s="407">
        <v>0.15364930070053773</v>
      </c>
      <c r="AK163" s="407">
        <v>0.15054662260109866</v>
      </c>
      <c r="AL163" s="407">
        <v>0.14177157184483394</v>
      </c>
      <c r="AM163" s="407">
        <v>0.15252195510502928</v>
      </c>
      <c r="AN163" s="407">
        <v>0.15601372330189187</v>
      </c>
      <c r="AO163" s="1401">
        <v>0.16907671836158039</v>
      </c>
      <c r="AP163" s="1401">
        <v>0.18404749158603592</v>
      </c>
      <c r="AQ163" s="1401">
        <v>0.26466018383706785</v>
      </c>
      <c r="AR163" s="2317">
        <v>0.43429119086200091</v>
      </c>
      <c r="AS163" s="2317">
        <v>0.56775726870742549</v>
      </c>
      <c r="AT163" s="2317" t="e">
        <v>#REF!</v>
      </c>
    </row>
    <row r="164" spans="1:47" ht="16">
      <c r="D164" s="1601" t="s">
        <v>1584</v>
      </c>
      <c r="E164" s="2277"/>
      <c r="F164" s="404"/>
      <c r="G164" s="404"/>
      <c r="H164" s="407"/>
      <c r="I164" s="407"/>
      <c r="J164" s="407">
        <v>-9.9125746604875803E-2</v>
      </c>
      <c r="K164" s="407">
        <v>-0.11230971788403636</v>
      </c>
      <c r="L164" s="407">
        <v>-9.9299018130166478E-2</v>
      </c>
      <c r="M164" s="407">
        <v>-0.10477257351052818</v>
      </c>
      <c r="N164" s="407">
        <v>-8.8579190017425036E-2</v>
      </c>
      <c r="O164" s="407">
        <v>-7.7498799781129002E-2</v>
      </c>
      <c r="P164" s="407">
        <v>-8.0853228185639517E-2</v>
      </c>
      <c r="Q164" s="407">
        <v>-6.4146586013961462E-2</v>
      </c>
      <c r="R164" s="407">
        <v>-4.1307101425336307E-2</v>
      </c>
      <c r="S164" s="407">
        <v>-0.12343951358916727</v>
      </c>
      <c r="T164" s="407">
        <v>-0.13504625248126112</v>
      </c>
      <c r="U164" s="407">
        <v>-6.9477698025701334E-2</v>
      </c>
      <c r="V164" s="407">
        <v>-3.5362535622466662E-2</v>
      </c>
      <c r="W164" s="408">
        <v>-9.8466671831429431E-2</v>
      </c>
      <c r="X164" s="408">
        <v>-8.4380312381271777E-2</v>
      </c>
      <c r="Y164" s="408">
        <v>-0.11366446298770011</v>
      </c>
      <c r="Z164" s="408">
        <v>-0.13903549920367997</v>
      </c>
      <c r="AA164" s="408">
        <v>-0.16083107928173679</v>
      </c>
      <c r="AB164" s="408">
        <v>-9.3092437952587398E-2</v>
      </c>
      <c r="AC164" s="407">
        <v>-0.100471755013523</v>
      </c>
      <c r="AD164" s="407">
        <v>-0.11830780516178452</v>
      </c>
      <c r="AE164" s="407">
        <v>-0.12391001814062744</v>
      </c>
      <c r="AF164" s="407">
        <v>-0.10080379228988351</v>
      </c>
      <c r="AG164" s="407">
        <v>-0.10680597589272514</v>
      </c>
      <c r="AH164" s="407">
        <v>-0.11574594343094621</v>
      </c>
      <c r="AI164" s="1939">
        <v>-0.12720535242180792</v>
      </c>
      <c r="AJ164" s="407">
        <v>-0.1460492417063608</v>
      </c>
      <c r="AK164" s="407">
        <v>-0.17474970287853611</v>
      </c>
      <c r="AL164" s="407">
        <v>-0.15734335961763493</v>
      </c>
      <c r="AM164" s="407">
        <v>-0.12369347385996179</v>
      </c>
      <c r="AN164" s="407">
        <v>-0.11764671100777635</v>
      </c>
      <c r="AO164" s="1401">
        <v>-9.9002378256818818E-2</v>
      </c>
      <c r="AP164" s="1401">
        <v>-0.11938814569236189</v>
      </c>
      <c r="AQ164" s="1401">
        <v>-0.15550638177358062</v>
      </c>
      <c r="AR164" s="2317">
        <v>-0.22698842819184001</v>
      </c>
      <c r="AS164" s="2317">
        <v>-0.2793794816031725</v>
      </c>
      <c r="AT164" s="2317" t="e">
        <v>#REF!</v>
      </c>
    </row>
    <row r="165" spans="1:47" ht="16">
      <c r="D165" s="1605" t="s">
        <v>193</v>
      </c>
      <c r="E165" s="2277"/>
      <c r="F165" s="404"/>
      <c r="G165" s="404"/>
      <c r="H165" s="411"/>
      <c r="I165" s="411"/>
      <c r="J165" s="411">
        <v>7.4593061241499362E-4</v>
      </c>
      <c r="K165" s="411">
        <v>-1.4612039517694976E-2</v>
      </c>
      <c r="L165" s="411">
        <v>-5.7952468056970234E-2</v>
      </c>
      <c r="M165" s="411">
        <v>-7.575039921498225E-2</v>
      </c>
      <c r="N165" s="411">
        <v>-6.3167451239648884E-2</v>
      </c>
      <c r="O165" s="411">
        <v>-5.4622300605342775E-2</v>
      </c>
      <c r="P165" s="411">
        <v>-7.6543428709769726E-2</v>
      </c>
      <c r="Q165" s="411">
        <v>-6.8894603454626432E-2</v>
      </c>
      <c r="R165" s="411">
        <v>-7.7867591523238536E-2</v>
      </c>
      <c r="S165" s="411">
        <v>-0.12010688486016705</v>
      </c>
      <c r="T165" s="411">
        <v>-0.1341242118288028</v>
      </c>
      <c r="U165" s="411">
        <v>-6.5630998395983034E-2</v>
      </c>
      <c r="V165" s="411">
        <v>-6.9282886684603334E-2</v>
      </c>
      <c r="W165" s="411">
        <v>-9.6810270721752037E-2</v>
      </c>
      <c r="X165" s="411">
        <v>-7.4817558581800447E-2</v>
      </c>
      <c r="Y165" s="411">
        <v>-0.11284565634543452</v>
      </c>
      <c r="Z165" s="411">
        <v>-0.12601240621116089</v>
      </c>
      <c r="AA165" s="411">
        <v>-0.15148325297612392</v>
      </c>
      <c r="AB165" s="411">
        <v>-9.2978147245728948E-2</v>
      </c>
      <c r="AC165" s="411">
        <v>-9.9478131282135229E-2</v>
      </c>
      <c r="AD165" s="411">
        <v>-0.11859958698722713</v>
      </c>
      <c r="AE165" s="411">
        <v>-0.1209099023250759</v>
      </c>
      <c r="AF165" s="411">
        <v>-0.1091480785764422</v>
      </c>
      <c r="AG165" s="411">
        <v>-9.3898001031497744E-2</v>
      </c>
      <c r="AH165" s="411">
        <v>-0.11574594343094623</v>
      </c>
      <c r="AI165" s="1943">
        <v>-0.12720535242180794</v>
      </c>
      <c r="AJ165" s="411">
        <v>-0.14604924170636072</v>
      </c>
      <c r="AK165" s="411">
        <v>-0.17474970287853614</v>
      </c>
      <c r="AL165" s="411">
        <v>-0.15734335961763499</v>
      </c>
      <c r="AM165" s="411">
        <v>-0.12369347385996182</v>
      </c>
      <c r="AN165" s="411">
        <v>-0.11764671100777642</v>
      </c>
      <c r="AO165" s="411">
        <v>-9.9002378256818749E-2</v>
      </c>
      <c r="AP165" s="1412">
        <v>-0.12353506003029648</v>
      </c>
      <c r="AQ165" s="1412">
        <v>-0.16025422458955363</v>
      </c>
      <c r="AR165" s="2318">
        <v>-0.23325126761900891</v>
      </c>
      <c r="AS165" s="2318">
        <v>-0.28643194990669985</v>
      </c>
      <c r="AT165" s="2318" t="e">
        <v>#REF!</v>
      </c>
    </row>
    <row r="166" spans="1:47" ht="16">
      <c r="D166" s="1595" t="s">
        <v>125</v>
      </c>
      <c r="E166" s="2277"/>
      <c r="F166" s="1400"/>
      <c r="G166" s="1400"/>
      <c r="H166" s="1400"/>
      <c r="I166" s="1400"/>
      <c r="J166" s="1400" t="s">
        <v>55</v>
      </c>
      <c r="K166" s="1400" t="s">
        <v>55</v>
      </c>
      <c r="L166" s="1400" t="s">
        <v>55</v>
      </c>
      <c r="M166" s="1400" t="s">
        <v>55</v>
      </c>
      <c r="N166" s="1400" t="s">
        <v>55</v>
      </c>
      <c r="O166" s="1400" t="s">
        <v>55</v>
      </c>
      <c r="P166" s="1400" t="s">
        <v>55</v>
      </c>
      <c r="Q166" s="1400" t="s">
        <v>55</v>
      </c>
      <c r="R166" s="1400" t="s">
        <v>55</v>
      </c>
      <c r="S166" s="1400" t="s">
        <v>55</v>
      </c>
      <c r="T166" s="1400" t="s">
        <v>55</v>
      </c>
      <c r="U166" s="1400" t="s">
        <v>55</v>
      </c>
      <c r="V166" s="1400" t="s">
        <v>55</v>
      </c>
      <c r="W166" s="1400" t="s">
        <v>55</v>
      </c>
      <c r="X166" s="1400" t="s">
        <v>55</v>
      </c>
      <c r="Y166" s="1400" t="s">
        <v>55</v>
      </c>
      <c r="Z166" s="1400" t="s">
        <v>55</v>
      </c>
      <c r="AA166" s="1400" t="s">
        <v>55</v>
      </c>
      <c r="AB166" s="1400" t="s">
        <v>55</v>
      </c>
      <c r="AC166" s="1400" t="s">
        <v>55</v>
      </c>
      <c r="AD166" s="1400" t="s">
        <v>55</v>
      </c>
      <c r="AE166" s="1400" t="s">
        <v>55</v>
      </c>
      <c r="AF166" s="1400" t="s">
        <v>55</v>
      </c>
      <c r="AG166" s="1400" t="s">
        <v>55</v>
      </c>
      <c r="AH166" s="1400" t="s">
        <v>54</v>
      </c>
      <c r="AI166" s="1944" t="s">
        <v>54</v>
      </c>
      <c r="AJ166" s="1400" t="s">
        <v>55</v>
      </c>
      <c r="AK166" s="1400" t="s">
        <v>55</v>
      </c>
      <c r="AL166" s="1400" t="s">
        <v>55</v>
      </c>
      <c r="AM166" s="1400" t="s">
        <v>55</v>
      </c>
      <c r="AN166" s="1400" t="s">
        <v>55</v>
      </c>
      <c r="AO166" s="1400" t="s">
        <v>55</v>
      </c>
      <c r="AP166" s="1413"/>
      <c r="AQ166" s="1413"/>
      <c r="AR166" s="2319"/>
      <c r="AS166" s="2319"/>
      <c r="AT166" s="2319"/>
    </row>
    <row r="167" spans="1:47" ht="16">
      <c r="D167" s="1596" t="s">
        <v>1553</v>
      </c>
      <c r="E167" s="2277"/>
      <c r="F167" s="404"/>
      <c r="G167" s="404"/>
      <c r="H167" s="412"/>
      <c r="I167" s="412"/>
      <c r="J167" s="412">
        <v>720</v>
      </c>
      <c r="K167" s="412">
        <v>806</v>
      </c>
      <c r="L167" s="412">
        <v>871</v>
      </c>
      <c r="M167" s="412">
        <v>934</v>
      </c>
      <c r="N167" s="412">
        <v>1149</v>
      </c>
      <c r="O167" s="412">
        <v>1372</v>
      </c>
      <c r="P167" s="412">
        <v>1636</v>
      </c>
      <c r="Q167" s="412">
        <v>1831</v>
      </c>
      <c r="R167" s="412">
        <v>2225</v>
      </c>
      <c r="S167" s="412">
        <v>2831</v>
      </c>
      <c r="T167" s="412">
        <v>3223</v>
      </c>
      <c r="U167" s="412">
        <v>3569</v>
      </c>
      <c r="V167" s="412">
        <v>4133</v>
      </c>
      <c r="W167" s="413">
        <v>4702</v>
      </c>
      <c r="X167" s="413">
        <v>5057</v>
      </c>
      <c r="Y167" s="413">
        <v>5623</v>
      </c>
      <c r="Z167" s="413">
        <v>6150</v>
      </c>
      <c r="AA167" s="413">
        <v>6845</v>
      </c>
      <c r="AB167" s="413">
        <v>7694.2340000000004</v>
      </c>
      <c r="AC167" s="412">
        <v>8299.1360000000004</v>
      </c>
      <c r="AD167" s="412">
        <v>9307.6479999999992</v>
      </c>
      <c r="AE167" s="412">
        <v>9594.4660000000003</v>
      </c>
      <c r="AF167" s="412">
        <v>10952.763999999999</v>
      </c>
      <c r="AG167" s="412">
        <v>13719.751</v>
      </c>
      <c r="AH167" s="412">
        <v>16626.213</v>
      </c>
      <c r="AI167" s="1945">
        <v>18785.493999999999</v>
      </c>
      <c r="AJ167" s="412">
        <v>21218.980348792029</v>
      </c>
      <c r="AK167" s="412">
        <v>24187.06300773894</v>
      </c>
      <c r="AL167" s="412">
        <v>27582.519981569942</v>
      </c>
      <c r="AM167" s="412">
        <v>31284.004755875983</v>
      </c>
      <c r="AN167" s="412">
        <v>35488.764415626327</v>
      </c>
      <c r="AO167" s="1414">
        <v>43218.987590843346</v>
      </c>
      <c r="AP167" s="1414">
        <v>46121.534758902715</v>
      </c>
      <c r="AQ167" s="1414">
        <v>53546.695156997899</v>
      </c>
      <c r="AR167" s="2320">
        <v>63455.746969132953</v>
      </c>
      <c r="AS167" s="2320">
        <v>75557.422068103857</v>
      </c>
      <c r="AT167" s="2320" t="e">
        <v>#REF!</v>
      </c>
    </row>
    <row r="168" spans="1:47" ht="16">
      <c r="D168" s="1606" t="s">
        <v>1585</v>
      </c>
      <c r="E168" s="2277"/>
      <c r="F168" s="404"/>
      <c r="G168" s="404"/>
      <c r="H168" s="407"/>
      <c r="I168" s="407"/>
      <c r="J168" s="407"/>
      <c r="K168" s="407">
        <v>0.11944444444444446</v>
      </c>
      <c r="L168" s="407">
        <v>8.0645161290322509E-2</v>
      </c>
      <c r="M168" s="407">
        <v>7.2330654420206697E-2</v>
      </c>
      <c r="N168" s="407">
        <v>0.23019271948608133</v>
      </c>
      <c r="O168" s="407">
        <v>0.19408181026979987</v>
      </c>
      <c r="P168" s="407">
        <v>0.19241982507288635</v>
      </c>
      <c r="Q168" s="407">
        <v>0.11919315403422992</v>
      </c>
      <c r="R168" s="407">
        <v>0.21518296013107596</v>
      </c>
      <c r="S168" s="407">
        <v>0.27235955056179773</v>
      </c>
      <c r="T168" s="407">
        <v>0.13846697280113029</v>
      </c>
      <c r="U168" s="407">
        <v>0.10735339745578654</v>
      </c>
      <c r="V168" s="407">
        <v>0.15802745867189683</v>
      </c>
      <c r="W168" s="408">
        <v>0.13767239293491418</v>
      </c>
      <c r="X168" s="408">
        <v>7.5499787324542655E-2</v>
      </c>
      <c r="Y168" s="408">
        <v>0.11192406565157209</v>
      </c>
      <c r="Z168" s="408">
        <v>9.3722212342166156E-2</v>
      </c>
      <c r="AA168" s="408">
        <v>0.11300813008130084</v>
      </c>
      <c r="AB168" s="408">
        <v>0.12406632578524479</v>
      </c>
      <c r="AC168" s="407">
        <v>7.8617572587472706E-2</v>
      </c>
      <c r="AD168" s="407">
        <v>0.12152011968474774</v>
      </c>
      <c r="AE168" s="407">
        <v>3.0815303715826081E-2</v>
      </c>
      <c r="AF168" s="407">
        <v>0.14157098477393104</v>
      </c>
      <c r="AG168" s="407">
        <v>0.25262910804980376</v>
      </c>
      <c r="AH168" s="407">
        <v>0.21184509835491916</v>
      </c>
      <c r="AI168" s="1939">
        <v>0.12987208812975015</v>
      </c>
      <c r="AJ168" s="407">
        <v>0.12954071629907782</v>
      </c>
      <c r="AK168" s="407">
        <v>0.13987866571146901</v>
      </c>
      <c r="AL168" s="407">
        <v>0.1403831863647349</v>
      </c>
      <c r="AM168" s="407">
        <v>0.13419675855503033</v>
      </c>
      <c r="AN168" s="407">
        <v>0.13440605486932022</v>
      </c>
      <c r="AO168" s="1401">
        <v>0.21782170505246623</v>
      </c>
      <c r="AP168" s="1401">
        <v>6.7159073589089013E-2</v>
      </c>
      <c r="AQ168" s="1401">
        <v>0.16099118203480689</v>
      </c>
      <c r="AR168" s="2317">
        <v>0.1850544050026226</v>
      </c>
      <c r="AS168" s="2317">
        <v>0.19071046637994149</v>
      </c>
      <c r="AT168" s="2317" t="e">
        <v>#REF!</v>
      </c>
    </row>
    <row r="169" spans="1:47" ht="16">
      <c r="D169" s="1596" t="s">
        <v>1586</v>
      </c>
      <c r="E169" s="2277"/>
      <c r="F169" s="404"/>
      <c r="G169" s="404"/>
      <c r="H169" s="412"/>
      <c r="I169" s="412"/>
      <c r="J169" s="412">
        <v>0</v>
      </c>
      <c r="K169" s="412">
        <v>0</v>
      </c>
      <c r="L169" s="412">
        <v>0</v>
      </c>
      <c r="M169" s="412">
        <v>0</v>
      </c>
      <c r="N169" s="412">
        <v>0</v>
      </c>
      <c r="O169" s="412">
        <v>0</v>
      </c>
      <c r="P169" s="412">
        <v>0</v>
      </c>
      <c r="Q169" s="412">
        <v>0</v>
      </c>
      <c r="R169" s="412">
        <v>3713.285370825753</v>
      </c>
      <c r="S169" s="412">
        <v>4509.4743967994891</v>
      </c>
      <c r="T169" s="412">
        <v>5449.7655540744108</v>
      </c>
      <c r="U169" s="412">
        <v>6120.4096021373589</v>
      </c>
      <c r="V169" s="412">
        <v>6884.9688092358401</v>
      </c>
      <c r="W169" s="412">
        <v>7654.3114191874074</v>
      </c>
      <c r="X169" s="412">
        <v>7820.4317119816169</v>
      </c>
      <c r="Y169" s="412">
        <v>8239.5788138222961</v>
      </c>
      <c r="Z169" s="412">
        <v>8547.1273313505862</v>
      </c>
      <c r="AA169" s="412">
        <v>8695.0776567303292</v>
      </c>
      <c r="AB169" s="412">
        <v>9254.2446888267605</v>
      </c>
      <c r="AC169" s="412">
        <v>9638.0309846247183</v>
      </c>
      <c r="AD169" s="412">
        <v>10328.051189963408</v>
      </c>
      <c r="AE169" s="412">
        <v>10150.809272359176</v>
      </c>
      <c r="AF169" s="412">
        <v>11059.3452603852</v>
      </c>
      <c r="AG169" s="412">
        <v>13281.567169574173</v>
      </c>
      <c r="AH169" s="412">
        <v>14233.3825190518</v>
      </c>
      <c r="AI169" s="1945">
        <v>14202.110804396218</v>
      </c>
      <c r="AJ169" s="412">
        <v>14731.502070235892</v>
      </c>
      <c r="AK169" s="412">
        <v>15572.477704509954</v>
      </c>
      <c r="AL169" s="412">
        <v>16594.209507569791</v>
      </c>
      <c r="AM169" s="412">
        <v>17713.596673421565</v>
      </c>
      <c r="AN169" s="412">
        <v>19118.642146992988</v>
      </c>
      <c r="AO169" s="412">
        <v>22457.728072315753</v>
      </c>
      <c r="AP169" s="412">
        <v>23040.92617460258</v>
      </c>
      <c r="AQ169" s="412">
        <v>25476.487728217689</v>
      </c>
      <c r="AR169" s="2437">
        <v>28753.356196494879</v>
      </c>
      <c r="AS169" s="2437">
        <v>32606.592539730478</v>
      </c>
      <c r="AT169" s="2437" t="e">
        <v>#REF!</v>
      </c>
      <c r="AU169" s="412"/>
    </row>
    <row r="170" spans="1:47" ht="16">
      <c r="D170" s="1606" t="s">
        <v>1555</v>
      </c>
      <c r="E170" s="2277"/>
      <c r="F170" s="404"/>
      <c r="G170" s="404"/>
      <c r="H170" s="407"/>
      <c r="I170" s="407"/>
      <c r="J170" s="407"/>
      <c r="K170" s="407" t="e">
        <v>#DIV/0!</v>
      </c>
      <c r="L170" s="407" t="e">
        <v>#DIV/0!</v>
      </c>
      <c r="M170" s="407" t="e">
        <v>#DIV/0!</v>
      </c>
      <c r="N170" s="407" t="e">
        <v>#DIV/0!</v>
      </c>
      <c r="O170" s="407" t="e">
        <v>#DIV/0!</v>
      </c>
      <c r="P170" s="407" t="e">
        <v>#DIV/0!</v>
      </c>
      <c r="Q170" s="407" t="e">
        <v>#DIV/0!</v>
      </c>
      <c r="R170" s="407" t="e">
        <v>#DIV/0!</v>
      </c>
      <c r="S170" s="407">
        <v>0.21441633121687098</v>
      </c>
      <c r="T170" s="407">
        <v>0.20851457942466078</v>
      </c>
      <c r="U170" s="407">
        <v>0.12305924748662878</v>
      </c>
      <c r="V170" s="407">
        <v>0.12491961433945264</v>
      </c>
      <c r="W170" s="408">
        <v>0.11174235225576234</v>
      </c>
      <c r="X170" s="408">
        <v>2.1702839575848509E-2</v>
      </c>
      <c r="Y170" s="408">
        <v>5.3596414785964663E-2</v>
      </c>
      <c r="Z170" s="408">
        <v>3.7325757114230473E-2</v>
      </c>
      <c r="AA170" s="408">
        <v>1.7309947499795086E-2</v>
      </c>
      <c r="AB170" s="408">
        <v>6.4308457517180839E-2</v>
      </c>
      <c r="AC170" s="407">
        <v>4.1471379750886328E-2</v>
      </c>
      <c r="AD170" s="407">
        <v>7.1593482780814899E-2</v>
      </c>
      <c r="AE170" s="407">
        <v>-1.7161216026550186E-2</v>
      </c>
      <c r="AF170" s="407">
        <v>8.9503798529638745E-2</v>
      </c>
      <c r="AG170" s="407">
        <v>0.20093611844717585</v>
      </c>
      <c r="AH170" s="407">
        <v>7.1664385484423443E-2</v>
      </c>
      <c r="AI170" s="1939">
        <v>-2.1970683787725376E-3</v>
      </c>
      <c r="AJ170" s="407">
        <v>3.7275534118196285E-2</v>
      </c>
      <c r="AK170" s="407">
        <v>5.7086889732256285E-2</v>
      </c>
      <c r="AL170" s="407">
        <v>6.5611383265228973E-2</v>
      </c>
      <c r="AM170" s="407">
        <v>6.7456492298783033E-2</v>
      </c>
      <c r="AN170" s="407">
        <v>7.9320168539211977E-2</v>
      </c>
      <c r="AO170" s="1401">
        <v>0.17465078846344428</v>
      </c>
      <c r="AP170" s="1401">
        <v>2.5968704421430289E-2</v>
      </c>
      <c r="AQ170" s="1401">
        <v>0.10570588765219724</v>
      </c>
      <c r="AR170" s="2317">
        <v>0.12862324285964033</v>
      </c>
      <c r="AS170" s="2317">
        <v>0.13400996798089682</v>
      </c>
      <c r="AT170" s="2317" t="e">
        <v>#REF!</v>
      </c>
    </row>
    <row r="171" spans="1:47" ht="16">
      <c r="A171" s="19"/>
      <c r="B171" s="16"/>
      <c r="C171" s="12"/>
      <c r="D171" s="1607" t="s">
        <v>1554</v>
      </c>
      <c r="E171" s="2276"/>
      <c r="F171" s="404"/>
      <c r="G171" s="404"/>
      <c r="H171" s="1166"/>
      <c r="I171" s="1166"/>
      <c r="J171" s="414">
        <v>7.5</v>
      </c>
      <c r="K171" s="414">
        <v>7.7</v>
      </c>
      <c r="L171" s="414">
        <v>7.9</v>
      </c>
      <c r="M171" s="414">
        <v>8.1</v>
      </c>
      <c r="N171" s="414">
        <v>8.3000000000000007</v>
      </c>
      <c r="O171" s="414">
        <v>8.6</v>
      </c>
      <c r="P171" s="414">
        <v>8.8000000000000007</v>
      </c>
      <c r="Q171" s="414">
        <v>9</v>
      </c>
      <c r="R171" s="414">
        <v>9.1999999999999993</v>
      </c>
      <c r="S171" s="414">
        <v>9.5</v>
      </c>
      <c r="T171" s="414">
        <v>9.6999999999999993</v>
      </c>
      <c r="U171" s="414">
        <v>10</v>
      </c>
      <c r="V171" s="414">
        <v>10.199999999999999</v>
      </c>
      <c r="W171" s="414">
        <v>10.5</v>
      </c>
      <c r="X171" s="414">
        <v>10.7</v>
      </c>
      <c r="Y171" s="414">
        <v>11</v>
      </c>
      <c r="Z171" s="414">
        <v>11.3</v>
      </c>
      <c r="AA171" s="414">
        <v>11.5</v>
      </c>
      <c r="AB171" s="414">
        <v>11.8</v>
      </c>
      <c r="AC171" s="414">
        <v>12.1</v>
      </c>
      <c r="AD171" s="414">
        <v>12.4</v>
      </c>
      <c r="AE171" s="414">
        <v>12.7</v>
      </c>
      <c r="AF171" s="414">
        <v>13</v>
      </c>
      <c r="AG171" s="414">
        <v>13.206731</v>
      </c>
      <c r="AH171" s="414">
        <v>13.499656</v>
      </c>
      <c r="AI171" s="1946">
        <v>13.798560999999999</v>
      </c>
      <c r="AJ171" s="414">
        <v>14.104965</v>
      </c>
      <c r="AK171" s="414">
        <v>14.418145000000001</v>
      </c>
      <c r="AL171" s="414">
        <v>14.737803</v>
      </c>
      <c r="AM171" s="414">
        <v>15.063639999999999</v>
      </c>
      <c r="AN171" s="414">
        <v>15.395339</v>
      </c>
      <c r="AO171" s="414">
        <v>15.732628999999999</v>
      </c>
      <c r="AP171" s="414">
        <v>16.075281</v>
      </c>
      <c r="AQ171" s="414">
        <v>16.423064</v>
      </c>
      <c r="AR171" s="2438">
        <v>16.775708000000002</v>
      </c>
      <c r="AS171" s="2438">
        <v>17.132898999999998</v>
      </c>
      <c r="AT171" s="2438">
        <v>17.494219000000001</v>
      </c>
    </row>
    <row r="172" spans="1:47" ht="16">
      <c r="A172" s="19"/>
      <c r="B172" s="16"/>
      <c r="C172" s="12"/>
      <c r="D172" s="1608" t="s">
        <v>1555</v>
      </c>
      <c r="E172" s="2276"/>
      <c r="F172" s="404"/>
      <c r="G172" s="404"/>
      <c r="H172" s="394"/>
      <c r="I172" s="394"/>
      <c r="J172" s="1401"/>
      <c r="K172" s="1401">
        <v>2.6666666666666616E-2</v>
      </c>
      <c r="L172" s="1401">
        <v>2.5974025974025983E-2</v>
      </c>
      <c r="M172" s="1401">
        <v>2.5316455696202445E-2</v>
      </c>
      <c r="N172" s="1401">
        <v>2.4691358024691468E-2</v>
      </c>
      <c r="O172" s="1401">
        <v>3.6144578313252795E-2</v>
      </c>
      <c r="P172" s="1401">
        <v>2.3255813953488413E-2</v>
      </c>
      <c r="Q172" s="1401">
        <v>2.2727272727272707E-2</v>
      </c>
      <c r="R172" s="1401">
        <v>2.2222222222222143E-2</v>
      </c>
      <c r="S172" s="1401">
        <v>3.2608695652174058E-2</v>
      </c>
      <c r="T172" s="1401">
        <v>2.1052631578947212E-2</v>
      </c>
      <c r="U172" s="1401">
        <v>3.0927835051546504E-2</v>
      </c>
      <c r="V172" s="1401">
        <v>2.0000000000000018E-2</v>
      </c>
      <c r="W172" s="1401">
        <v>2.941176470588247E-2</v>
      </c>
      <c r="X172" s="1401">
        <v>1.904761904761898E-2</v>
      </c>
      <c r="Y172" s="1401">
        <v>2.8037383177570208E-2</v>
      </c>
      <c r="Z172" s="1401">
        <v>2.7272727272727337E-2</v>
      </c>
      <c r="AA172" s="1401">
        <v>1.7699115044247815E-2</v>
      </c>
      <c r="AB172" s="1401">
        <v>2.6086956521739202E-2</v>
      </c>
      <c r="AC172" s="1401">
        <v>2.5423728813559254E-2</v>
      </c>
      <c r="AD172" s="1401">
        <v>2.4793388429752206E-2</v>
      </c>
      <c r="AE172" s="1401">
        <v>2.4193548387096753E-2</v>
      </c>
      <c r="AF172" s="1401">
        <v>2.3622047244094446E-2</v>
      </c>
      <c r="AG172" s="1401">
        <v>1.5902384615384513E-2</v>
      </c>
      <c r="AH172" s="1401">
        <v>2.2179977770426351E-2</v>
      </c>
      <c r="AI172" s="1947">
        <v>2.2141675313800624E-2</v>
      </c>
      <c r="AJ172" s="1401">
        <v>2.2205503892761103E-2</v>
      </c>
      <c r="AK172" s="1401">
        <v>2.2203529041014969E-2</v>
      </c>
      <c r="AL172" s="1401">
        <v>2.2170535807484182E-2</v>
      </c>
      <c r="AM172" s="1401">
        <v>2.21089262761891E-2</v>
      </c>
      <c r="AN172" s="1401">
        <v>2.201984380933153E-2</v>
      </c>
      <c r="AO172" s="1401">
        <v>2.1908578953669045E-2</v>
      </c>
      <c r="AP172" s="1401">
        <v>2.1779703824453156E-2</v>
      </c>
      <c r="AQ172" s="1401">
        <v>2.1634645142439402E-2</v>
      </c>
      <c r="AR172" s="2317">
        <v>2.1472485280456866E-2</v>
      </c>
      <c r="AS172" s="2317">
        <v>2.1292156491994119E-2</v>
      </c>
      <c r="AT172" s="2317">
        <v>2.108925056991251E-2</v>
      </c>
    </row>
    <row r="173" spans="1:47" ht="16">
      <c r="D173" s="1609" t="s">
        <v>1587</v>
      </c>
      <c r="E173" s="2276"/>
      <c r="F173" s="404"/>
      <c r="G173" s="404"/>
      <c r="H173" s="412"/>
      <c r="I173" s="412"/>
      <c r="J173" s="412">
        <v>287.47513508523969</v>
      </c>
      <c r="K173" s="412">
        <v>268.60749527075961</v>
      </c>
      <c r="L173" s="412">
        <v>248.88303066260846</v>
      </c>
      <c r="M173" s="412">
        <v>242.56851756983264</v>
      </c>
      <c r="N173" s="412">
        <v>257.47689292628473</v>
      </c>
      <c r="O173" s="412">
        <v>276.27529139876827</v>
      </c>
      <c r="P173" s="412">
        <v>333.27634505978773</v>
      </c>
      <c r="Q173" s="412">
        <v>368.75228204494607</v>
      </c>
      <c r="R173" s="412">
        <v>442.17134149419331</v>
      </c>
      <c r="S173" s="412">
        <v>544.94053943481265</v>
      </c>
      <c r="T173" s="412">
        <v>584.68935287497459</v>
      </c>
      <c r="U173" s="412">
        <v>612.04096021373584</v>
      </c>
      <c r="V173" s="412">
        <v>674.99694208194512</v>
      </c>
      <c r="W173" s="413">
        <v>728.98203992261028</v>
      </c>
      <c r="X173" s="413">
        <v>730.88146840949696</v>
      </c>
      <c r="Y173" s="413">
        <v>749.05261943839059</v>
      </c>
      <c r="Z173" s="413">
        <v>756.38294967704303</v>
      </c>
      <c r="AA173" s="413">
        <v>756.09370928089822</v>
      </c>
      <c r="AB173" s="413">
        <v>784.25802447684407</v>
      </c>
      <c r="AC173" s="412">
        <v>796.5314863326214</v>
      </c>
      <c r="AD173" s="412">
        <v>832.90735402930704</v>
      </c>
      <c r="AE173" s="412">
        <v>799.27632065820285</v>
      </c>
      <c r="AF173" s="412">
        <v>850.71886618347696</v>
      </c>
      <c r="AG173" s="412">
        <v>1005.6665172913853</v>
      </c>
      <c r="AH173" s="412">
        <v>1054.3514974790321</v>
      </c>
      <c r="AI173" s="1945">
        <v>1029.2457890642522</v>
      </c>
      <c r="AJ173" s="412">
        <v>1044.4196118342647</v>
      </c>
      <c r="AK173" s="412">
        <v>1080.0611108093274</v>
      </c>
      <c r="AL173" s="412">
        <v>1125.9622283979356</v>
      </c>
      <c r="AM173" s="412">
        <v>1175.917419257335</v>
      </c>
      <c r="AN173" s="412">
        <v>1241.8461293377811</v>
      </c>
      <c r="AO173" s="1414">
        <v>1427.4618738111567</v>
      </c>
      <c r="AP173" s="1414">
        <v>1433.314053707837</v>
      </c>
      <c r="AQ173" s="1414">
        <v>1551.2627685197892</v>
      </c>
      <c r="AR173" s="2320">
        <v>1713.9876419221694</v>
      </c>
      <c r="AS173" s="2320">
        <v>1903.1567593861655</v>
      </c>
      <c r="AT173" s="2320" t="e">
        <v>#REF!</v>
      </c>
    </row>
    <row r="174" spans="1:47" ht="16">
      <c r="A174" s="19"/>
      <c r="B174" s="16"/>
      <c r="C174" s="12"/>
      <c r="D174" s="1610" t="s">
        <v>1556</v>
      </c>
      <c r="E174" s="2276"/>
      <c r="F174" s="404"/>
      <c r="G174" s="404"/>
      <c r="H174" s="407"/>
      <c r="I174" s="407"/>
      <c r="J174" s="407">
        <v>0</v>
      </c>
      <c r="K174" s="407">
        <v>5.5844155844156029E-2</v>
      </c>
      <c r="L174" s="407">
        <v>5.7531645569620204E-2</v>
      </c>
      <c r="M174" s="407">
        <v>0.10404938271604958</v>
      </c>
      <c r="N174" s="407">
        <v>-2.62650602409642E-3</v>
      </c>
      <c r="O174" s="407">
        <v>3.65348837209305E-2</v>
      </c>
      <c r="P174" s="407">
        <v>6.9136363636363773E-2</v>
      </c>
      <c r="Q174" s="407">
        <v>6.7733333333333423E-2</v>
      </c>
      <c r="R174" s="407">
        <v>5.2608695652174076E-2</v>
      </c>
      <c r="S174" s="407">
        <v>7.6884210526315666E-2</v>
      </c>
      <c r="T174" s="407">
        <v>4.0103092783505323E-2</v>
      </c>
      <c r="U174" s="407">
        <v>4.0809999999999791E-2</v>
      </c>
      <c r="V174" s="407">
        <v>5.8823529411764719E-2</v>
      </c>
      <c r="W174" s="408">
        <v>5.4971428571428449E-2</v>
      </c>
      <c r="X174" s="408">
        <v>2.7429906542056015E-2</v>
      </c>
      <c r="Y174" s="408">
        <v>3.303636363636353E-2</v>
      </c>
      <c r="Z174" s="408">
        <v>6.0088495575221224E-2</v>
      </c>
      <c r="AA174" s="408">
        <v>4.1565217391304365E-2</v>
      </c>
      <c r="AB174" s="408">
        <v>1.2584745762711735E-2</v>
      </c>
      <c r="AC174" s="407">
        <v>5.8099173553719075E-2</v>
      </c>
      <c r="AD174" s="407">
        <v>6.7532258064516126E-2</v>
      </c>
      <c r="AE174" s="407">
        <v>-5.681889763779524E-2</v>
      </c>
      <c r="AF174" s="407">
        <v>8.3407692307692294E-2</v>
      </c>
      <c r="AG174" s="407">
        <v>6.5062959183465052E-2</v>
      </c>
      <c r="AH174" s="407">
        <v>5.8522005449620274E-2</v>
      </c>
      <c r="AI174" s="1939">
        <v>6.5410036887179723E-2</v>
      </c>
      <c r="AJ174" s="407">
        <v>5.4019642167889348E-2</v>
      </c>
      <c r="AK174" s="407">
        <v>5.5668927287138237E-2</v>
      </c>
      <c r="AL174" s="407">
        <v>5.8246964387862477E-2</v>
      </c>
      <c r="AM174" s="407">
        <v>5.2481801278231321E-2</v>
      </c>
      <c r="AN174" s="407">
        <v>5.3113775675421859E-2</v>
      </c>
      <c r="AO174" s="1401">
        <v>6.2727756851721272E-2</v>
      </c>
      <c r="AP174" s="1401">
        <v>6.3914400325198129E-2</v>
      </c>
      <c r="AQ174" s="1401">
        <v>7.6190057111697351E-2</v>
      </c>
      <c r="AR174" s="2317">
        <v>9.755348202169345E-2</v>
      </c>
      <c r="AS174" s="2317">
        <v>0.10730590253479932</v>
      </c>
      <c r="AT174" s="2317" t="e">
        <v>#REF!</v>
      </c>
    </row>
    <row r="175" spans="1:47" ht="16">
      <c r="A175" s="19"/>
      <c r="B175" s="16"/>
      <c r="C175" s="12"/>
      <c r="D175" s="1610" t="s">
        <v>1557</v>
      </c>
      <c r="E175" s="2276"/>
      <c r="F175" s="404"/>
      <c r="G175" s="404"/>
      <c r="H175" s="407"/>
      <c r="I175" s="407"/>
      <c r="J175" s="415">
        <v>2133.3194746031927</v>
      </c>
      <c r="K175" s="415">
        <v>2029.0697135848493</v>
      </c>
      <c r="L175" s="415">
        <v>1921.2059422346072</v>
      </c>
      <c r="M175" s="415">
        <v>1926.7049923156444</v>
      </c>
      <c r="N175" s="415">
        <v>2075.9930269657248</v>
      </c>
      <c r="O175" s="415">
        <v>2308.6579622357735</v>
      </c>
      <c r="P175" s="415">
        <v>2874.4866297387125</v>
      </c>
      <c r="Q175" s="415">
        <v>3259.8838747719637</v>
      </c>
      <c r="R175" s="415">
        <v>4033.5400355470674</v>
      </c>
      <c r="S175" s="415">
        <v>5102.9219999954057</v>
      </c>
      <c r="T175" s="415">
        <v>5597.9007135753036</v>
      </c>
      <c r="U175" s="415">
        <v>6042.8195881786542</v>
      </c>
      <c r="V175" s="415">
        <v>6784.701719816102</v>
      </c>
      <c r="W175" s="415">
        <v>7415.7373001763417</v>
      </c>
      <c r="X175" s="415">
        <v>7477.5711479956899</v>
      </c>
      <c r="Y175" s="415">
        <v>7874.3882601685364</v>
      </c>
      <c r="Z175" s="415">
        <v>8299.7497729399602</v>
      </c>
      <c r="AA175" s="415">
        <v>8091.5117864434797</v>
      </c>
      <c r="AB175" s="415">
        <v>8701.8022953908021</v>
      </c>
      <c r="AC175" s="415">
        <v>8981.6654888348057</v>
      </c>
      <c r="AD175" s="415">
        <v>9680.3640630178779</v>
      </c>
      <c r="AE175" s="415">
        <v>9751.8656339426489</v>
      </c>
      <c r="AF175" s="415">
        <v>10698.5748765115</v>
      </c>
      <c r="AG175" s="415">
        <v>12782.90206215053</v>
      </c>
      <c r="AH175" s="415">
        <v>13678.314075978604</v>
      </c>
      <c r="AI175" s="1948">
        <v>13535.362423060184</v>
      </c>
      <c r="AJ175" s="415">
        <v>14028.508969045441</v>
      </c>
      <c r="AK175" s="415">
        <v>14662.305330732481</v>
      </c>
      <c r="AL175" s="415">
        <v>15509.352204422023</v>
      </c>
      <c r="AM175" s="415">
        <v>16482.966454967991</v>
      </c>
      <c r="AN175" s="415">
        <v>17803.951079965384</v>
      </c>
      <c r="AO175" s="1415">
        <v>21064.400316907733</v>
      </c>
      <c r="AP175" s="1415">
        <v>21607.846911101282</v>
      </c>
      <c r="AQ175" s="1415">
        <v>24048.715361509981</v>
      </c>
      <c r="AR175" s="2321">
        <v>27260.630084965367</v>
      </c>
      <c r="AS175" s="2321">
        <v>31038.281457445784</v>
      </c>
      <c r="AT175" s="2321" t="e">
        <v>#REF!</v>
      </c>
    </row>
    <row r="176" spans="1:47" ht="16">
      <c r="A176" s="19"/>
      <c r="B176" s="16"/>
      <c r="C176" s="12"/>
      <c r="D176" s="1610" t="s">
        <v>455</v>
      </c>
      <c r="E176" s="2276"/>
      <c r="F176" s="404"/>
      <c r="G176" s="404"/>
      <c r="H176" s="407"/>
      <c r="I176" s="407"/>
      <c r="J176" s="415" t="e">
        <v>#DIV/0!</v>
      </c>
      <c r="K176" s="415" t="e">
        <v>#DIV/0!</v>
      </c>
      <c r="L176" s="415" t="e">
        <v>#DIV/0!</v>
      </c>
      <c r="M176" s="415" t="e">
        <v>#DIV/0!</v>
      </c>
      <c r="N176" s="415" t="e">
        <v>#DIV/0!</v>
      </c>
      <c r="O176" s="415" t="e">
        <v>#DIV/0!</v>
      </c>
      <c r="P176" s="415" t="e">
        <v>#DIV/0!</v>
      </c>
      <c r="Q176" s="415" t="e">
        <v>#DIV/0!</v>
      </c>
      <c r="R176" s="415" t="e">
        <v>#DIV/0!</v>
      </c>
      <c r="S176" s="415">
        <v>2523.3390980614654</v>
      </c>
      <c r="T176" s="415">
        <v>2785.8783842084194</v>
      </c>
      <c r="U176" s="415">
        <v>4942.0216029021431</v>
      </c>
      <c r="V176" s="415">
        <v>670.08188867901686</v>
      </c>
      <c r="W176" s="415">
        <v>717.62136758874999</v>
      </c>
      <c r="X176" s="415">
        <v>714.85994672791162</v>
      </c>
      <c r="Y176" s="415">
        <v>732.45304881776508</v>
      </c>
      <c r="Z176" s="415">
        <v>745.43704001285596</v>
      </c>
      <c r="AA176" s="415">
        <v>729.85171492060033</v>
      </c>
      <c r="AB176" s="415">
        <v>760.84944848379496</v>
      </c>
      <c r="AC176" s="415">
        <v>769.40894518427785</v>
      </c>
      <c r="AD176" s="415">
        <v>806.79093762021307</v>
      </c>
      <c r="AE176" s="415">
        <v>783.56987820085931</v>
      </c>
      <c r="AF176" s="415">
        <v>836.84308218833462</v>
      </c>
      <c r="AG176" s="415">
        <v>986.78731442794981</v>
      </c>
      <c r="AH176" s="415">
        <v>1033.7928831308889</v>
      </c>
      <c r="AI176" s="1948">
        <v>1005.0857197158604</v>
      </c>
      <c r="AJ176" s="415">
        <v>1019.4995535005345</v>
      </c>
      <c r="AK176" s="415">
        <v>1048.4976755068851</v>
      </c>
      <c r="AL176" s="415">
        <v>1089.1569697325922</v>
      </c>
      <c r="AM176" s="415">
        <v>1135.0697151680988</v>
      </c>
      <c r="AN176" s="415">
        <v>1199.1484314492318</v>
      </c>
      <c r="AO176" s="1776">
        <v>1383.1804077126426</v>
      </c>
      <c r="AP176" s="1776">
        <v>1388.7400501958211</v>
      </c>
      <c r="AQ176" s="1776">
        <v>1507.7942547665791</v>
      </c>
      <c r="AR176" s="2439">
        <v>1669.4969381161213</v>
      </c>
      <c r="AS176" s="2439">
        <v>1857.387765992675</v>
      </c>
      <c r="AT176" s="2439" t="e">
        <v>#REF!</v>
      </c>
    </row>
    <row r="177" spans="1:46" ht="16">
      <c r="A177" s="19"/>
      <c r="B177" s="16"/>
      <c r="C177" s="12"/>
      <c r="D177" s="1610" t="s">
        <v>1558</v>
      </c>
      <c r="E177" s="2276"/>
      <c r="F177" s="404"/>
      <c r="G177" s="404"/>
      <c r="H177" s="407"/>
      <c r="I177" s="407"/>
      <c r="J177" s="407"/>
      <c r="K177" s="407">
        <v>0.11864406779661008</v>
      </c>
      <c r="L177" s="407">
        <v>4.3988269794721369E-2</v>
      </c>
      <c r="M177" s="407">
        <v>0.1362359550561798</v>
      </c>
      <c r="N177" s="407">
        <v>-4.4911413267408329E-2</v>
      </c>
      <c r="O177" s="407">
        <v>6.7299396031061276E-2</v>
      </c>
      <c r="P177" s="407">
        <v>8.6903799514955526E-2</v>
      </c>
      <c r="Q177" s="407">
        <v>0.10226850130159915</v>
      </c>
      <c r="R177" s="407">
        <v>2.530364372469629E-2</v>
      </c>
      <c r="S177" s="407">
        <v>7.7986179664363275E-2</v>
      </c>
      <c r="T177" s="407">
        <v>9.9206349206349298E-2</v>
      </c>
      <c r="U177" s="407">
        <v>5.5540127742293777E-2</v>
      </c>
      <c r="V177" s="407">
        <v>9.2870297290186699E-2</v>
      </c>
      <c r="W177" s="408">
        <v>6.571978815599433E-2</v>
      </c>
      <c r="X177" s="408">
        <v>4.1789021911000646E-2</v>
      </c>
      <c r="Y177" s="408">
        <v>6.4180398959236884E-2</v>
      </c>
      <c r="Z177" s="408">
        <v>0.12000814995925024</v>
      </c>
      <c r="AA177" s="408">
        <v>4.2204839003092687E-2</v>
      </c>
      <c r="AB177" s="408">
        <v>-9.1642520509688241E-3</v>
      </c>
      <c r="AC177" s="407">
        <v>9.6534342124316996E-2</v>
      </c>
      <c r="AD177" s="407">
        <v>2.0109165833263054E-2</v>
      </c>
      <c r="AE177" s="407">
        <v>1.2718980780654698E-2</v>
      </c>
      <c r="AF177" s="407">
        <v>5.9917843432878648E-2</v>
      </c>
      <c r="AG177" s="407">
        <v>0.12086680445635745</v>
      </c>
      <c r="AH177" s="407">
        <v>9.8437946078358873E-2</v>
      </c>
      <c r="AI177" s="1939">
        <v>4.2027601948588567E-2</v>
      </c>
      <c r="AJ177" s="407">
        <v>0.12690450029141553</v>
      </c>
      <c r="AK177" s="407">
        <v>7.9323359577206931E-2</v>
      </c>
      <c r="AL177" s="407">
        <v>5.5660417988120381E-2</v>
      </c>
      <c r="AM177" s="409">
        <v>4.2933540146075533E-2</v>
      </c>
      <c r="AN177" s="409">
        <v>6.6984683705385795E-2</v>
      </c>
      <c r="AO177" s="1401">
        <v>6.8816483168059994E-2</v>
      </c>
      <c r="AP177" s="1401">
        <v>9.3441811256818053E-2</v>
      </c>
      <c r="AQ177" s="1401">
        <v>-3.3877980515743311E-2</v>
      </c>
      <c r="AR177" s="2317">
        <v>-0.21131514777386773</v>
      </c>
      <c r="AS177" s="2317">
        <v>-0.23977079766275144</v>
      </c>
      <c r="AT177" s="2317" t="e">
        <v>#REF!</v>
      </c>
    </row>
    <row r="178" spans="1:46" ht="16">
      <c r="A178" s="19"/>
      <c r="B178" s="16"/>
      <c r="C178" s="12"/>
      <c r="D178" s="1610" t="s">
        <v>1588</v>
      </c>
      <c r="E178" s="2276"/>
      <c r="F178" s="404"/>
      <c r="G178" s="404"/>
      <c r="H178" s="407"/>
      <c r="I178" s="407"/>
      <c r="J178" s="415"/>
      <c r="K178" s="415"/>
      <c r="L178" s="415"/>
      <c r="M178" s="415"/>
      <c r="N178" s="415"/>
      <c r="O178" s="415"/>
      <c r="P178" s="415"/>
      <c r="Q178" s="415"/>
      <c r="R178" s="415"/>
      <c r="S178" s="415"/>
      <c r="T178" s="415"/>
      <c r="U178" s="415"/>
      <c r="V178" s="415"/>
      <c r="W178" s="415"/>
      <c r="X178" s="415"/>
      <c r="Y178" s="415"/>
      <c r="Z178" s="415">
        <v>939.4705688630886</v>
      </c>
      <c r="AA178" s="415">
        <v>1329.5021661936319</v>
      </c>
      <c r="AB178" s="415">
        <v>1190.4783968948095</v>
      </c>
      <c r="AC178" s="415">
        <v>1225.706737303605</v>
      </c>
      <c r="AD178" s="415">
        <v>1677.8888320380859</v>
      </c>
      <c r="AE178" s="415">
        <v>1452.3117270097466</v>
      </c>
      <c r="AF178" s="415">
        <v>1727.0520235350104</v>
      </c>
      <c r="AG178" s="415">
        <v>2061.5876723099282</v>
      </c>
      <c r="AH178" s="415">
        <v>3020.9829533283441</v>
      </c>
      <c r="AI178" s="1948">
        <v>3986.102686274211</v>
      </c>
      <c r="AJ178" s="415">
        <v>4235.545532089347</v>
      </c>
      <c r="AK178" s="415">
        <v>5553.9532568959576</v>
      </c>
      <c r="AL178" s="415">
        <v>6241.0315762568243</v>
      </c>
      <c r="AM178" s="415">
        <v>6779.0573637607504</v>
      </c>
      <c r="AN178" s="415">
        <v>7833.9624052907484</v>
      </c>
      <c r="AO178" s="1415">
        <v>9013.9304401382688</v>
      </c>
      <c r="AP178" s="1415">
        <v>11924.957680818858</v>
      </c>
      <c r="AQ178" s="1415">
        <v>21127.912682136059</v>
      </c>
      <c r="AR178" s="2321">
        <v>41175.604341577797</v>
      </c>
      <c r="AS178" s="2321">
        <v>63603.518777111873</v>
      </c>
      <c r="AT178" s="2321" t="e">
        <v>#REF!</v>
      </c>
    </row>
    <row r="179" spans="1:46" ht="16">
      <c r="A179" s="19"/>
      <c r="B179" s="16"/>
      <c r="C179" s="12"/>
      <c r="D179" s="1610" t="s">
        <v>1589</v>
      </c>
      <c r="E179" s="2276"/>
      <c r="F179" s="404"/>
      <c r="G179" s="404"/>
      <c r="H179" s="407"/>
      <c r="I179" s="407"/>
      <c r="J179" s="415"/>
      <c r="K179" s="415"/>
      <c r="L179" s="415"/>
      <c r="M179" s="415"/>
      <c r="N179" s="415"/>
      <c r="O179" s="415"/>
      <c r="P179" s="415"/>
      <c r="Q179" s="415"/>
      <c r="R179" s="415"/>
      <c r="S179" s="415"/>
      <c r="T179" s="415"/>
      <c r="U179" s="415"/>
      <c r="V179" s="415"/>
      <c r="W179" s="415"/>
      <c r="X179" s="415"/>
      <c r="Y179" s="415"/>
      <c r="Z179" s="415">
        <v>116.62579256029697</v>
      </c>
      <c r="AA179" s="415">
        <v>220.22465272966625</v>
      </c>
      <c r="AB179" s="415">
        <v>227.83275838438294</v>
      </c>
      <c r="AC179" s="415">
        <v>315.32164955573921</v>
      </c>
      <c r="AD179" s="415">
        <v>237.17111917873035</v>
      </c>
      <c r="AE179" s="415">
        <v>144.24968052171391</v>
      </c>
      <c r="AF179" s="415">
        <v>231.135758520774</v>
      </c>
      <c r="AG179" s="415">
        <v>315.16774652910374</v>
      </c>
      <c r="AH179" s="415">
        <v>534.58035445751841</v>
      </c>
      <c r="AI179" s="1948">
        <v>757.8281901946259</v>
      </c>
      <c r="AJ179" s="415">
        <v>990.16003450242647</v>
      </c>
      <c r="AK179" s="415">
        <v>1856.4097593749823</v>
      </c>
      <c r="AL179" s="415">
        <v>1895.9145446526979</v>
      </c>
      <c r="AM179" s="415">
        <v>1600.8379969241819</v>
      </c>
      <c r="AN179" s="415">
        <v>1733.3625686174876</v>
      </c>
      <c r="AO179" s="1415">
        <v>1676.0477310409669</v>
      </c>
      <c r="AP179" s="1415">
        <v>1902.3780153161276</v>
      </c>
      <c r="AQ179" s="1415">
        <v>2196.4095711762884</v>
      </c>
      <c r="AR179" s="2321">
        <v>2566.7489732337062</v>
      </c>
      <c r="AS179" s="2321">
        <v>2987.3479605339553</v>
      </c>
      <c r="AT179" s="2321" t="e">
        <v>#REF!</v>
      </c>
    </row>
    <row r="180" spans="1:46" ht="16">
      <c r="A180" s="19"/>
      <c r="B180" s="16"/>
      <c r="C180" s="12"/>
      <c r="D180" s="1610" t="s">
        <v>1590</v>
      </c>
      <c r="E180" s="2276"/>
      <c r="F180" s="404"/>
      <c r="G180" s="404"/>
      <c r="H180" s="407"/>
      <c r="I180" s="407"/>
      <c r="J180" s="415"/>
      <c r="K180" s="415"/>
      <c r="L180" s="415"/>
      <c r="M180" s="415"/>
      <c r="N180" s="415"/>
      <c r="O180" s="415"/>
      <c r="P180" s="415"/>
      <c r="Q180" s="415"/>
      <c r="R180" s="415"/>
      <c r="S180" s="415"/>
      <c r="T180" s="415"/>
      <c r="U180" s="415"/>
      <c r="V180" s="415"/>
      <c r="W180" s="415"/>
      <c r="X180" s="415"/>
      <c r="Y180" s="415"/>
      <c r="Z180" s="415">
        <v>443.1188068467244</v>
      </c>
      <c r="AA180" s="415">
        <v>801.45127977198513</v>
      </c>
      <c r="AB180" s="415">
        <v>100.47065552719404</v>
      </c>
      <c r="AC180" s="415">
        <v>24.916938394346836</v>
      </c>
      <c r="AD180" s="415">
        <v>181.21264372971453</v>
      </c>
      <c r="AE180" s="415">
        <v>229.41625092655474</v>
      </c>
      <c r="AF180" s="415">
        <v>55.445532451405796</v>
      </c>
      <c r="AG180" s="415">
        <v>135.11178317333719</v>
      </c>
      <c r="AH180" s="415">
        <v>136.2294832781125</v>
      </c>
      <c r="AI180" s="1948">
        <v>451.68511780117467</v>
      </c>
      <c r="AJ180" s="415">
        <v>196.41873563393673</v>
      </c>
      <c r="AK180" s="415">
        <v>885.2795140861341</v>
      </c>
      <c r="AL180" s="415">
        <v>734.76387912540463</v>
      </c>
      <c r="AM180" s="415">
        <v>216.93457162411951</v>
      </c>
      <c r="AN180" s="415">
        <v>189.16049787199441</v>
      </c>
      <c r="AO180" s="1415">
        <v>1002.741096657339</v>
      </c>
      <c r="AP180" s="1415">
        <v>2357.0003310034563</v>
      </c>
      <c r="AQ180" s="1415">
        <v>8337.513642064634</v>
      </c>
      <c r="AR180" s="2321">
        <v>18569.921008876714</v>
      </c>
      <c r="AS180" s="2321">
        <v>20185.371204129322</v>
      </c>
      <c r="AT180" s="2321" t="e">
        <v>#REF!</v>
      </c>
    </row>
    <row r="181" spans="1:46" ht="16">
      <c r="A181" s="19"/>
      <c r="B181" s="16"/>
      <c r="C181" s="12"/>
      <c r="D181" s="1610" t="s">
        <v>1591</v>
      </c>
      <c r="E181" s="2276"/>
      <c r="F181" s="404"/>
      <c r="G181" s="404"/>
      <c r="H181" s="407"/>
      <c r="I181" s="407"/>
      <c r="J181" s="415"/>
      <c r="K181" s="415"/>
      <c r="L181" s="415"/>
      <c r="M181" s="415"/>
      <c r="N181" s="415"/>
      <c r="O181" s="415"/>
      <c r="P181" s="415"/>
      <c r="Q181" s="415"/>
      <c r="R181" s="415"/>
      <c r="S181" s="415"/>
      <c r="T181" s="415"/>
      <c r="U181" s="415"/>
      <c r="V181" s="415"/>
      <c r="W181" s="416"/>
      <c r="X181" s="416"/>
      <c r="Y181" s="416"/>
      <c r="Z181" s="416">
        <v>379.72596945606722</v>
      </c>
      <c r="AA181" s="416">
        <v>307.82623369198041</v>
      </c>
      <c r="AB181" s="416">
        <v>862.17498298323255</v>
      </c>
      <c r="AC181" s="416">
        <v>885.46814935351892</v>
      </c>
      <c r="AD181" s="416">
        <v>1259.505069129641</v>
      </c>
      <c r="AE181" s="416">
        <v>1078.6457955614778</v>
      </c>
      <c r="AF181" s="416">
        <v>1440.4707325628306</v>
      </c>
      <c r="AG181" s="416">
        <v>1611.3081426074873</v>
      </c>
      <c r="AH181" s="416">
        <v>2350.1731155927132</v>
      </c>
      <c r="AI181" s="1949">
        <v>2776.5893782784105</v>
      </c>
      <c r="AJ181" s="416">
        <v>3048.9667619529841</v>
      </c>
      <c r="AK181" s="416">
        <v>2812.2639834348415</v>
      </c>
      <c r="AL181" s="416">
        <v>3610.3531524787213</v>
      </c>
      <c r="AM181" s="416">
        <v>4961.2847952124494</v>
      </c>
      <c r="AN181" s="416">
        <v>5911.4393388012668</v>
      </c>
      <c r="AO181" s="1415">
        <v>6335.141612439963</v>
      </c>
      <c r="AP181" s="1415">
        <v>7665.5793344992735</v>
      </c>
      <c r="AQ181" s="1415">
        <v>10593.989468895135</v>
      </c>
      <c r="AR181" s="2321">
        <v>20038.934359467377</v>
      </c>
      <c r="AS181" s="2321">
        <v>40430.799612448594</v>
      </c>
      <c r="AT181" s="2321" t="e">
        <v>#REF!</v>
      </c>
    </row>
    <row r="182" spans="1:46" ht="16">
      <c r="A182" s="19"/>
      <c r="B182" s="16"/>
      <c r="C182" s="12"/>
      <c r="D182" s="1611" t="s">
        <v>1559</v>
      </c>
      <c r="E182" s="2278"/>
      <c r="F182" s="1399"/>
      <c r="G182" s="1399"/>
      <c r="H182" s="409"/>
      <c r="I182" s="409"/>
      <c r="J182" s="417">
        <v>238.88888888888889</v>
      </c>
      <c r="K182" s="417">
        <v>282.85714285714289</v>
      </c>
      <c r="L182" s="417">
        <v>0</v>
      </c>
      <c r="M182" s="417">
        <v>3097.5</v>
      </c>
      <c r="N182" s="417">
        <v>3137.2392857142859</v>
      </c>
      <c r="O182" s="417">
        <v>3176.9785714285713</v>
      </c>
      <c r="P182" s="417">
        <v>3216.7178571428567</v>
      </c>
      <c r="Q182" s="417">
        <v>3256.4571428571426</v>
      </c>
      <c r="R182" s="417">
        <v>3293.267571428571</v>
      </c>
      <c r="S182" s="417">
        <v>3330.0779999999995</v>
      </c>
      <c r="T182" s="417">
        <v>3366.8884285714284</v>
      </c>
      <c r="U182" s="417">
        <v>3403.6988571428569</v>
      </c>
      <c r="V182" s="417">
        <v>7742.1371596733143</v>
      </c>
      <c r="W182" s="417">
        <v>8334.2571612849151</v>
      </c>
      <c r="X182" s="417">
        <v>8916.6116932586956</v>
      </c>
      <c r="Y182" s="417">
        <v>9425.9121630883255</v>
      </c>
      <c r="Z182" s="417">
        <v>10194.571492251485</v>
      </c>
      <c r="AA182" s="417">
        <v>11186.264596975774</v>
      </c>
      <c r="AB182" s="417">
        <v>11929.292409991551</v>
      </c>
      <c r="AC182" s="417">
        <v>12641.526777815392</v>
      </c>
      <c r="AD182" s="417">
        <v>13770.756900347993</v>
      </c>
      <c r="AE182" s="417">
        <v>14612.243420593022</v>
      </c>
      <c r="AF182" s="417">
        <v>15634.298761056963</v>
      </c>
      <c r="AG182" s="417">
        <v>16601.636637104326</v>
      </c>
      <c r="AH182" s="417">
        <v>17925.05995670459</v>
      </c>
      <c r="AI182" s="1950">
        <v>19609.324236914847</v>
      </c>
      <c r="AJ182" s="417">
        <v>21381.884061488079</v>
      </c>
      <c r="AK182" s="417">
        <v>23709.793248900041</v>
      </c>
      <c r="AL182" s="417">
        <v>26134.501129852444</v>
      </c>
      <c r="AM182" s="417">
        <v>28544.635519651172</v>
      </c>
      <c r="AN182" s="417">
        <v>31197.281329707977</v>
      </c>
      <c r="AO182" s="417">
        <v>34155.204511855831</v>
      </c>
      <c r="AP182" s="1416">
        <v>5330.4924394736163</v>
      </c>
      <c r="AQ182" s="1416">
        <v>8944.3116857398782</v>
      </c>
      <c r="AR182" s="2322">
        <v>16481.751144695223</v>
      </c>
      <c r="AS182" s="2322">
        <v>24307.845352475295</v>
      </c>
      <c r="AT182" s="2322" t="e">
        <v>#REF!</v>
      </c>
    </row>
    <row r="183" spans="1:46" ht="16">
      <c r="D183" s="1611" t="s">
        <v>1560</v>
      </c>
      <c r="E183" s="2278"/>
      <c r="F183" s="1399"/>
      <c r="G183" s="1399"/>
      <c r="H183" s="409"/>
      <c r="I183" s="409"/>
      <c r="J183" s="417">
        <v>0</v>
      </c>
      <c r="K183" s="417">
        <v>0</v>
      </c>
      <c r="L183" s="417">
        <v>1</v>
      </c>
      <c r="M183" s="417">
        <v>1</v>
      </c>
      <c r="N183" s="417">
        <v>1</v>
      </c>
      <c r="O183" s="417">
        <v>1</v>
      </c>
      <c r="P183" s="417">
        <v>1</v>
      </c>
      <c r="Q183" s="417">
        <v>1</v>
      </c>
      <c r="R183" s="417">
        <v>1</v>
      </c>
      <c r="S183" s="417">
        <v>1</v>
      </c>
      <c r="T183" s="417">
        <v>1</v>
      </c>
      <c r="U183" s="417">
        <v>1</v>
      </c>
      <c r="V183" s="417">
        <v>570.88082388010434</v>
      </c>
      <c r="W183" s="417">
        <v>984.80331528456873</v>
      </c>
      <c r="X183" s="417">
        <v>1486.6270886760722</v>
      </c>
      <c r="Y183" s="417">
        <v>2081.1435327227218</v>
      </c>
      <c r="Z183" s="417">
        <v>2680.9801043277166</v>
      </c>
      <c r="AA183" s="417">
        <v>3170.2691109893849</v>
      </c>
      <c r="AB183" s="417">
        <v>3648.1769863198406</v>
      </c>
      <c r="AC183" s="417">
        <v>4216.9891190274411</v>
      </c>
      <c r="AD183" s="417">
        <v>4917.3971572623304</v>
      </c>
      <c r="AE183" s="417">
        <v>5732.7755790390074</v>
      </c>
      <c r="AF183" s="417">
        <v>6695.4170424527629</v>
      </c>
      <c r="AG183" s="417">
        <v>7539.1058117190278</v>
      </c>
      <c r="AH183" s="417">
        <v>8277.6130655521411</v>
      </c>
      <c r="AI183" s="1950">
        <v>8959.7675062180297</v>
      </c>
      <c r="AJ183" s="417">
        <v>9617.9626172433345</v>
      </c>
      <c r="AK183" s="417">
        <v>10325.976159751737</v>
      </c>
      <c r="AL183" s="417">
        <v>11144.274284399309</v>
      </c>
      <c r="AM183" s="417">
        <v>12043.720521814197</v>
      </c>
      <c r="AN183" s="417">
        <v>13020.748055902897</v>
      </c>
      <c r="AO183" s="417">
        <v>12891.242418465741</v>
      </c>
      <c r="AP183" s="417">
        <v>257.82247111100838</v>
      </c>
      <c r="AQ183" s="417">
        <v>256.20094613546746</v>
      </c>
      <c r="AR183" s="2323">
        <v>254.57942115992648</v>
      </c>
      <c r="AS183" s="2323">
        <v>252.95789618438556</v>
      </c>
      <c r="AT183" s="2323">
        <v>251.37690933323313</v>
      </c>
    </row>
    <row r="185" spans="1:46" hidden="1">
      <c r="D185" s="162" t="s">
        <v>56</v>
      </c>
      <c r="E185" s="99">
        <f ca="1">NOW()</f>
        <v>46072.61265289352</v>
      </c>
      <c r="F185" s="99"/>
      <c r="G185" s="99"/>
      <c r="H185" s="99"/>
      <c r="I185" s="99"/>
      <c r="J185" s="99" t="s">
        <v>367</v>
      </c>
      <c r="K185" s="99" t="s">
        <v>368</v>
      </c>
      <c r="L185" s="99" t="s">
        <v>369</v>
      </c>
      <c r="M185" s="99" t="s">
        <v>370</v>
      </c>
      <c r="N185" s="99" t="s">
        <v>371</v>
      </c>
      <c r="O185" s="99" t="s">
        <v>372</v>
      </c>
      <c r="P185" s="99" t="s">
        <v>373</v>
      </c>
      <c r="Q185" s="99" t="s">
        <v>374</v>
      </c>
      <c r="R185" s="99" t="s">
        <v>346</v>
      </c>
      <c r="S185" s="99" t="s">
        <v>347</v>
      </c>
      <c r="T185" s="99" t="s">
        <v>348</v>
      </c>
      <c r="U185" s="99" t="s">
        <v>40</v>
      </c>
      <c r="V185" s="99" t="s">
        <v>41</v>
      </c>
      <c r="W185" s="99" t="s">
        <v>42</v>
      </c>
      <c r="X185" s="99" t="s">
        <v>43</v>
      </c>
      <c r="Y185" s="99" t="s">
        <v>44</v>
      </c>
      <c r="Z185" s="99" t="s">
        <v>45</v>
      </c>
      <c r="AA185" s="99" t="s">
        <v>46</v>
      </c>
      <c r="AB185" s="99" t="s">
        <v>47</v>
      </c>
      <c r="AC185" s="99" t="s">
        <v>48</v>
      </c>
      <c r="AD185" s="99" t="s">
        <v>49</v>
      </c>
      <c r="AE185" s="99" t="s">
        <v>50</v>
      </c>
      <c r="AF185" s="99" t="s">
        <v>356</v>
      </c>
      <c r="AG185" s="99" t="s">
        <v>363</v>
      </c>
      <c r="AH185" s="99" t="s">
        <v>364</v>
      </c>
      <c r="AI185" s="1951" t="s">
        <v>366</v>
      </c>
      <c r="AJ185" s="99" t="s">
        <v>365</v>
      </c>
      <c r="AK185" s="99" t="s">
        <v>391</v>
      </c>
      <c r="AL185" s="99" t="s">
        <v>736</v>
      </c>
      <c r="AM185" s="99" t="s">
        <v>1224</v>
      </c>
      <c r="AN185" s="99" t="s">
        <v>1180</v>
      </c>
      <c r="AO185" s="99" t="s">
        <v>1182</v>
      </c>
    </row>
    <row r="186" spans="1:46" ht="16" hidden="1">
      <c r="D186" s="143" t="s">
        <v>426</v>
      </c>
      <c r="E186" s="143"/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  <c r="AF186" s="143"/>
      <c r="AG186" s="143"/>
      <c r="AH186" s="143"/>
      <c r="AI186" s="1952"/>
      <c r="AJ186" s="143"/>
      <c r="AK186" s="143"/>
      <c r="AL186" s="143"/>
    </row>
    <row r="187" spans="1:46" hidden="1">
      <c r="D187" s="350" t="s">
        <v>392</v>
      </c>
      <c r="E187" s="10"/>
      <c r="F187" s="10"/>
      <c r="G187" s="10"/>
      <c r="H187" s="10"/>
      <c r="I187" s="10"/>
      <c r="J187" s="10" t="s">
        <v>367</v>
      </c>
      <c r="K187" s="10" t="s">
        <v>368</v>
      </c>
      <c r="L187" s="10" t="s">
        <v>369</v>
      </c>
      <c r="M187" s="10" t="s">
        <v>370</v>
      </c>
      <c r="N187" s="10" t="s">
        <v>371</v>
      </c>
      <c r="O187" s="10" t="s">
        <v>372</v>
      </c>
      <c r="P187" s="10" t="s">
        <v>373</v>
      </c>
      <c r="Q187" s="10" t="s">
        <v>374</v>
      </c>
      <c r="R187" s="10" t="s">
        <v>346</v>
      </c>
      <c r="S187" s="10" t="s">
        <v>347</v>
      </c>
      <c r="T187" s="10" t="s">
        <v>348</v>
      </c>
      <c r="U187" s="10" t="s">
        <v>40</v>
      </c>
      <c r="V187" s="10" t="s">
        <v>41</v>
      </c>
      <c r="W187" s="10" t="s">
        <v>42</v>
      </c>
      <c r="X187" s="10" t="s">
        <v>43</v>
      </c>
      <c r="Y187" s="10" t="s">
        <v>44</v>
      </c>
      <c r="Z187" s="10" t="s">
        <v>45</v>
      </c>
      <c r="AA187" s="10" t="s">
        <v>46</v>
      </c>
      <c r="AB187" s="10" t="s">
        <v>47</v>
      </c>
      <c r="AC187" s="10" t="s">
        <v>48</v>
      </c>
      <c r="AD187" s="10" t="s">
        <v>49</v>
      </c>
      <c r="AE187" s="10" t="s">
        <v>50</v>
      </c>
      <c r="AF187" s="10" t="s">
        <v>356</v>
      </c>
      <c r="AG187" s="10" t="s">
        <v>363</v>
      </c>
      <c r="AH187" s="10" t="s">
        <v>364</v>
      </c>
      <c r="AI187" s="1953" t="s">
        <v>366</v>
      </c>
      <c r="AJ187" s="10" t="s">
        <v>365</v>
      </c>
      <c r="AK187" s="10" t="s">
        <v>391</v>
      </c>
      <c r="AL187" s="10" t="s">
        <v>736</v>
      </c>
      <c r="AM187" s="10" t="s">
        <v>1178</v>
      </c>
      <c r="AN187" s="10" t="s">
        <v>1180</v>
      </c>
      <c r="AO187" s="10" t="s">
        <v>1182</v>
      </c>
    </row>
    <row r="188" spans="1:46" hidden="1">
      <c r="D188" s="431" t="s">
        <v>51</v>
      </c>
      <c r="E188" s="331"/>
      <c r="F188" s="510"/>
      <c r="G188" s="510"/>
      <c r="H188" s="510"/>
      <c r="I188" s="510"/>
      <c r="J188" s="511">
        <v>113.59782050000001</v>
      </c>
      <c r="K188" s="511">
        <v>136.65685000000002</v>
      </c>
      <c r="L188" s="511">
        <v>147.18380000000002</v>
      </c>
      <c r="M188" s="511">
        <v>160.49365</v>
      </c>
      <c r="N188" s="511">
        <v>184.55775</v>
      </c>
      <c r="O188" s="511">
        <v>236.45734999999999</v>
      </c>
      <c r="P188" s="511">
        <v>309.56335607093501</v>
      </c>
      <c r="Q188" s="511">
        <v>360.26350607093502</v>
      </c>
      <c r="R188" s="511">
        <v>388.09999999999997</v>
      </c>
      <c r="S188" s="511">
        <v>518.20000000000005</v>
      </c>
      <c r="T188" s="511">
        <v>670.8</v>
      </c>
      <c r="U188" s="511">
        <v>800.7</v>
      </c>
      <c r="V188" s="511">
        <v>863.35673257600001</v>
      </c>
      <c r="W188" s="511">
        <v>1049.0999999999999</v>
      </c>
      <c r="X188" s="511">
        <v>1101.321563602417</v>
      </c>
      <c r="Y188" s="511">
        <v>1336.3605712034318</v>
      </c>
      <c r="Z188" s="511">
        <v>1418.6704994724025</v>
      </c>
      <c r="AA188" s="511">
        <v>1541.6572083762826</v>
      </c>
      <c r="AB188" s="511">
        <v>1615.7619294919559</v>
      </c>
      <c r="AC188" s="511">
        <v>1820.4124327910465</v>
      </c>
      <c r="AD188" s="511">
        <v>2064.9766652822391</v>
      </c>
      <c r="AE188" s="511">
        <v>2082.0309719952802</v>
      </c>
      <c r="AF188" s="511">
        <v>2171.5351257992602</v>
      </c>
      <c r="AG188" s="511">
        <v>8810.7278994545122</v>
      </c>
      <c r="AH188" s="511">
        <v>12104.05760187265</v>
      </c>
      <c r="AI188" s="1954">
        <v>13332.861619887264</v>
      </c>
      <c r="AJ188" s="511">
        <v>725.33109528069485</v>
      </c>
      <c r="AK188" s="511" t="e">
        <v>#DIV/0!</v>
      </c>
      <c r="AL188" s="511">
        <v>33558.281843828023</v>
      </c>
      <c r="AM188" s="511">
        <v>101515.580110528</v>
      </c>
      <c r="AN188" s="511">
        <v>456131.55929210183</v>
      </c>
      <c r="AO188" s="511">
        <v>2730865.9861676651</v>
      </c>
    </row>
    <row r="189" spans="1:46" hidden="1">
      <c r="B189" s="14"/>
      <c r="D189" s="432" t="s">
        <v>52</v>
      </c>
      <c r="E189" s="331"/>
      <c r="F189" s="510"/>
      <c r="G189" s="510"/>
      <c r="H189" s="510"/>
      <c r="I189" s="510"/>
      <c r="J189" s="511">
        <v>65.384550000000004</v>
      </c>
      <c r="K189" s="511">
        <v>66.571799999999996</v>
      </c>
      <c r="L189" s="511">
        <v>76.746549999999999</v>
      </c>
      <c r="M189" s="511">
        <v>93.009150000000005</v>
      </c>
      <c r="N189" s="511">
        <v>111.0539</v>
      </c>
      <c r="O189" s="511">
        <v>134.00534999999999</v>
      </c>
      <c r="P189" s="511">
        <v>162.974511917</v>
      </c>
      <c r="Q189" s="511">
        <v>193.494661917</v>
      </c>
      <c r="R189" s="511">
        <v>233.29999999999995</v>
      </c>
      <c r="S189" s="511">
        <v>290.3</v>
      </c>
      <c r="T189" s="511">
        <v>413.09999999999997</v>
      </c>
      <c r="U189" s="511">
        <v>391.40000000000003</v>
      </c>
      <c r="V189" s="511">
        <v>484.33096274100001</v>
      </c>
      <c r="W189" s="511">
        <v>591.70000000000005</v>
      </c>
      <c r="X189" s="511">
        <v>736.42156360241711</v>
      </c>
      <c r="Y189" s="511">
        <v>862.07143003969168</v>
      </c>
      <c r="Z189" s="511">
        <v>1002.7568019579999</v>
      </c>
      <c r="AA189" s="511">
        <v>1167.9101980985556</v>
      </c>
      <c r="AB189" s="511">
        <v>1285.5798455454374</v>
      </c>
      <c r="AC189" s="511">
        <v>1461.503755922336</v>
      </c>
      <c r="AD189" s="511">
        <v>1670.2030407779237</v>
      </c>
      <c r="AE189" s="511">
        <v>1649.9486941171201</v>
      </c>
      <c r="AF189" s="511">
        <v>1679.2114408085199</v>
      </c>
      <c r="AG189" s="511">
        <v>7974.6075751222534</v>
      </c>
      <c r="AH189" s="511">
        <v>11379.93943969698</v>
      </c>
      <c r="AI189" s="1954">
        <v>12566.818668509337</v>
      </c>
      <c r="AJ189" s="511">
        <v>0</v>
      </c>
      <c r="AK189" s="511" t="e">
        <v>#DIV/0!</v>
      </c>
      <c r="AL189" s="511">
        <v>32650.378538662444</v>
      </c>
      <c r="AM189" s="511">
        <v>100687.16240486037</v>
      </c>
      <c r="AN189" s="511">
        <v>455283.88028827525</v>
      </c>
      <c r="AO189" s="511">
        <v>2730111.533078522</v>
      </c>
    </row>
    <row r="190" spans="1:46" hidden="1">
      <c r="D190" s="433" t="s">
        <v>393</v>
      </c>
      <c r="E190" s="331"/>
      <c r="F190" s="510"/>
      <c r="G190" s="510"/>
      <c r="H190" s="510"/>
      <c r="I190" s="510"/>
      <c r="J190" s="511">
        <v>61.834350000000001</v>
      </c>
      <c r="K190" s="511">
        <v>63.134699999999995</v>
      </c>
      <c r="L190" s="511">
        <v>71.812049999999999</v>
      </c>
      <c r="M190" s="511">
        <v>86.365949999999998</v>
      </c>
      <c r="N190" s="511">
        <v>103.91084999999998</v>
      </c>
      <c r="O190" s="511">
        <v>123.96069999999997</v>
      </c>
      <c r="P190" s="511">
        <v>147.8440864465</v>
      </c>
      <c r="Q190" s="511">
        <v>177.28098644650001</v>
      </c>
      <c r="R190" s="511">
        <v>217.59999999999997</v>
      </c>
      <c r="S190" s="511">
        <v>272.5</v>
      </c>
      <c r="T190" s="511">
        <v>361.4</v>
      </c>
      <c r="U190" s="511">
        <v>376.40000000000003</v>
      </c>
      <c r="V190" s="511">
        <v>463.70823000000001</v>
      </c>
      <c r="W190" s="511">
        <v>557</v>
      </c>
      <c r="X190" s="511">
        <v>651.92156360241711</v>
      </c>
      <c r="Y190" s="511">
        <v>761.02287438134351</v>
      </c>
      <c r="Z190" s="511">
        <v>871.55680195799994</v>
      </c>
      <c r="AA190" s="511">
        <v>1000.3139498321091</v>
      </c>
      <c r="AB190" s="511">
        <v>1104.143145074856</v>
      </c>
      <c r="AC190" s="511">
        <v>1252.8836310898428</v>
      </c>
      <c r="AD190" s="511">
        <v>1418.7907824792755</v>
      </c>
      <c r="AE190" s="511">
        <v>1408.2817965614299</v>
      </c>
      <c r="AF190" s="511">
        <v>1459.87322506286</v>
      </c>
      <c r="AG190" s="511">
        <v>7648.2048213933867</v>
      </c>
      <c r="AH190" s="511">
        <v>10985.423700769847</v>
      </c>
      <c r="AI190" s="1954">
        <v>12077.821049168699</v>
      </c>
      <c r="AJ190" s="511">
        <v>0</v>
      </c>
      <c r="AK190" s="511">
        <v>70.882764570264854</v>
      </c>
      <c r="AL190" s="511">
        <v>31736.489605578925</v>
      </c>
      <c r="AM190" s="511">
        <v>98645.075616204544</v>
      </c>
      <c r="AN190" s="511">
        <v>448124.76562816603</v>
      </c>
      <c r="AO190" s="511">
        <v>2696508.6516064755</v>
      </c>
    </row>
    <row r="191" spans="1:46" hidden="1">
      <c r="D191" s="433" t="s">
        <v>394</v>
      </c>
      <c r="E191" s="331"/>
      <c r="F191" s="510"/>
      <c r="G191" s="510"/>
      <c r="H191" s="510"/>
      <c r="I191" s="510"/>
      <c r="J191" s="511">
        <v>3.5502000000000002</v>
      </c>
      <c r="K191" s="511">
        <v>3.4371</v>
      </c>
      <c r="L191" s="511">
        <v>4.9344999999999999</v>
      </c>
      <c r="M191" s="511">
        <v>6.6432000000000002</v>
      </c>
      <c r="N191" s="511">
        <v>7.1430500000000006</v>
      </c>
      <c r="O191" s="511">
        <v>10.044649999999999</v>
      </c>
      <c r="P191" s="511">
        <v>15.130425470500001</v>
      </c>
      <c r="Q191" s="511">
        <v>16.2136754705</v>
      </c>
      <c r="R191" s="511">
        <v>15.7</v>
      </c>
      <c r="S191" s="511">
        <v>17.8</v>
      </c>
      <c r="T191" s="511">
        <v>51.7</v>
      </c>
      <c r="U191" s="511">
        <v>15</v>
      </c>
      <c r="V191" s="511">
        <v>20.622732741</v>
      </c>
      <c r="W191" s="511">
        <v>34.700000000000003</v>
      </c>
      <c r="X191" s="511">
        <v>84.5</v>
      </c>
      <c r="Y191" s="511">
        <v>101.04855565834818</v>
      </c>
      <c r="Z191" s="511">
        <v>131.19999999999999</v>
      </c>
      <c r="AA191" s="511">
        <v>167.59624826644659</v>
      </c>
      <c r="AB191" s="511">
        <v>181.4367004705814</v>
      </c>
      <c r="AC191" s="511">
        <v>208.62012483249333</v>
      </c>
      <c r="AD191" s="511">
        <v>251.41225829864834</v>
      </c>
      <c r="AE191" s="511">
        <v>241.66689755569263</v>
      </c>
      <c r="AF191" s="511">
        <v>219.33821574565292</v>
      </c>
      <c r="AG191" s="511">
        <v>326.40275372886663</v>
      </c>
      <c r="AH191" s="511">
        <v>394.51573892713299</v>
      </c>
      <c r="AI191" s="1954">
        <v>488.99761934063827</v>
      </c>
      <c r="AJ191" s="511">
        <v>0</v>
      </c>
      <c r="AK191" s="511" t="e">
        <v>#DIV/0!</v>
      </c>
      <c r="AL191" s="511">
        <v>913.88893308352067</v>
      </c>
      <c r="AM191" s="511">
        <v>2042.0867886558215</v>
      </c>
      <c r="AN191" s="511">
        <v>7159.1146601092132</v>
      </c>
      <c r="AO191" s="511">
        <v>33602.881472046516</v>
      </c>
    </row>
    <row r="192" spans="1:46" hidden="1">
      <c r="D192" s="433" t="s">
        <v>395</v>
      </c>
      <c r="E192" s="331"/>
      <c r="F192" s="510"/>
      <c r="G192" s="510"/>
      <c r="H192" s="510"/>
      <c r="I192" s="510"/>
      <c r="J192" s="512"/>
      <c r="K192" s="512"/>
      <c r="L192" s="512"/>
      <c r="M192" s="512"/>
      <c r="N192" s="512"/>
      <c r="O192" s="512"/>
      <c r="P192" s="512"/>
      <c r="Q192" s="512"/>
      <c r="R192" s="512"/>
      <c r="S192" s="512"/>
      <c r="T192" s="512"/>
      <c r="U192" s="512"/>
      <c r="V192" s="512"/>
      <c r="W192" s="512"/>
      <c r="X192" s="512">
        <v>61.9</v>
      </c>
      <c r="Y192" s="512">
        <v>81.499363751348184</v>
      </c>
      <c r="Z192" s="512">
        <v>89</v>
      </c>
      <c r="AA192" s="512">
        <v>122.87648755655565</v>
      </c>
      <c r="AB192" s="512">
        <v>128.49930055706017</v>
      </c>
      <c r="AC192" s="512">
        <v>150.05275337</v>
      </c>
      <c r="AD192" s="512">
        <v>151.02780468354831</v>
      </c>
      <c r="AE192" s="512">
        <v>169.27762068120722</v>
      </c>
      <c r="AF192" s="512">
        <v>141.91716108631363</v>
      </c>
      <c r="AG192" s="512">
        <v>140.57260554260529</v>
      </c>
      <c r="AH192" s="512">
        <v>154.59535335083405</v>
      </c>
      <c r="AI192" s="1955">
        <v>176.05301360417053</v>
      </c>
      <c r="AJ192" s="512">
        <v>0</v>
      </c>
      <c r="AK192" s="512">
        <v>0</v>
      </c>
      <c r="AL192" s="512">
        <v>218.80666583950239</v>
      </c>
      <c r="AM192" s="512">
        <v>227.57833485390739</v>
      </c>
      <c r="AN192" s="512">
        <v>370.14590759407764</v>
      </c>
      <c r="AO192" s="512">
        <v>370.14590759407764</v>
      </c>
    </row>
    <row r="193" spans="4:41" hidden="1">
      <c r="D193" s="432" t="s">
        <v>396</v>
      </c>
      <c r="E193" s="331"/>
      <c r="F193" s="510"/>
      <c r="G193" s="510"/>
      <c r="H193" s="510"/>
      <c r="I193" s="510"/>
      <c r="J193" s="511">
        <v>48.213270500000007</v>
      </c>
      <c r="K193" s="511">
        <v>70.085049999999995</v>
      </c>
      <c r="L193" s="511">
        <v>70.437250000000006</v>
      </c>
      <c r="M193" s="511">
        <v>67.484499999999997</v>
      </c>
      <c r="N193" s="511">
        <v>73.50385</v>
      </c>
      <c r="O193" s="511">
        <v>102.45200000000001</v>
      </c>
      <c r="P193" s="511">
        <v>146.58884415393501</v>
      </c>
      <c r="Q193" s="511">
        <v>166.76884415393499</v>
      </c>
      <c r="R193" s="511">
        <v>154.80000000000001</v>
      </c>
      <c r="S193" s="511">
        <v>227.89999999999998</v>
      </c>
      <c r="T193" s="511">
        <v>257.7</v>
      </c>
      <c r="U193" s="511">
        <v>409.3</v>
      </c>
      <c r="V193" s="511">
        <v>379.02576983500001</v>
      </c>
      <c r="W193" s="511">
        <v>457.4</v>
      </c>
      <c r="X193" s="511">
        <v>364.9</v>
      </c>
      <c r="Y193" s="511">
        <v>474.28914116374006</v>
      </c>
      <c r="Z193" s="511">
        <v>415.91369751440271</v>
      </c>
      <c r="AA193" s="511">
        <v>373.7470102777271</v>
      </c>
      <c r="AB193" s="511">
        <v>330.18208394651856</v>
      </c>
      <c r="AC193" s="511">
        <v>358.90867686871047</v>
      </c>
      <c r="AD193" s="511">
        <v>394.77362450431519</v>
      </c>
      <c r="AE193" s="511">
        <v>432.08227787815542</v>
      </c>
      <c r="AF193" s="511">
        <v>492.32368499074391</v>
      </c>
      <c r="AG193" s="511">
        <v>836.12032433225818</v>
      </c>
      <c r="AH193" s="511">
        <v>724.11816217567025</v>
      </c>
      <c r="AI193" s="1954">
        <v>766.04295137792644</v>
      </c>
      <c r="AJ193" s="511">
        <v>725.33109528069485</v>
      </c>
      <c r="AK193" s="511">
        <v>901.07416501767239</v>
      </c>
      <c r="AL193" s="511">
        <v>907.90330516558129</v>
      </c>
      <c r="AM193" s="511">
        <v>828.417705667625</v>
      </c>
      <c r="AN193" s="511">
        <v>847.6790038265749</v>
      </c>
      <c r="AO193" s="511">
        <v>754.45308914309794</v>
      </c>
    </row>
    <row r="194" spans="4:41" hidden="1">
      <c r="D194" s="433" t="s">
        <v>397</v>
      </c>
      <c r="E194" s="331"/>
      <c r="F194" s="510"/>
      <c r="G194" s="510"/>
      <c r="H194" s="510"/>
      <c r="I194" s="510"/>
      <c r="J194" s="511">
        <v>12.2132705</v>
      </c>
      <c r="K194" s="511">
        <v>28.406399999999998</v>
      </c>
      <c r="L194" s="511">
        <v>35.258600000000001</v>
      </c>
      <c r="M194" s="511">
        <v>36.984499999999997</v>
      </c>
      <c r="N194" s="511">
        <v>45.629350000000002</v>
      </c>
      <c r="O194" s="511">
        <v>72.109099999999998</v>
      </c>
      <c r="P194" s="511">
        <v>101.575444153935</v>
      </c>
      <c r="Q194" s="511">
        <v>92.047844153935003</v>
      </c>
      <c r="R194" s="511">
        <v>101.4</v>
      </c>
      <c r="S194" s="511">
        <v>168.1</v>
      </c>
      <c r="T194" s="511">
        <v>167</v>
      </c>
      <c r="U194" s="511">
        <v>283</v>
      </c>
      <c r="V194" s="511">
        <v>215.02576983500001</v>
      </c>
      <c r="W194" s="511">
        <v>265.7</v>
      </c>
      <c r="X194" s="511">
        <v>190</v>
      </c>
      <c r="Y194" s="511">
        <v>171.02736591717107</v>
      </c>
      <c r="Z194" s="511">
        <v>174.88</v>
      </c>
      <c r="AA194" s="511">
        <v>204.80701027772713</v>
      </c>
      <c r="AB194" s="511">
        <v>184.18208394651853</v>
      </c>
      <c r="AC194" s="511">
        <v>190.19867686871044</v>
      </c>
      <c r="AD194" s="511">
        <v>161.6980925101455</v>
      </c>
      <c r="AE194" s="511">
        <v>172.38765230665402</v>
      </c>
      <c r="AF194" s="511">
        <v>203.37815939767054</v>
      </c>
      <c r="AG194" s="511">
        <v>463.09313785546436</v>
      </c>
      <c r="AH194" s="511">
        <v>309.80047310123302</v>
      </c>
      <c r="AI194" s="1954">
        <v>261.96230223238678</v>
      </c>
      <c r="AJ194" s="511">
        <v>277.0122132556167</v>
      </c>
      <c r="AK194" s="511">
        <v>436.68339035404995</v>
      </c>
      <c r="AL194" s="511">
        <v>420.43193455560589</v>
      </c>
      <c r="AM194" s="511">
        <v>350.50736785022241</v>
      </c>
      <c r="AN194" s="511">
        <v>335.50747549903997</v>
      </c>
      <c r="AO194" s="511">
        <v>229.24898097609773</v>
      </c>
    </row>
    <row r="195" spans="4:41" hidden="1">
      <c r="D195" s="433" t="s">
        <v>398</v>
      </c>
      <c r="E195" s="331"/>
      <c r="F195" s="510"/>
      <c r="G195" s="510"/>
      <c r="H195" s="510"/>
      <c r="I195" s="510"/>
      <c r="J195" s="511">
        <v>36</v>
      </c>
      <c r="K195" s="511">
        <v>41.678650000000005</v>
      </c>
      <c r="L195" s="511">
        <v>35.178650000000005</v>
      </c>
      <c r="M195" s="511">
        <v>30.5</v>
      </c>
      <c r="N195" s="511">
        <v>27.874499999999998</v>
      </c>
      <c r="O195" s="511">
        <v>30.3429</v>
      </c>
      <c r="P195" s="511">
        <v>45.013400000000004</v>
      </c>
      <c r="Q195" s="511">
        <v>74.721000000000004</v>
      </c>
      <c r="R195" s="511">
        <v>53.4</v>
      </c>
      <c r="S195" s="511">
        <v>59.8</v>
      </c>
      <c r="T195" s="511">
        <v>90.7</v>
      </c>
      <c r="U195" s="511">
        <v>126.3</v>
      </c>
      <c r="V195" s="511">
        <v>164</v>
      </c>
      <c r="W195" s="511">
        <v>191.7</v>
      </c>
      <c r="X195" s="511">
        <v>174.9</v>
      </c>
      <c r="Y195" s="511">
        <v>303.26177524656896</v>
      </c>
      <c r="Z195" s="511">
        <v>241.03369751440272</v>
      </c>
      <c r="AA195" s="511">
        <v>168.94</v>
      </c>
      <c r="AB195" s="511">
        <v>146</v>
      </c>
      <c r="AC195" s="511">
        <v>168.71</v>
      </c>
      <c r="AD195" s="511">
        <v>233.07553199416967</v>
      </c>
      <c r="AE195" s="511">
        <v>259.69462557150138</v>
      </c>
      <c r="AF195" s="511">
        <v>288.9455255930734</v>
      </c>
      <c r="AG195" s="511">
        <v>373.02718647679382</v>
      </c>
      <c r="AH195" s="511">
        <v>414.31768907443717</v>
      </c>
      <c r="AI195" s="1954">
        <v>504.08064914553967</v>
      </c>
      <c r="AJ195" s="511">
        <v>448.3188820250781</v>
      </c>
      <c r="AK195" s="511">
        <v>464.39077466362238</v>
      </c>
      <c r="AL195" s="511">
        <v>487.47137060997534</v>
      </c>
      <c r="AM195" s="511">
        <v>477.91033781740259</v>
      </c>
      <c r="AN195" s="511">
        <v>512.17152832753493</v>
      </c>
      <c r="AO195" s="511">
        <v>525.20410816700019</v>
      </c>
    </row>
    <row r="196" spans="4:41" hidden="1">
      <c r="D196" s="433" t="s">
        <v>399</v>
      </c>
      <c r="E196" s="331"/>
      <c r="F196" s="510"/>
      <c r="G196" s="510"/>
      <c r="H196" s="510"/>
      <c r="I196" s="510"/>
      <c r="J196" s="511"/>
      <c r="K196" s="511"/>
      <c r="L196" s="511"/>
      <c r="M196" s="511"/>
      <c r="N196" s="511"/>
      <c r="O196" s="511"/>
      <c r="P196" s="511"/>
      <c r="Q196" s="511"/>
      <c r="R196" s="511"/>
      <c r="S196" s="511"/>
      <c r="T196" s="511"/>
      <c r="U196" s="511"/>
      <c r="V196" s="511"/>
      <c r="W196" s="511"/>
      <c r="X196" s="511"/>
      <c r="Y196" s="511"/>
      <c r="Z196" s="511"/>
      <c r="AA196" s="513"/>
      <c r="AB196" s="513"/>
      <c r="AC196" s="513"/>
      <c r="AD196" s="513"/>
      <c r="AE196" s="513"/>
      <c r="AF196" s="513"/>
      <c r="AG196" s="511"/>
      <c r="AH196" s="511"/>
      <c r="AI196" s="1954"/>
      <c r="AJ196" s="511"/>
      <c r="AK196" s="511"/>
      <c r="AL196" s="511"/>
      <c r="AM196" s="511"/>
      <c r="AN196" s="511"/>
      <c r="AO196" s="511"/>
    </row>
    <row r="197" spans="4:41" hidden="1">
      <c r="D197" s="431" t="s">
        <v>400</v>
      </c>
      <c r="E197" s="331"/>
      <c r="F197" s="510"/>
      <c r="G197" s="510"/>
      <c r="H197" s="510"/>
      <c r="I197" s="510"/>
      <c r="J197" s="511">
        <v>139.5158340285</v>
      </c>
      <c r="K197" s="511">
        <v>154.53498402849999</v>
      </c>
      <c r="L197" s="511">
        <v>157.07835</v>
      </c>
      <c r="M197" s="511">
        <v>179.24844999999999</v>
      </c>
      <c r="N197" s="511">
        <v>203.3897</v>
      </c>
      <c r="O197" s="511">
        <v>240.90464000000003</v>
      </c>
      <c r="P197" s="511">
        <v>299.85193343749501</v>
      </c>
      <c r="Q197" s="511">
        <v>359.71480448899501</v>
      </c>
      <c r="R197" s="511">
        <v>414.3</v>
      </c>
      <c r="S197" s="511">
        <v>521.69999999999993</v>
      </c>
      <c r="T197" s="511">
        <v>731.3</v>
      </c>
      <c r="U197" s="511">
        <v>804.00000000000011</v>
      </c>
      <c r="V197" s="511">
        <v>984.28858093100007</v>
      </c>
      <c r="W197" s="511">
        <v>1098.0999999999999</v>
      </c>
      <c r="X197" s="511">
        <v>1335.6000000000001</v>
      </c>
      <c r="Y197" s="511">
        <v>1540.0094161169768</v>
      </c>
      <c r="Z197" s="511">
        <v>1720.73</v>
      </c>
      <c r="AA197" s="511">
        <v>1754.639483222375</v>
      </c>
      <c r="AB197" s="511">
        <v>1942.9</v>
      </c>
      <c r="AC197" s="511">
        <v>2187.5397808880507</v>
      </c>
      <c r="AD197" s="511">
        <v>2611.6378944459902</v>
      </c>
      <c r="AE197" s="511">
        <v>3253.1281054531019</v>
      </c>
      <c r="AF197" s="511">
        <v>3110.264227358336</v>
      </c>
      <c r="AG197" s="511">
        <v>3971.0524436151559</v>
      </c>
      <c r="AH197" s="511">
        <v>4611.0020594153748</v>
      </c>
      <c r="AI197" s="1954">
        <v>5330.3239860731037</v>
      </c>
      <c r="AJ197" s="511">
        <v>4746.1804404162776</v>
      </c>
      <c r="AK197" s="511" t="e">
        <v>#DIV/0!</v>
      </c>
      <c r="AL197" s="511">
        <v>7117.3594423322938</v>
      </c>
      <c r="AM197" s="511">
        <v>8244.5744109979732</v>
      </c>
      <c r="AN197" s="511">
        <v>9977.6661915559562</v>
      </c>
      <c r="AO197" s="511">
        <v>13007.2007629295</v>
      </c>
    </row>
    <row r="198" spans="4:41" hidden="1">
      <c r="D198" s="434" t="s">
        <v>401</v>
      </c>
      <c r="E198" s="331"/>
      <c r="F198" s="510"/>
      <c r="G198" s="510"/>
      <c r="H198" s="510"/>
      <c r="I198" s="510"/>
      <c r="J198" s="511">
        <v>81.218376569499995</v>
      </c>
      <c r="K198" s="511">
        <v>87.635976569500002</v>
      </c>
      <c r="L198" s="511">
        <v>98.464949999999988</v>
      </c>
      <c r="M198" s="511">
        <v>121.017</v>
      </c>
      <c r="N198" s="511">
        <v>147.50385</v>
      </c>
      <c r="O198" s="511">
        <v>162.75944000000001</v>
      </c>
      <c r="P198" s="511">
        <v>189.89345609099502</v>
      </c>
      <c r="Q198" s="511">
        <v>233.40716609099502</v>
      </c>
      <c r="R198" s="511">
        <v>266.60000000000002</v>
      </c>
      <c r="S198" s="511">
        <v>348.9</v>
      </c>
      <c r="T198" s="511">
        <v>401.7</v>
      </c>
      <c r="U198" s="511">
        <v>459.1</v>
      </c>
      <c r="V198" s="511">
        <v>526.99576124600003</v>
      </c>
      <c r="W198" s="511">
        <v>614.09999999999991</v>
      </c>
      <c r="X198" s="511">
        <v>633.9</v>
      </c>
      <c r="Y198" s="511">
        <v>777.76349406485224</v>
      </c>
      <c r="Z198" s="511">
        <v>834.73</v>
      </c>
      <c r="AA198" s="511">
        <v>947.5320695517421</v>
      </c>
      <c r="AB198" s="511">
        <v>1069.5999999999999</v>
      </c>
      <c r="AC198" s="511">
        <v>1177.2772642778905</v>
      </c>
      <c r="AD198" s="511">
        <v>1343.6050912542087</v>
      </c>
      <c r="AE198" s="511">
        <v>1558.3598845633098</v>
      </c>
      <c r="AF198" s="511">
        <v>1670.0482916625929</v>
      </c>
      <c r="AG198" s="511">
        <v>2372.9082083768103</v>
      </c>
      <c r="AH198" s="511">
        <v>2725.7199707010996</v>
      </c>
      <c r="AI198" s="1954">
        <v>3206.9168428011121</v>
      </c>
      <c r="AJ198" s="511">
        <v>2743.7066986653599</v>
      </c>
      <c r="AK198" s="511" t="e">
        <v>#DIV/0!</v>
      </c>
      <c r="AL198" s="511">
        <v>4223.4085444338762</v>
      </c>
      <c r="AM198" s="511">
        <v>4986.0832465231179</v>
      </c>
      <c r="AN198" s="511">
        <v>6124.7813249517767</v>
      </c>
      <c r="AO198" s="511">
        <v>8060.7065559892089</v>
      </c>
    </row>
    <row r="199" spans="4:41" hidden="1">
      <c r="D199" s="434" t="s">
        <v>402</v>
      </c>
      <c r="E199" s="331"/>
      <c r="F199" s="510"/>
      <c r="G199" s="510"/>
      <c r="H199" s="510"/>
      <c r="I199" s="510"/>
      <c r="J199" s="512"/>
      <c r="K199" s="512"/>
      <c r="L199" s="512"/>
      <c r="M199" s="512"/>
      <c r="N199" s="512"/>
      <c r="O199" s="512"/>
      <c r="P199" s="512"/>
      <c r="Q199" s="512"/>
      <c r="R199" s="512"/>
      <c r="S199" s="512"/>
      <c r="T199" s="512"/>
      <c r="U199" s="512"/>
      <c r="V199" s="512"/>
      <c r="W199" s="512"/>
      <c r="X199" s="512">
        <v>51.2</v>
      </c>
      <c r="Y199" s="512">
        <v>88.592309467999996</v>
      </c>
      <c r="Z199" s="512">
        <v>89.34</v>
      </c>
      <c r="AA199" s="512">
        <v>127.85672365799999</v>
      </c>
      <c r="AB199" s="512">
        <v>128.15146206400001</v>
      </c>
      <c r="AC199" s="512">
        <v>145.77063851899999</v>
      </c>
      <c r="AD199" s="512">
        <v>212.60240836200001</v>
      </c>
      <c r="AE199" s="512">
        <v>184.27001097465782</v>
      </c>
      <c r="AF199" s="512">
        <v>135.69992736948177</v>
      </c>
      <c r="AG199" s="512">
        <v>132.488043372589</v>
      </c>
      <c r="AH199" s="512">
        <v>154.59535335083405</v>
      </c>
      <c r="AI199" s="1955">
        <v>176.05301360417053</v>
      </c>
      <c r="AJ199" s="512">
        <v>0</v>
      </c>
      <c r="AK199" s="512">
        <v>0</v>
      </c>
      <c r="AL199" s="512">
        <v>218.80666583950239</v>
      </c>
      <c r="AM199" s="512">
        <v>227.57833485390739</v>
      </c>
      <c r="AN199" s="512">
        <v>370.14590759407764</v>
      </c>
      <c r="AO199" s="512">
        <v>370.14590759407764</v>
      </c>
    </row>
    <row r="200" spans="4:41" hidden="1">
      <c r="D200" s="435" t="s">
        <v>550</v>
      </c>
      <c r="E200" s="514"/>
      <c r="F200" s="515"/>
      <c r="G200" s="515"/>
      <c r="H200" s="515"/>
      <c r="I200" s="515"/>
      <c r="J200" s="516"/>
      <c r="K200" s="516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/>
      <c r="Z200" s="516"/>
      <c r="AA200" s="516"/>
      <c r="AB200" s="516"/>
      <c r="AC200" s="516"/>
      <c r="AD200" s="516"/>
      <c r="AE200" s="517">
        <v>33</v>
      </c>
      <c r="AF200" s="518"/>
      <c r="AG200" s="512"/>
      <c r="AH200" s="512"/>
      <c r="AI200" s="1955"/>
      <c r="AJ200" s="512"/>
      <c r="AK200" s="512"/>
      <c r="AL200" s="512"/>
      <c r="AM200" s="512"/>
      <c r="AN200" s="512"/>
      <c r="AO200" s="512"/>
    </row>
    <row r="201" spans="4:41" hidden="1">
      <c r="D201" s="436" t="s">
        <v>551</v>
      </c>
      <c r="E201" s="514"/>
      <c r="F201" s="515"/>
      <c r="G201" s="515"/>
      <c r="H201" s="515"/>
      <c r="I201" s="515"/>
      <c r="J201" s="516"/>
      <c r="K201" s="516"/>
      <c r="L201" s="516"/>
      <c r="M201" s="516"/>
      <c r="N201" s="516"/>
      <c r="O201" s="516"/>
      <c r="P201" s="516"/>
      <c r="Q201" s="516"/>
      <c r="R201" s="516"/>
      <c r="S201" s="516"/>
      <c r="T201" s="516"/>
      <c r="U201" s="516"/>
      <c r="V201" s="516"/>
      <c r="W201" s="516"/>
      <c r="X201" s="516"/>
      <c r="Y201" s="516"/>
      <c r="Z201" s="516"/>
      <c r="AA201" s="516"/>
      <c r="AB201" s="516"/>
      <c r="AC201" s="516"/>
      <c r="AD201" s="516"/>
      <c r="AE201" s="519">
        <v>60</v>
      </c>
      <c r="AF201" s="520">
        <v>60</v>
      </c>
      <c r="AG201" s="520"/>
      <c r="AH201" s="520"/>
      <c r="AI201" s="1955"/>
      <c r="AJ201" s="512"/>
      <c r="AK201" s="512"/>
      <c r="AL201" s="512"/>
      <c r="AM201" s="512"/>
      <c r="AN201" s="512"/>
      <c r="AO201" s="512"/>
    </row>
    <row r="202" spans="4:41" hidden="1">
      <c r="D202" s="432" t="s">
        <v>53</v>
      </c>
      <c r="E202" s="331"/>
      <c r="F202" s="510"/>
      <c r="G202" s="510"/>
      <c r="H202" s="510"/>
      <c r="I202" s="510"/>
      <c r="J202" s="511">
        <v>58.127957459000001</v>
      </c>
      <c r="K202" s="511">
        <v>66.411907459000005</v>
      </c>
      <c r="L202" s="511">
        <v>58.062550000000002</v>
      </c>
      <c r="M202" s="511">
        <v>57.631100000000004</v>
      </c>
      <c r="N202" s="511">
        <v>54.473050000000001</v>
      </c>
      <c r="O202" s="511">
        <v>66.223749999999995</v>
      </c>
      <c r="P202" s="511">
        <v>95.999886279999998</v>
      </c>
      <c r="Q202" s="511">
        <v>118.3417973315</v>
      </c>
      <c r="R202" s="511">
        <v>131.80000000000001</v>
      </c>
      <c r="S202" s="511">
        <v>188.2</v>
      </c>
      <c r="T202" s="511">
        <v>306.7</v>
      </c>
      <c r="U202" s="511">
        <v>316.70000000000005</v>
      </c>
      <c r="V202" s="511">
        <v>438.59208968500002</v>
      </c>
      <c r="W202" s="511">
        <v>482.9</v>
      </c>
      <c r="X202" s="511">
        <v>564.5</v>
      </c>
      <c r="Y202" s="511">
        <v>712.02636734912699</v>
      </c>
      <c r="Z202" s="511">
        <v>769.8</v>
      </c>
      <c r="AA202" s="511">
        <v>718.68553264663296</v>
      </c>
      <c r="AB202" s="511">
        <v>759.45977511682895</v>
      </c>
      <c r="AC202" s="511">
        <v>850.21990038716001</v>
      </c>
      <c r="AD202" s="511">
        <v>1071.7092455117818</v>
      </c>
      <c r="AE202" s="511">
        <v>1294.7440302694517</v>
      </c>
      <c r="AF202" s="511">
        <v>1140.4189543084346</v>
      </c>
      <c r="AG202" s="511">
        <v>1325.0052487333517</v>
      </c>
      <c r="AH202" s="511">
        <v>1592.3624648970303</v>
      </c>
      <c r="AI202" s="1954">
        <v>1873.2311940523177</v>
      </c>
      <c r="AJ202" s="511">
        <v>1982.0445619364984</v>
      </c>
      <c r="AK202" s="511" t="e">
        <v>#DIV/0!</v>
      </c>
      <c r="AL202" s="511">
        <v>2587.7701822949734</v>
      </c>
      <c r="AM202" s="511">
        <v>2914.4714646742173</v>
      </c>
      <c r="AN202" s="511">
        <v>3464.271403739845</v>
      </c>
      <c r="AO202" s="511">
        <v>4506.9453928587864</v>
      </c>
    </row>
    <row r="203" spans="4:41" hidden="1">
      <c r="D203" s="434" t="s">
        <v>403</v>
      </c>
      <c r="E203" s="331"/>
      <c r="F203" s="510"/>
      <c r="G203" s="510"/>
      <c r="H203" s="510"/>
      <c r="I203" s="510"/>
      <c r="J203" s="511"/>
      <c r="K203" s="511"/>
      <c r="L203" s="511"/>
      <c r="M203" s="511"/>
      <c r="N203" s="511"/>
      <c r="O203" s="511"/>
      <c r="P203" s="511"/>
      <c r="Q203" s="511"/>
      <c r="R203" s="511"/>
      <c r="S203" s="511"/>
      <c r="T203" s="511"/>
      <c r="U203" s="511"/>
      <c r="V203" s="511"/>
      <c r="W203" s="511"/>
      <c r="X203" s="511"/>
      <c r="Y203" s="511"/>
      <c r="Z203" s="511"/>
      <c r="AA203" s="513"/>
      <c r="AB203" s="513"/>
      <c r="AC203" s="513"/>
      <c r="AD203" s="513"/>
      <c r="AE203" s="511"/>
      <c r="AF203" s="511"/>
      <c r="AG203" s="511"/>
      <c r="AH203" s="511"/>
      <c r="AI203" s="1954"/>
      <c r="AJ203" s="511"/>
      <c r="AK203" s="511"/>
      <c r="AL203" s="511"/>
      <c r="AM203" s="511"/>
      <c r="AN203" s="511"/>
      <c r="AO203" s="511"/>
    </row>
    <row r="204" spans="4:41" hidden="1">
      <c r="D204" s="436" t="s">
        <v>551</v>
      </c>
      <c r="E204" s="331"/>
      <c r="F204" s="510"/>
      <c r="G204" s="510"/>
      <c r="H204" s="510"/>
      <c r="I204" s="510"/>
      <c r="J204" s="511"/>
      <c r="K204" s="511"/>
      <c r="L204" s="511"/>
      <c r="M204" s="511"/>
      <c r="N204" s="511"/>
      <c r="O204" s="511"/>
      <c r="P204" s="511"/>
      <c r="Q204" s="511"/>
      <c r="R204" s="511"/>
      <c r="S204" s="511"/>
      <c r="T204" s="511"/>
      <c r="U204" s="511"/>
      <c r="V204" s="511"/>
      <c r="W204" s="511"/>
      <c r="X204" s="511"/>
      <c r="Y204" s="511"/>
      <c r="Z204" s="511"/>
      <c r="AA204" s="513"/>
      <c r="AB204" s="513"/>
      <c r="AC204" s="513"/>
      <c r="AD204" s="513"/>
      <c r="AE204" s="521">
        <v>40</v>
      </c>
      <c r="AF204" s="522">
        <v>40</v>
      </c>
      <c r="AG204" s="522"/>
      <c r="AH204" s="522"/>
      <c r="AI204" s="1954"/>
      <c r="AJ204" s="511"/>
      <c r="AK204" s="511"/>
      <c r="AL204" s="511"/>
      <c r="AM204" s="511"/>
      <c r="AN204" s="511"/>
      <c r="AO204" s="511"/>
    </row>
    <row r="205" spans="4:41" hidden="1">
      <c r="D205" s="434" t="s">
        <v>404</v>
      </c>
      <c r="E205" s="331"/>
      <c r="F205" s="510"/>
      <c r="G205" s="510"/>
      <c r="H205" s="510"/>
      <c r="I205" s="510"/>
      <c r="J205" s="511">
        <v>0.16949999999999998</v>
      </c>
      <c r="K205" s="511">
        <v>0.48709999999999998</v>
      </c>
      <c r="L205" s="511">
        <v>0.55084999999999995</v>
      </c>
      <c r="M205" s="511">
        <v>0.60034999999999994</v>
      </c>
      <c r="N205" s="511">
        <v>1.4128000000000001</v>
      </c>
      <c r="O205" s="511">
        <v>11.92145</v>
      </c>
      <c r="P205" s="511">
        <v>13.958591066499999</v>
      </c>
      <c r="Q205" s="511">
        <v>7.9658410664999995</v>
      </c>
      <c r="R205" s="511">
        <v>15.9</v>
      </c>
      <c r="S205" s="511">
        <v>-15.4</v>
      </c>
      <c r="T205" s="511">
        <v>22.9</v>
      </c>
      <c r="U205" s="511">
        <v>28.2</v>
      </c>
      <c r="V205" s="511">
        <v>18.70073</v>
      </c>
      <c r="W205" s="511">
        <v>1.1000000000000001</v>
      </c>
      <c r="X205" s="511">
        <v>137.20000000000002</v>
      </c>
      <c r="Y205" s="511">
        <v>50.219554702997584</v>
      </c>
      <c r="Z205" s="511">
        <v>116.19999999999999</v>
      </c>
      <c r="AA205" s="511">
        <v>88.421881023999987</v>
      </c>
      <c r="AB205" s="511">
        <v>113.83692121199999</v>
      </c>
      <c r="AC205" s="511">
        <v>160.04261622299998</v>
      </c>
      <c r="AD205" s="511">
        <v>195.14388571000001</v>
      </c>
      <c r="AE205" s="511">
        <v>400.02419062033982</v>
      </c>
      <c r="AF205" s="511">
        <v>299.79698138730896</v>
      </c>
      <c r="AG205" s="511">
        <v>273.13898650499351</v>
      </c>
      <c r="AH205" s="511">
        <v>292.91962381724522</v>
      </c>
      <c r="AI205" s="1954">
        <v>250.17594921967344</v>
      </c>
      <c r="AJ205" s="511">
        <v>20.429179814419857</v>
      </c>
      <c r="AK205" s="511">
        <v>10.214589907209929</v>
      </c>
      <c r="AL205" s="511">
        <v>306.18071560344475</v>
      </c>
      <c r="AM205" s="511">
        <v>344.01969980063762</v>
      </c>
      <c r="AN205" s="511">
        <v>388.61346286433491</v>
      </c>
      <c r="AO205" s="511">
        <v>439.54881408150567</v>
      </c>
    </row>
    <row r="206" spans="4:41" hidden="1">
      <c r="D206" s="434" t="s">
        <v>405</v>
      </c>
      <c r="E206" s="331"/>
      <c r="F206" s="510"/>
      <c r="G206" s="510"/>
      <c r="H206" s="510"/>
      <c r="I206" s="510"/>
      <c r="J206" s="511"/>
      <c r="K206" s="511"/>
      <c r="L206" s="511"/>
      <c r="M206" s="511"/>
      <c r="N206" s="511"/>
      <c r="O206" s="511"/>
      <c r="P206" s="511"/>
      <c r="Q206" s="511"/>
      <c r="R206" s="511"/>
      <c r="S206" s="511"/>
      <c r="T206" s="511"/>
      <c r="U206" s="511"/>
      <c r="V206" s="511"/>
      <c r="W206" s="511"/>
      <c r="X206" s="511"/>
      <c r="Y206" s="511"/>
      <c r="Z206" s="511"/>
      <c r="AA206" s="511"/>
      <c r="AB206" s="511"/>
      <c r="AC206" s="511"/>
      <c r="AD206" s="511"/>
      <c r="AE206" s="511"/>
      <c r="AF206" s="523"/>
      <c r="AG206" s="523"/>
      <c r="AH206" s="511"/>
      <c r="AI206" s="1954"/>
      <c r="AJ206" s="511"/>
      <c r="AK206" s="511"/>
      <c r="AL206" s="511"/>
      <c r="AM206" s="511"/>
      <c r="AN206" s="511"/>
      <c r="AO206" s="511"/>
    </row>
    <row r="207" spans="4:41" hidden="1">
      <c r="D207" s="431" t="s">
        <v>406</v>
      </c>
      <c r="E207" s="331"/>
      <c r="F207" s="510"/>
      <c r="G207" s="510"/>
      <c r="H207" s="510"/>
      <c r="I207" s="510"/>
      <c r="J207" s="511">
        <v>-25.918013528499991</v>
      </c>
      <c r="K207" s="511">
        <v>-17.8781340285</v>
      </c>
      <c r="L207" s="511">
        <v>-9.8945499999999953</v>
      </c>
      <c r="M207" s="511">
        <v>-18.754800000000003</v>
      </c>
      <c r="N207" s="511">
        <v>-18.83195000000002</v>
      </c>
      <c r="O207" s="511">
        <v>-4.4472900000000237</v>
      </c>
      <c r="P207" s="511">
        <v>9.7114226334400087</v>
      </c>
      <c r="Q207" s="511">
        <v>0.54870158194000851</v>
      </c>
      <c r="R207" s="511">
        <v>-26.200000000000045</v>
      </c>
      <c r="S207" s="511">
        <v>-3.4999999999998863</v>
      </c>
      <c r="T207" s="511">
        <v>-60.5</v>
      </c>
      <c r="U207" s="511">
        <v>-3.3000000000000682</v>
      </c>
      <c r="V207" s="511">
        <v>-120.93184835500006</v>
      </c>
      <c r="W207" s="511">
        <v>-49</v>
      </c>
      <c r="X207" s="511">
        <v>-234.27843639758316</v>
      </c>
      <c r="Y207" s="511">
        <v>-203.64884491354496</v>
      </c>
      <c r="Z207" s="511">
        <v>-302.05950052759749</v>
      </c>
      <c r="AA207" s="511">
        <v>-212.98227484609242</v>
      </c>
      <c r="AB207" s="511">
        <v>-327.13213778888797</v>
      </c>
      <c r="AC207" s="511">
        <v>-367.12734809700419</v>
      </c>
      <c r="AD207" s="511">
        <v>-546.66122916375116</v>
      </c>
      <c r="AE207" s="511">
        <v>-1171.0971334578217</v>
      </c>
      <c r="AF207" s="511">
        <v>-938.72910155907584</v>
      </c>
      <c r="AG207" s="511">
        <v>4839.6754558393568</v>
      </c>
      <c r="AH207" s="511">
        <v>7493.0555424572749</v>
      </c>
      <c r="AI207" s="1954">
        <v>8002.5376338141605</v>
      </c>
      <c r="AJ207" s="511">
        <v>-4020.8493451355826</v>
      </c>
      <c r="AK207" s="511" t="e">
        <v>#DIV/0!</v>
      </c>
      <c r="AL207" s="511">
        <v>26440.922401495729</v>
      </c>
      <c r="AM207" s="511">
        <v>93271.005699530026</v>
      </c>
      <c r="AN207" s="511">
        <v>446153.89310054586</v>
      </c>
      <c r="AO207" s="511">
        <v>2717858.7854047357</v>
      </c>
    </row>
    <row r="208" spans="4:41" hidden="1">
      <c r="D208" s="434" t="s">
        <v>407</v>
      </c>
      <c r="E208" s="331"/>
      <c r="F208" s="510"/>
      <c r="G208" s="510"/>
      <c r="H208" s="510"/>
      <c r="I208" s="510"/>
      <c r="J208" s="511">
        <v>-74.131284028500005</v>
      </c>
      <c r="K208" s="511">
        <v>-87.963184028499995</v>
      </c>
      <c r="L208" s="511">
        <v>-80.331800000000001</v>
      </c>
      <c r="M208" s="511">
        <v>-86.239300000000014</v>
      </c>
      <c r="N208" s="511">
        <v>-92.335800000000035</v>
      </c>
      <c r="O208" s="511">
        <v>-106.89929000000004</v>
      </c>
      <c r="P208" s="511">
        <v>-136.87742152049501</v>
      </c>
      <c r="Q208" s="511">
        <v>-166.22014257199501</v>
      </c>
      <c r="R208" s="511">
        <v>-181.00000000000006</v>
      </c>
      <c r="S208" s="511">
        <v>-231.39999999999992</v>
      </c>
      <c r="T208" s="511">
        <v>-318.2</v>
      </c>
      <c r="U208" s="511">
        <v>-412.60000000000008</v>
      </c>
      <c r="V208" s="511">
        <v>-499.95761819000006</v>
      </c>
      <c r="W208" s="511">
        <v>-506.39999999999986</v>
      </c>
      <c r="X208" s="511">
        <v>-599.17843639758303</v>
      </c>
      <c r="Y208" s="511">
        <v>-677.93798607728513</v>
      </c>
      <c r="Z208" s="511">
        <v>-717.97319804200015</v>
      </c>
      <c r="AA208" s="511">
        <v>-586.72928512381941</v>
      </c>
      <c r="AB208" s="511">
        <v>-657.31422173540705</v>
      </c>
      <c r="AC208" s="511">
        <v>-726.03602496571466</v>
      </c>
      <c r="AD208" s="511">
        <v>-941.43485366806658</v>
      </c>
      <c r="AE208" s="511">
        <v>-1603.1794113359817</v>
      </c>
      <c r="AF208" s="511">
        <v>-1431.0527865498161</v>
      </c>
      <c r="AG208" s="511">
        <v>4003.5551315070975</v>
      </c>
      <c r="AH208" s="511">
        <v>6768.9373802816053</v>
      </c>
      <c r="AI208" s="1954">
        <v>7236.4946824362332</v>
      </c>
      <c r="AJ208" s="511">
        <v>-4746.1804404162776</v>
      </c>
      <c r="AK208" s="511" t="e">
        <v>#DIV/0!</v>
      </c>
      <c r="AL208" s="511">
        <v>25533.01909633015</v>
      </c>
      <c r="AM208" s="511">
        <v>92442.587993862398</v>
      </c>
      <c r="AN208" s="511">
        <v>445306.21409671928</v>
      </c>
      <c r="AO208" s="511">
        <v>2717104.3323155926</v>
      </c>
    </row>
    <row r="209" spans="4:46" hidden="1">
      <c r="D209" s="434" t="s">
        <v>505</v>
      </c>
      <c r="E209" s="331"/>
      <c r="F209" s="510"/>
      <c r="G209" s="510"/>
      <c r="H209" s="510"/>
      <c r="I209" s="510"/>
      <c r="J209" s="511">
        <v>-25.918013528499984</v>
      </c>
      <c r="K209" s="511">
        <v>-17.878134028499971</v>
      </c>
      <c r="L209" s="511">
        <v>-9.8945499999999811</v>
      </c>
      <c r="M209" s="511">
        <v>-18.754799999999989</v>
      </c>
      <c r="N209" s="511">
        <v>-18.831950000000006</v>
      </c>
      <c r="O209" s="511">
        <v>-4.4472900000000379</v>
      </c>
      <c r="P209" s="511">
        <v>9.7114226334400087</v>
      </c>
      <c r="Q209" s="511">
        <v>0.54870158194000851</v>
      </c>
      <c r="R209" s="511">
        <v>-26.200000000000045</v>
      </c>
      <c r="S209" s="511">
        <v>-3.4999999999998863</v>
      </c>
      <c r="T209" s="511">
        <v>-60.5</v>
      </c>
      <c r="U209" s="511">
        <v>-3.3000000000000682</v>
      </c>
      <c r="V209" s="511">
        <v>-120.93184835500006</v>
      </c>
      <c r="W209" s="511">
        <v>-49</v>
      </c>
      <c r="X209" s="511">
        <v>-244.97843639758321</v>
      </c>
      <c r="Y209" s="511">
        <v>-196.55589919689328</v>
      </c>
      <c r="Z209" s="511">
        <v>-301.71950052759757</v>
      </c>
      <c r="AA209" s="511">
        <v>-208.00203874464819</v>
      </c>
      <c r="AB209" s="511">
        <v>-327.48590900110435</v>
      </c>
      <c r="AC209" s="511">
        <v>-371.40946294800415</v>
      </c>
      <c r="AD209" s="511">
        <v>-485.08662548529946</v>
      </c>
      <c r="AE209" s="511">
        <v>-1156.104743164371</v>
      </c>
      <c r="AF209" s="511">
        <v>-944.94633527590759</v>
      </c>
      <c r="AG209" s="511">
        <v>4831.5908936693395</v>
      </c>
      <c r="AH209" s="511">
        <v>7493.055542457274</v>
      </c>
      <c r="AI209" s="1954">
        <v>8002.5376338141605</v>
      </c>
      <c r="AJ209" s="511">
        <v>-4020.8493451355826</v>
      </c>
      <c r="AK209" s="511" t="e">
        <v>#DIV/0!</v>
      </c>
      <c r="AL209" s="511">
        <v>26440.922401495729</v>
      </c>
      <c r="AM209" s="511">
        <v>93271.005699530026</v>
      </c>
      <c r="AN209" s="511">
        <v>446153.89310054586</v>
      </c>
      <c r="AO209" s="511">
        <v>2717858.7854047357</v>
      </c>
    </row>
    <row r="210" spans="4:46" hidden="1">
      <c r="D210" s="434" t="s">
        <v>510</v>
      </c>
      <c r="E210" s="331"/>
      <c r="F210" s="510"/>
      <c r="G210" s="510"/>
      <c r="H210" s="510"/>
      <c r="I210" s="510"/>
      <c r="J210" s="511">
        <v>-25.918013528499984</v>
      </c>
      <c r="K210" s="511">
        <v>-17.878134028499971</v>
      </c>
      <c r="L210" s="511">
        <v>-9.8945499999999811</v>
      </c>
      <c r="M210" s="511">
        <v>-18.754799999999989</v>
      </c>
      <c r="N210" s="511">
        <v>-18.831950000000006</v>
      </c>
      <c r="O210" s="511">
        <v>-4.4472900000000379</v>
      </c>
      <c r="P210" s="511">
        <v>9.7114226334400087</v>
      </c>
      <c r="Q210" s="511">
        <v>0.54870158194000851</v>
      </c>
      <c r="R210" s="511">
        <v>-26.200000000000045</v>
      </c>
      <c r="S210" s="511">
        <v>-3.4999999999998863</v>
      </c>
      <c r="T210" s="511">
        <v>-60.5</v>
      </c>
      <c r="U210" s="511">
        <v>-3.3000000000000682</v>
      </c>
      <c r="V210" s="511">
        <v>-120.93184835500006</v>
      </c>
      <c r="W210" s="511">
        <v>-49</v>
      </c>
      <c r="X210" s="511">
        <v>-234.27843639758316</v>
      </c>
      <c r="Y210" s="511">
        <v>-202.1017402105474</v>
      </c>
      <c r="Z210" s="511">
        <v>-300.45950052759758</v>
      </c>
      <c r="AA210" s="511">
        <v>-211.23614682809239</v>
      </c>
      <c r="AB210" s="511">
        <v>-324.56296494504409</v>
      </c>
      <c r="AC210" s="511">
        <v>-364.25164341100412</v>
      </c>
      <c r="AD210" s="511">
        <v>-546.66122916375116</v>
      </c>
      <c r="AE210" s="511">
        <v>-1091.0971334578217</v>
      </c>
      <c r="AF210" s="511">
        <v>-938.72910155907584</v>
      </c>
      <c r="AG210" s="511">
        <v>4839.6754558393568</v>
      </c>
      <c r="AH210" s="511">
        <v>7493.0555424572749</v>
      </c>
      <c r="AI210" s="1954">
        <v>8002.5376338141605</v>
      </c>
      <c r="AJ210" s="511">
        <v>-4020.8493451355826</v>
      </c>
      <c r="AK210" s="511" t="e">
        <v>#DIV/0!</v>
      </c>
      <c r="AL210" s="511">
        <v>26440.922401495729</v>
      </c>
      <c r="AM210" s="511">
        <v>93271.005699530026</v>
      </c>
      <c r="AN210" s="511">
        <v>446153.89310054586</v>
      </c>
      <c r="AO210" s="511">
        <v>2717858.7854047357</v>
      </c>
    </row>
    <row r="211" spans="4:46" hidden="1">
      <c r="D211" s="434" t="s">
        <v>718</v>
      </c>
      <c r="E211" s="331"/>
      <c r="F211" s="510"/>
      <c r="G211" s="510"/>
      <c r="H211" s="510"/>
      <c r="I211" s="510"/>
      <c r="J211" s="511">
        <v>-25.918013528499984</v>
      </c>
      <c r="K211" s="511">
        <v>-17.878134028499971</v>
      </c>
      <c r="L211" s="511">
        <v>-9.8945499999999811</v>
      </c>
      <c r="M211" s="511">
        <v>-18.754799999999989</v>
      </c>
      <c r="N211" s="511">
        <v>-18.831950000000006</v>
      </c>
      <c r="O211" s="511">
        <v>-4.4472900000000379</v>
      </c>
      <c r="P211" s="511">
        <v>9.7114226334400087</v>
      </c>
      <c r="Q211" s="511">
        <v>0.54870158194000851</v>
      </c>
      <c r="R211" s="511">
        <v>-26.200000000000045</v>
      </c>
      <c r="S211" s="511">
        <v>-3.4999999999998863</v>
      </c>
      <c r="T211" s="511">
        <v>-60.5</v>
      </c>
      <c r="U211" s="511">
        <v>-3.3000000000000682</v>
      </c>
      <c r="V211" s="511">
        <v>-120.93184835500006</v>
      </c>
      <c r="W211" s="511">
        <v>-49</v>
      </c>
      <c r="X211" s="511">
        <v>-244.97843639758321</v>
      </c>
      <c r="Y211" s="511">
        <v>-195.00879449389572</v>
      </c>
      <c r="Z211" s="511">
        <v>-300.11950052759767</v>
      </c>
      <c r="AA211" s="511">
        <v>-206.25591072664815</v>
      </c>
      <c r="AB211" s="511">
        <v>-324.91080343810427</v>
      </c>
      <c r="AC211" s="511">
        <v>-368.53375826200408</v>
      </c>
      <c r="AD211" s="511">
        <v>-485.08662548529946</v>
      </c>
      <c r="AE211" s="511">
        <v>-1076.104743164371</v>
      </c>
      <c r="AF211" s="511">
        <v>-944.94633527590759</v>
      </c>
      <c r="AG211" s="511">
        <v>4831.5908936693395</v>
      </c>
      <c r="AH211" s="511">
        <v>7493.055542457274</v>
      </c>
      <c r="AI211" s="1954">
        <v>8002.5376338141605</v>
      </c>
      <c r="AJ211" s="511">
        <v>-4020.8493451355826</v>
      </c>
      <c r="AK211" s="511" t="e">
        <v>#DIV/0!</v>
      </c>
      <c r="AL211" s="511">
        <v>26440.922401495729</v>
      </c>
      <c r="AM211" s="511">
        <v>93271.005699530026</v>
      </c>
      <c r="AN211" s="511">
        <v>446153.89310054586</v>
      </c>
      <c r="AO211" s="511">
        <v>2717858.7854047357</v>
      </c>
    </row>
    <row r="212" spans="4:46" hidden="1">
      <c r="D212" s="434" t="s">
        <v>719</v>
      </c>
      <c r="E212" s="331"/>
      <c r="F212" s="510"/>
      <c r="G212" s="510"/>
      <c r="H212" s="510"/>
      <c r="I212" s="510"/>
      <c r="J212" s="511">
        <v>-25.918013528499984</v>
      </c>
      <c r="K212" s="511">
        <v>-17.878134028499971</v>
      </c>
      <c r="L212" s="511">
        <v>-9.8945499999999811</v>
      </c>
      <c r="M212" s="511">
        <v>-18.754799999999989</v>
      </c>
      <c r="N212" s="511">
        <v>-18.831950000000006</v>
      </c>
      <c r="O212" s="511">
        <v>-4.4472900000000379</v>
      </c>
      <c r="P212" s="511">
        <v>9.7114226334400087</v>
      </c>
      <c r="Q212" s="511">
        <v>0.54870158194000851</v>
      </c>
      <c r="R212" s="511">
        <v>-26.200000000000045</v>
      </c>
      <c r="S212" s="511">
        <v>-3.4999999999998863</v>
      </c>
      <c r="T212" s="511">
        <v>-60.5</v>
      </c>
      <c r="U212" s="511">
        <v>-3.3000000000000682</v>
      </c>
      <c r="V212" s="511">
        <v>-120.93184835500006</v>
      </c>
      <c r="W212" s="511">
        <v>-49</v>
      </c>
      <c r="X212" s="511">
        <v>-244.97843639758321</v>
      </c>
      <c r="Y212" s="511">
        <v>-195.00879449389572</v>
      </c>
      <c r="Z212" s="511">
        <v>-300.11950052759767</v>
      </c>
      <c r="AA212" s="511">
        <v>-206.25591072664815</v>
      </c>
      <c r="AB212" s="511">
        <v>-324.91080343810427</v>
      </c>
      <c r="AC212" s="511">
        <v>-368.53375826200408</v>
      </c>
      <c r="AD212" s="511">
        <v>-485.08662548529946</v>
      </c>
      <c r="AE212" s="511">
        <v>-656.19767122235498</v>
      </c>
      <c r="AF212" s="511">
        <v>-410.42448111772819</v>
      </c>
      <c r="AG212" s="511">
        <v>4831.5908936693395</v>
      </c>
      <c r="AH212" s="511">
        <v>7493.055542457274</v>
      </c>
      <c r="AI212" s="1954">
        <v>8002.5376338141605</v>
      </c>
      <c r="AJ212" s="511">
        <v>-4020.8493451355826</v>
      </c>
      <c r="AK212" s="511" t="e">
        <v>#DIV/0!</v>
      </c>
      <c r="AL212" s="511">
        <v>26440.922401495729</v>
      </c>
      <c r="AM212" s="511">
        <v>93271.005699530026</v>
      </c>
      <c r="AN212" s="511">
        <v>446153.89310054586</v>
      </c>
      <c r="AO212" s="511">
        <v>2717858.7854047357</v>
      </c>
    </row>
    <row r="213" spans="4:46" hidden="1">
      <c r="D213" s="434" t="s">
        <v>427</v>
      </c>
      <c r="E213" s="331"/>
      <c r="F213" s="510"/>
      <c r="G213" s="510"/>
      <c r="H213" s="510"/>
      <c r="I213" s="510"/>
      <c r="J213" s="511">
        <v>-10.78265</v>
      </c>
      <c r="K213" s="511">
        <v>-18.132550000000002</v>
      </c>
      <c r="L213" s="511">
        <v>-16.849900000000002</v>
      </c>
      <c r="M213" s="511">
        <v>-2.3646500000000001</v>
      </c>
      <c r="N213" s="511">
        <v>-10.005649999999999</v>
      </c>
      <c r="O213" s="511">
        <v>-13.6645</v>
      </c>
      <c r="P213" s="511">
        <v>-8.4254999999999995</v>
      </c>
      <c r="Q213" s="511">
        <v>-8.6295999999999999</v>
      </c>
      <c r="R213" s="511">
        <v>-7</v>
      </c>
      <c r="S213" s="511">
        <v>-8.6</v>
      </c>
      <c r="T213" s="511">
        <v>-9</v>
      </c>
      <c r="U213" s="511">
        <v>-11.2</v>
      </c>
      <c r="V213" s="511">
        <v>-11.852389999999996</v>
      </c>
      <c r="W213" s="511">
        <v>-13.7</v>
      </c>
      <c r="X213" s="511">
        <v>-9.1000000000000014</v>
      </c>
      <c r="Y213" s="511">
        <v>-16.126089724000028</v>
      </c>
      <c r="Z213" s="511">
        <v>5</v>
      </c>
      <c r="AA213" s="511">
        <v>-27.618025554000013</v>
      </c>
      <c r="AB213" s="511">
        <v>39.965229826000012</v>
      </c>
      <c r="AC213" s="511">
        <v>-25.061232288000014</v>
      </c>
      <c r="AD213" s="511">
        <v>55.122620192000042</v>
      </c>
      <c r="AE213" s="511">
        <v>-55.1</v>
      </c>
      <c r="AF213" s="511">
        <v>-35.228921278959099</v>
      </c>
      <c r="AG213" s="511">
        <v>-40</v>
      </c>
      <c r="AH213" s="511">
        <v>-40</v>
      </c>
      <c r="AI213" s="1954">
        <v>-40</v>
      </c>
      <c r="AJ213" s="511">
        <v>-40</v>
      </c>
      <c r="AK213" s="511">
        <v>-40</v>
      </c>
      <c r="AL213" s="511">
        <v>-40</v>
      </c>
      <c r="AM213" s="511">
        <v>-40</v>
      </c>
      <c r="AN213" s="511">
        <v>-40</v>
      </c>
      <c r="AO213" s="511">
        <v>-40</v>
      </c>
    </row>
    <row r="214" spans="4:46" hidden="1">
      <c r="D214" s="431" t="s">
        <v>421</v>
      </c>
      <c r="E214" s="331"/>
      <c r="F214" s="510"/>
      <c r="G214" s="510"/>
      <c r="H214" s="510"/>
      <c r="I214" s="510"/>
      <c r="J214" s="511">
        <v>-3.9</v>
      </c>
      <c r="K214" s="511">
        <v>-4.8239999999999998</v>
      </c>
      <c r="L214" s="511">
        <v>-9.873899999999999</v>
      </c>
      <c r="M214" s="511">
        <v>-8.8498999999999999</v>
      </c>
      <c r="N214" s="511">
        <v>-2.3646500000000001</v>
      </c>
      <c r="O214" s="511">
        <v>-10.005649999999999</v>
      </c>
      <c r="P214" s="511">
        <v>-13.6645</v>
      </c>
      <c r="Q214" s="511">
        <v>-8.4254999999999995</v>
      </c>
      <c r="R214" s="511">
        <v>-7</v>
      </c>
      <c r="S214" s="511">
        <v>-8.6</v>
      </c>
      <c r="T214" s="511">
        <v>-9</v>
      </c>
      <c r="U214" s="511">
        <v>-11.2</v>
      </c>
      <c r="V214" s="511">
        <v>-11.852389999999996</v>
      </c>
      <c r="W214" s="511">
        <v>-13.7</v>
      </c>
      <c r="X214" s="511">
        <v>-9.1000000000000014</v>
      </c>
      <c r="Y214" s="511">
        <v>-16.126089724000028</v>
      </c>
      <c r="Z214" s="511">
        <v>5</v>
      </c>
      <c r="AA214" s="511">
        <v>-27.618025554000013</v>
      </c>
      <c r="AB214" s="511">
        <v>39.965229826000012</v>
      </c>
      <c r="AC214" s="511">
        <v>-25.061232288000014</v>
      </c>
      <c r="AD214" s="511">
        <v>55.122620192000042</v>
      </c>
      <c r="AE214" s="511">
        <v>-55.1</v>
      </c>
      <c r="AF214" s="511">
        <v>-35.228921278959099</v>
      </c>
      <c r="AG214" s="511">
        <v>-40</v>
      </c>
      <c r="AH214" s="511">
        <v>-40</v>
      </c>
      <c r="AI214" s="1954">
        <v>-40</v>
      </c>
      <c r="AJ214" s="511">
        <v>-40</v>
      </c>
      <c r="AK214" s="511">
        <v>-40</v>
      </c>
      <c r="AL214" s="511">
        <v>-40</v>
      </c>
      <c r="AM214" s="511">
        <v>-40</v>
      </c>
      <c r="AN214" s="511">
        <v>-40</v>
      </c>
      <c r="AO214" s="511">
        <v>-40</v>
      </c>
    </row>
    <row r="215" spans="4:46" hidden="1">
      <c r="D215" s="434"/>
      <c r="E215" s="331"/>
      <c r="F215" s="510"/>
      <c r="G215" s="510"/>
      <c r="H215" s="510"/>
      <c r="I215" s="510"/>
      <c r="J215" s="511"/>
      <c r="K215" s="511"/>
      <c r="L215" s="511"/>
      <c r="M215" s="511"/>
      <c r="N215" s="511"/>
      <c r="O215" s="511"/>
      <c r="P215" s="511"/>
      <c r="Q215" s="511"/>
      <c r="R215" s="511"/>
      <c r="S215" s="511"/>
      <c r="T215" s="511"/>
      <c r="U215" s="511"/>
      <c r="V215" s="511"/>
      <c r="W215" s="511"/>
      <c r="X215" s="511"/>
      <c r="Y215" s="511"/>
      <c r="Z215" s="511"/>
      <c r="AA215" s="511"/>
      <c r="AB215" s="511"/>
      <c r="AC215" s="511"/>
      <c r="AD215" s="511"/>
      <c r="AE215" s="511"/>
      <c r="AF215" s="511"/>
      <c r="AG215" s="511"/>
      <c r="AH215" s="511"/>
      <c r="AI215" s="1954"/>
      <c r="AJ215" s="511"/>
      <c r="AK215" s="511"/>
      <c r="AL215" s="511"/>
      <c r="AM215" s="511"/>
      <c r="AN215" s="511"/>
      <c r="AO215" s="511"/>
    </row>
    <row r="216" spans="4:46" hidden="1">
      <c r="D216" s="434" t="s">
        <v>408</v>
      </c>
      <c r="E216" s="331"/>
      <c r="F216" s="510"/>
      <c r="G216" s="510"/>
      <c r="H216" s="510"/>
      <c r="I216" s="510"/>
      <c r="J216" s="511"/>
      <c r="K216" s="511"/>
      <c r="L216" s="511"/>
      <c r="M216" s="511"/>
      <c r="N216" s="511"/>
      <c r="O216" s="511"/>
      <c r="P216" s="511"/>
      <c r="Q216" s="511"/>
      <c r="R216" s="511"/>
      <c r="S216" s="511"/>
      <c r="T216" s="511"/>
      <c r="U216" s="511"/>
      <c r="V216" s="511"/>
      <c r="W216" s="511"/>
      <c r="X216" s="511"/>
      <c r="Y216" s="511"/>
      <c r="Z216" s="511"/>
      <c r="AA216" s="511"/>
      <c r="AB216" s="511"/>
      <c r="AC216" s="511"/>
      <c r="AD216" s="511"/>
      <c r="AE216" s="511"/>
      <c r="AF216" s="511"/>
      <c r="AG216" s="511"/>
      <c r="AH216" s="511"/>
      <c r="AI216" s="1954"/>
      <c r="AJ216" s="511"/>
      <c r="AK216" s="511"/>
      <c r="AL216" s="511"/>
      <c r="AM216" s="511"/>
      <c r="AN216" s="511"/>
      <c r="AO216" s="511"/>
    </row>
    <row r="217" spans="4:46" hidden="1">
      <c r="D217" s="431" t="s">
        <v>406</v>
      </c>
      <c r="E217" s="331"/>
      <c r="F217" s="510"/>
      <c r="G217" s="510"/>
      <c r="H217" s="510"/>
      <c r="I217" s="510"/>
      <c r="J217" s="511">
        <v>-46.668013528499991</v>
      </c>
      <c r="K217" s="511">
        <v>-28.660784028499997</v>
      </c>
      <c r="L217" s="511">
        <v>-28.027099999999997</v>
      </c>
      <c r="M217" s="511">
        <v>-35.604700000000001</v>
      </c>
      <c r="N217" s="511">
        <v>-21.196600000000018</v>
      </c>
      <c r="O217" s="511">
        <v>-14.452940000000023</v>
      </c>
      <c r="P217" s="511">
        <v>-3.9530773665599908</v>
      </c>
      <c r="Q217" s="511">
        <v>-7.8767984180599901</v>
      </c>
      <c r="R217" s="511">
        <v>-33.200000000000045</v>
      </c>
      <c r="S217" s="511">
        <v>-12.099999999999886</v>
      </c>
      <c r="T217" s="511">
        <v>-69.5</v>
      </c>
      <c r="U217" s="511">
        <v>-14.500000000000068</v>
      </c>
      <c r="V217" s="511">
        <v>-132.78423835500004</v>
      </c>
      <c r="W217" s="511">
        <v>-62.7</v>
      </c>
      <c r="X217" s="511">
        <v>-243.37843639758316</v>
      </c>
      <c r="Y217" s="511">
        <v>-219.77493463754499</v>
      </c>
      <c r="Z217" s="511">
        <v>-297.05950052759749</v>
      </c>
      <c r="AA217" s="511">
        <v>-240.60030040009244</v>
      </c>
      <c r="AB217" s="511">
        <v>-347.24742086788802</v>
      </c>
      <c r="AC217" s="511">
        <v>-392.18858038500423</v>
      </c>
      <c r="AD217" s="511">
        <v>-491.5386089717511</v>
      </c>
      <c r="AE217" s="511">
        <v>-1226.1971334578216</v>
      </c>
      <c r="AF217" s="511">
        <v>-973.95802283803494</v>
      </c>
      <c r="AG217" s="511">
        <v>4799.6754558393568</v>
      </c>
      <c r="AH217" s="511">
        <v>7453.0555424572749</v>
      </c>
      <c r="AI217" s="1954">
        <v>7962.5376338141605</v>
      </c>
      <c r="AJ217" s="511">
        <v>-4060.8493451355826</v>
      </c>
      <c r="AK217" s="511" t="e">
        <v>#DIV/0!</v>
      </c>
      <c r="AL217" s="511">
        <v>26400.922401495729</v>
      </c>
      <c r="AM217" s="511">
        <v>93231.005699530026</v>
      </c>
      <c r="AN217" s="511">
        <v>446113.89310054586</v>
      </c>
      <c r="AO217" s="511">
        <v>2717818.7854047357</v>
      </c>
    </row>
    <row r="218" spans="4:46" hidden="1">
      <c r="D218" s="434" t="s">
        <v>407</v>
      </c>
      <c r="E218" s="331"/>
      <c r="F218" s="510"/>
      <c r="G218" s="510"/>
      <c r="H218" s="510"/>
      <c r="I218" s="510"/>
      <c r="J218" s="511">
        <v>-94.881284028500005</v>
      </c>
      <c r="K218" s="511">
        <v>-98.745834028499999</v>
      </c>
      <c r="L218" s="511">
        <v>-98.464349999999996</v>
      </c>
      <c r="M218" s="511">
        <v>-103.08920000000001</v>
      </c>
      <c r="N218" s="511">
        <v>-94.700450000000018</v>
      </c>
      <c r="O218" s="511">
        <v>-116.90494000000004</v>
      </c>
      <c r="P218" s="511">
        <v>-150.54192152049501</v>
      </c>
      <c r="Q218" s="511">
        <v>-174.64564257199498</v>
      </c>
      <c r="R218" s="511">
        <v>-188.00000000000006</v>
      </c>
      <c r="S218" s="511">
        <v>-239.99999999999991</v>
      </c>
      <c r="T218" s="511">
        <v>-327.2</v>
      </c>
      <c r="U218" s="511">
        <v>-423.80000000000007</v>
      </c>
      <c r="V218" s="511">
        <v>-511.81000819000008</v>
      </c>
      <c r="W218" s="511">
        <v>-520.09999999999991</v>
      </c>
      <c r="X218" s="511">
        <v>-608.27843639758305</v>
      </c>
      <c r="Y218" s="511">
        <v>-694.06407580128518</v>
      </c>
      <c r="Z218" s="511">
        <v>-712.97319804200015</v>
      </c>
      <c r="AA218" s="511">
        <v>-597.22220111559091</v>
      </c>
      <c r="AB218" s="511">
        <v>-677.42950481440698</v>
      </c>
      <c r="AC218" s="511">
        <v>-751.0972572537147</v>
      </c>
      <c r="AD218" s="511">
        <v>-886.31223347606658</v>
      </c>
      <c r="AE218" s="511">
        <v>-1658.2794113359816</v>
      </c>
      <c r="AF218" s="511">
        <v>-1466.2817078287753</v>
      </c>
      <c r="AG218" s="511">
        <v>3963.5551315070975</v>
      </c>
      <c r="AH218" s="511">
        <v>6728.9373802816053</v>
      </c>
      <c r="AI218" s="1954">
        <v>7196.4946824362332</v>
      </c>
      <c r="AJ218" s="511">
        <v>-4786.1804404162776</v>
      </c>
      <c r="AK218" s="511" t="e">
        <v>#DIV/0!</v>
      </c>
      <c r="AL218" s="511">
        <v>25493.01909633015</v>
      </c>
      <c r="AM218" s="511">
        <v>92402.587993862398</v>
      </c>
      <c r="AN218" s="511">
        <v>445266.21409671928</v>
      </c>
      <c r="AO218" s="511">
        <v>2717064.3323155926</v>
      </c>
    </row>
    <row r="219" spans="4:46" hidden="1">
      <c r="D219" s="434" t="s">
        <v>409</v>
      </c>
      <c r="E219" s="331"/>
      <c r="F219" s="510"/>
      <c r="G219" s="510"/>
      <c r="H219" s="510"/>
      <c r="I219" s="510"/>
      <c r="J219" s="511">
        <v>46.668013528499991</v>
      </c>
      <c r="K219" s="511">
        <v>28.660784028499997</v>
      </c>
      <c r="L219" s="511">
        <v>28.027100000000004</v>
      </c>
      <c r="M219" s="511">
        <v>35.604700000000001</v>
      </c>
      <c r="N219" s="511">
        <v>21.196599999999997</v>
      </c>
      <c r="O219" s="511">
        <v>14.452939999999993</v>
      </c>
      <c r="P219" s="511">
        <v>-8.2806089134400125</v>
      </c>
      <c r="Q219" s="511">
        <v>-4.3568878619400007</v>
      </c>
      <c r="R219" s="511">
        <v>33.200000000000045</v>
      </c>
      <c r="S219" s="511">
        <v>12.099999999999886</v>
      </c>
      <c r="T219" s="511">
        <v>69.5</v>
      </c>
      <c r="U219" s="511">
        <v>16.399999999999999</v>
      </c>
      <c r="V219" s="511">
        <v>126.514612731</v>
      </c>
      <c r="W219" s="511">
        <v>56.8</v>
      </c>
      <c r="X219" s="511">
        <v>218.60287055438562</v>
      </c>
      <c r="Y219" s="511">
        <v>224.60345991403199</v>
      </c>
      <c r="Z219" s="511">
        <v>197.61254199818421</v>
      </c>
      <c r="AA219" s="511">
        <v>271.49497056281473</v>
      </c>
      <c r="AB219" s="511">
        <v>347.24742086788802</v>
      </c>
      <c r="AC219" s="511">
        <v>398.9867656101726</v>
      </c>
      <c r="AD219" s="511">
        <v>502.38067326405934</v>
      </c>
      <c r="AE219" s="511">
        <v>1226.1509467500846</v>
      </c>
      <c r="AF219" s="511">
        <v>973.99842550595372</v>
      </c>
      <c r="AG219" s="511">
        <v>987.26600182498828</v>
      </c>
      <c r="AH219" s="511">
        <v>954.8539497042168</v>
      </c>
      <c r="AI219" s="1954">
        <v>1497.1715464955139</v>
      </c>
      <c r="AJ219" s="511">
        <v>1421.0891103579129</v>
      </c>
      <c r="AK219" s="511" t="e">
        <v>#DIV/0!</v>
      </c>
      <c r="AL219" s="511">
        <v>612.55454192732964</v>
      </c>
      <c r="AM219" s="511">
        <v>487.01073896589594</v>
      </c>
      <c r="AN219" s="511">
        <v>745.73648599898308</v>
      </c>
      <c r="AO219" s="511">
        <v>988.0207123681862</v>
      </c>
    </row>
    <row r="220" spans="4:46" hidden="1">
      <c r="D220" s="431" t="s">
        <v>410</v>
      </c>
      <c r="E220" s="331"/>
      <c r="F220" s="510"/>
      <c r="G220" s="510"/>
      <c r="H220" s="510"/>
      <c r="I220" s="510"/>
      <c r="J220" s="511">
        <v>9.2500000000000018</v>
      </c>
      <c r="K220" s="511">
        <v>8.5138500000000015</v>
      </c>
      <c r="L220" s="511">
        <v>4.0473499999999998</v>
      </c>
      <c r="M220" s="511">
        <v>8.1334999999999997</v>
      </c>
      <c r="N220" s="511">
        <v>4.7718499999999997</v>
      </c>
      <c r="O220" s="511">
        <v>1.3761608154999996</v>
      </c>
      <c r="P220" s="511">
        <v>0.33886081549999858</v>
      </c>
      <c r="Q220" s="511">
        <v>6.4310499999999982</v>
      </c>
      <c r="R220" s="511">
        <v>39.199999999999996</v>
      </c>
      <c r="S220" s="511">
        <v>42.800000000000004</v>
      </c>
      <c r="T220" s="511">
        <v>72.599999999999994</v>
      </c>
      <c r="U220" s="511">
        <v>26.1</v>
      </c>
      <c r="V220" s="511">
        <v>68.531212730999997</v>
      </c>
      <c r="W220" s="511">
        <v>95</v>
      </c>
      <c r="X220" s="511">
        <v>338.59999999999997</v>
      </c>
      <c r="Y220" s="511">
        <v>104.73128333288437</v>
      </c>
      <c r="Z220" s="511">
        <v>188.3125419981842</v>
      </c>
      <c r="AA220" s="511">
        <v>224.4081276596894</v>
      </c>
      <c r="AB220" s="511">
        <v>161.93697496867668</v>
      </c>
      <c r="AC220" s="511">
        <v>356.02913087722652</v>
      </c>
      <c r="AD220" s="511">
        <v>448.31196664374346</v>
      </c>
      <c r="AE220" s="511">
        <v>1137.4986216870611</v>
      </c>
      <c r="AF220" s="511">
        <v>708.41842834695376</v>
      </c>
      <c r="AG220" s="511">
        <v>762.26600182498817</v>
      </c>
      <c r="AH220" s="511">
        <v>794.66003668517476</v>
      </c>
      <c r="AI220" s="1954">
        <v>1193.4382038914407</v>
      </c>
      <c r="AJ220" s="511">
        <v>1246.189110357913</v>
      </c>
      <c r="AK220" s="511">
        <v>1268.3209096630783</v>
      </c>
      <c r="AL220" s="511">
        <v>716.19916767283553</v>
      </c>
      <c r="AM220" s="511">
        <v>596.18430841022086</v>
      </c>
      <c r="AN220" s="511">
        <v>820.4399635882146</v>
      </c>
      <c r="AO220" s="511">
        <v>1064.2147586215438</v>
      </c>
    </row>
    <row r="221" spans="4:46" hidden="1">
      <c r="D221" s="432" t="s">
        <v>411</v>
      </c>
      <c r="E221" s="331"/>
      <c r="F221" s="510"/>
      <c r="G221" s="510"/>
      <c r="H221" s="510"/>
      <c r="I221" s="510"/>
      <c r="J221" s="511"/>
      <c r="K221" s="511"/>
      <c r="L221" s="511"/>
      <c r="M221" s="511"/>
      <c r="N221" s="511"/>
      <c r="O221" s="511"/>
      <c r="P221" s="511"/>
      <c r="Q221" s="511"/>
      <c r="R221" s="511"/>
      <c r="S221" s="511"/>
      <c r="T221" s="511"/>
      <c r="U221" s="511"/>
      <c r="V221" s="511"/>
      <c r="W221" s="511"/>
      <c r="X221" s="511">
        <v>16.2</v>
      </c>
      <c r="Y221" s="511">
        <v>49.486261138499998</v>
      </c>
      <c r="Z221" s="511">
        <v>103.63</v>
      </c>
      <c r="AA221" s="511">
        <v>138.66156726277015</v>
      </c>
      <c r="AB221" s="511">
        <v>183.82033813965148</v>
      </c>
      <c r="AC221" s="511">
        <v>211.49647385698302</v>
      </c>
      <c r="AD221" s="511">
        <v>262.04850870218172</v>
      </c>
      <c r="AE221" s="511">
        <v>905.88487285883571</v>
      </c>
      <c r="AF221" s="511">
        <v>343.07164259517788</v>
      </c>
      <c r="AG221" s="511">
        <v>840.35581107423707</v>
      </c>
      <c r="AH221" s="511">
        <v>527.74792622186283</v>
      </c>
      <c r="AI221" s="1954">
        <v>775.99502296359105</v>
      </c>
      <c r="AJ221" s="511">
        <v>726.32555824424185</v>
      </c>
      <c r="AK221" s="511">
        <v>561.66146715632863</v>
      </c>
      <c r="AL221" s="511">
        <v>400.32081100141011</v>
      </c>
      <c r="AM221" s="511">
        <v>340.54783466798671</v>
      </c>
      <c r="AN221" s="511">
        <v>334.86744400049167</v>
      </c>
      <c r="AO221" s="511">
        <v>330.58517266562819</v>
      </c>
    </row>
    <row r="222" spans="4:46" hidden="1">
      <c r="D222" s="434" t="s">
        <v>412</v>
      </c>
      <c r="E222" s="331"/>
      <c r="F222" s="510"/>
      <c r="G222" s="510"/>
      <c r="H222" s="510"/>
      <c r="I222" s="510"/>
      <c r="J222" s="511"/>
      <c r="K222" s="511"/>
      <c r="L222" s="511"/>
      <c r="M222" s="511"/>
      <c r="N222" s="511"/>
      <c r="O222" s="511"/>
      <c r="P222" s="511"/>
      <c r="Q222" s="511"/>
      <c r="R222" s="511"/>
      <c r="S222" s="511"/>
      <c r="T222" s="511"/>
      <c r="U222" s="511"/>
      <c r="V222" s="511"/>
      <c r="W222" s="511"/>
      <c r="X222" s="512">
        <v>337.9</v>
      </c>
      <c r="Y222" s="512">
        <v>66.283647365557997</v>
      </c>
      <c r="Z222" s="512">
        <v>99.233000000000004</v>
      </c>
      <c r="AA222" s="512">
        <v>102.868015341633</v>
      </c>
      <c r="AB222" s="512">
        <v>0</v>
      </c>
      <c r="AC222" s="512">
        <v>170.35041550616</v>
      </c>
      <c r="AD222" s="512">
        <v>214.928464239612</v>
      </c>
      <c r="AE222" s="512">
        <v>287.97105069611632</v>
      </c>
      <c r="AF222" s="512">
        <v>390.57003784890901</v>
      </c>
      <c r="AG222" s="512">
        <v>406.48760463192536</v>
      </c>
      <c r="AH222" s="512">
        <v>436.73617972317305</v>
      </c>
      <c r="AI222" s="1955">
        <v>544.01941314356475</v>
      </c>
      <c r="AJ222" s="512">
        <v>708.59454814820697</v>
      </c>
      <c r="AK222" s="512">
        <v>1056.2745324027921</v>
      </c>
      <c r="AL222" s="512">
        <v>952.90239330660029</v>
      </c>
      <c r="AM222" s="512">
        <v>950.38968008560221</v>
      </c>
      <c r="AN222" s="512">
        <v>846.80433969082048</v>
      </c>
      <c r="AO222" s="512">
        <v>733.62958595591556</v>
      </c>
    </row>
    <row r="223" spans="4:46" s="15" customFormat="1" ht="16" hidden="1">
      <c r="D223" s="505" t="s">
        <v>457</v>
      </c>
      <c r="E223" s="331"/>
      <c r="F223" s="510"/>
      <c r="G223" s="510"/>
      <c r="H223" s="510"/>
      <c r="I223" s="510"/>
      <c r="J223" s="511"/>
      <c r="K223" s="511"/>
      <c r="L223" s="511"/>
      <c r="M223" s="511"/>
      <c r="N223" s="511"/>
      <c r="O223" s="511"/>
      <c r="P223" s="511"/>
      <c r="Q223" s="511"/>
      <c r="R223" s="511"/>
      <c r="S223" s="511"/>
      <c r="T223" s="511"/>
      <c r="U223" s="511"/>
      <c r="V223" s="511"/>
      <c r="W223" s="511"/>
      <c r="X223" s="512"/>
      <c r="Y223" s="512">
        <v>-11.038625171173628</v>
      </c>
      <c r="Z223" s="512">
        <v>-14.550458001815809</v>
      </c>
      <c r="AA223" s="512">
        <v>-17.121454944713733</v>
      </c>
      <c r="AB223" s="512">
        <v>-21.883363170974814</v>
      </c>
      <c r="AC223" s="512">
        <v>-25.817758485916514</v>
      </c>
      <c r="AD223" s="512">
        <v>-28.665006298050265</v>
      </c>
      <c r="AE223" s="512">
        <v>-56.357301867890811</v>
      </c>
      <c r="AF223" s="512">
        <v>76.369240314600148</v>
      </c>
      <c r="AG223" s="512">
        <v>-484.57741388117427</v>
      </c>
      <c r="AH223" s="512">
        <v>-169.82406925986118</v>
      </c>
      <c r="AI223" s="1955">
        <v>-126.57623221571507</v>
      </c>
      <c r="AJ223" s="512">
        <v>-188.73099603453585</v>
      </c>
      <c r="AK223" s="512">
        <v>-349.61508989604243</v>
      </c>
      <c r="AL223" s="512">
        <v>-637.02403663517475</v>
      </c>
      <c r="AM223" s="512">
        <v>-694.75320634336799</v>
      </c>
      <c r="AN223" s="512">
        <v>-361.2318201030975</v>
      </c>
      <c r="AO223" s="512">
        <v>0</v>
      </c>
      <c r="AR223" s="2440"/>
      <c r="AS223" s="2440"/>
      <c r="AT223" s="2440"/>
    </row>
    <row r="224" spans="4:46" s="15" customFormat="1" ht="16" hidden="1">
      <c r="D224" s="437" t="s">
        <v>413</v>
      </c>
      <c r="E224" s="331"/>
      <c r="F224" s="510"/>
      <c r="G224" s="510"/>
      <c r="H224" s="510"/>
      <c r="I224" s="510"/>
      <c r="J224" s="511">
        <v>37.418013528499991</v>
      </c>
      <c r="K224" s="511">
        <v>20.146934028499999</v>
      </c>
      <c r="L224" s="511">
        <v>23.979750000000003</v>
      </c>
      <c r="M224" s="511">
        <v>27.4712</v>
      </c>
      <c r="N224" s="511">
        <v>16.42475</v>
      </c>
      <c r="O224" s="511">
        <v>13.076779184499994</v>
      </c>
      <c r="P224" s="511">
        <v>-8.6194697289400111</v>
      </c>
      <c r="Q224" s="511">
        <v>-10.787937861939998</v>
      </c>
      <c r="R224" s="511">
        <v>-5.9999999999999503</v>
      </c>
      <c r="S224" s="511">
        <v>-30.700000000000117</v>
      </c>
      <c r="T224" s="511">
        <v>-3.0999999999999943</v>
      </c>
      <c r="U224" s="511">
        <v>-9.7000000000000011</v>
      </c>
      <c r="V224" s="511">
        <v>57.983399999999996</v>
      </c>
      <c r="W224" s="511">
        <v>-38.200000000000003</v>
      </c>
      <c r="X224" s="512">
        <v>-119.99712944561435</v>
      </c>
      <c r="Y224" s="512">
        <v>119.8721765811476</v>
      </c>
      <c r="Z224" s="512">
        <v>9.2999999999999972</v>
      </c>
      <c r="AA224" s="512">
        <v>47.086842903125344</v>
      </c>
      <c r="AB224" s="512">
        <v>24.5612687293828</v>
      </c>
      <c r="AC224" s="512">
        <v>42.957634732946076</v>
      </c>
      <c r="AD224" s="512">
        <v>54.068706620315865</v>
      </c>
      <c r="AE224" s="512">
        <v>88.652325063023426</v>
      </c>
      <c r="AF224" s="512">
        <v>265.5799971589999</v>
      </c>
      <c r="AG224" s="512">
        <v>225.00000000000006</v>
      </c>
      <c r="AH224" s="512">
        <v>160.1939130190421</v>
      </c>
      <c r="AI224" s="1955">
        <v>303.73334260407319</v>
      </c>
      <c r="AJ224" s="512">
        <v>174.89999999999998</v>
      </c>
      <c r="AK224" s="512" t="e">
        <v>#DIV/0!</v>
      </c>
      <c r="AL224" s="512">
        <v>-103.64462574550585</v>
      </c>
      <c r="AM224" s="512">
        <v>-109.1735694443249</v>
      </c>
      <c r="AN224" s="512">
        <v>-74.703477589231483</v>
      </c>
      <c r="AO224" s="512">
        <v>-76.194046253357541</v>
      </c>
      <c r="AR224" s="2440"/>
      <c r="AS224" s="2440"/>
      <c r="AT224" s="2440"/>
    </row>
    <row r="225" spans="4:46" s="15" customFormat="1" ht="16" hidden="1">
      <c r="D225" s="437" t="s">
        <v>414</v>
      </c>
      <c r="E225" s="331"/>
      <c r="F225" s="510"/>
      <c r="G225" s="510"/>
      <c r="H225" s="510"/>
      <c r="I225" s="510"/>
      <c r="J225" s="511">
        <v>2.15</v>
      </c>
      <c r="K225" s="511">
        <v>-2.9720000000000004</v>
      </c>
      <c r="L225" s="511">
        <v>-7.322000000000001</v>
      </c>
      <c r="M225" s="511">
        <v>-11.795549999999999</v>
      </c>
      <c r="N225" s="511">
        <v>-1.2955499999999986</v>
      </c>
      <c r="O225" s="511">
        <v>-16.299999999999997</v>
      </c>
      <c r="P225" s="511">
        <v>-39.677999999999997</v>
      </c>
      <c r="Q225" s="511">
        <v>-21.34</v>
      </c>
      <c r="R225" s="511">
        <v>-7.2</v>
      </c>
      <c r="S225" s="511">
        <v>-13.4</v>
      </c>
      <c r="T225" s="511">
        <v>18</v>
      </c>
      <c r="U225" s="511">
        <v>8.4</v>
      </c>
      <c r="V225" s="511">
        <v>77.599999999999994</v>
      </c>
      <c r="W225" s="511">
        <v>-15.4</v>
      </c>
      <c r="X225" s="512">
        <v>-144.29712944561436</v>
      </c>
      <c r="Y225" s="512">
        <v>150.64964507114763</v>
      </c>
      <c r="Z225" s="512">
        <v>0</v>
      </c>
      <c r="AA225" s="512">
        <v>-0.63051649636508955</v>
      </c>
      <c r="AB225" s="512">
        <v>16.564485398969001</v>
      </c>
      <c r="AC225" s="512">
        <v>48.83076168552401</v>
      </c>
      <c r="AD225" s="512">
        <v>-12.837968470684132</v>
      </c>
      <c r="AE225" s="512">
        <v>88.652325063023426</v>
      </c>
      <c r="AF225" s="512">
        <v>265.5799971589999</v>
      </c>
      <c r="AG225" s="512">
        <v>225.00000000000006</v>
      </c>
      <c r="AH225" s="512">
        <v>160.1939130190421</v>
      </c>
      <c r="AI225" s="1955">
        <v>303.73334260407319</v>
      </c>
      <c r="AJ225" s="512">
        <v>174.89999999999998</v>
      </c>
      <c r="AK225" s="512" t="e">
        <v>#DIV/0!</v>
      </c>
      <c r="AL225" s="512">
        <v>-103.64462574550585</v>
      </c>
      <c r="AM225" s="512">
        <v>-109.1735694443249</v>
      </c>
      <c r="AN225" s="512">
        <v>-74.703477589231483</v>
      </c>
      <c r="AO225" s="512">
        <v>-76.194046253357541</v>
      </c>
      <c r="AR225" s="2440"/>
      <c r="AS225" s="2440"/>
      <c r="AT225" s="2440"/>
    </row>
    <row r="226" spans="4:46" s="15" customFormat="1" ht="16" hidden="1">
      <c r="D226" s="506" t="s">
        <v>415</v>
      </c>
      <c r="E226" s="331"/>
      <c r="F226" s="510"/>
      <c r="G226" s="510"/>
      <c r="H226" s="510"/>
      <c r="I226" s="510"/>
      <c r="J226" s="511"/>
      <c r="K226" s="511"/>
      <c r="L226" s="511"/>
      <c r="M226" s="511"/>
      <c r="N226" s="511"/>
      <c r="O226" s="511"/>
      <c r="P226" s="511"/>
      <c r="Q226" s="511"/>
      <c r="R226" s="511"/>
      <c r="S226" s="511"/>
      <c r="T226" s="511"/>
      <c r="U226" s="511"/>
      <c r="V226" s="511"/>
      <c r="W226" s="511"/>
      <c r="X226" s="512">
        <v>-141.30000000000001</v>
      </c>
      <c r="Y226" s="512">
        <v>72.073477222999998</v>
      </c>
      <c r="Z226" s="512">
        <v>54.3</v>
      </c>
      <c r="AA226" s="512">
        <v>29.567335386</v>
      </c>
      <c r="AB226" s="512">
        <v>19.200000000000003</v>
      </c>
      <c r="AC226" s="512"/>
      <c r="AD226" s="512"/>
      <c r="AE226" s="512"/>
      <c r="AF226" s="512"/>
      <c r="AG226" s="512">
        <v>0</v>
      </c>
      <c r="AH226" s="512">
        <v>-9.1999999999999993</v>
      </c>
      <c r="AI226" s="1955">
        <v>0</v>
      </c>
      <c r="AJ226" s="512">
        <v>0</v>
      </c>
      <c r="AK226" s="512">
        <v>0</v>
      </c>
      <c r="AL226" s="512">
        <v>0</v>
      </c>
      <c r="AM226" s="512">
        <v>0</v>
      </c>
      <c r="AN226" s="512">
        <v>0</v>
      </c>
      <c r="AO226" s="512">
        <v>0</v>
      </c>
      <c r="AR226" s="2440"/>
      <c r="AS226" s="2440"/>
      <c r="AT226" s="2440"/>
    </row>
    <row r="227" spans="4:46" s="15" customFormat="1" ht="16" hidden="1">
      <c r="D227" s="432" t="s">
        <v>416</v>
      </c>
      <c r="E227" s="331"/>
      <c r="F227" s="510"/>
      <c r="G227" s="510"/>
      <c r="H227" s="510"/>
      <c r="I227" s="510"/>
      <c r="J227" s="511">
        <v>-6.5</v>
      </c>
      <c r="K227" s="511">
        <v>-7.3457999999999997</v>
      </c>
      <c r="L227" s="511">
        <v>-0.53005000000000002</v>
      </c>
      <c r="M227" s="511">
        <v>1.0204</v>
      </c>
      <c r="N227" s="511">
        <v>0.75351500000000005</v>
      </c>
      <c r="O227" s="511">
        <v>2.9958650000000002</v>
      </c>
      <c r="P227" s="511">
        <v>-1.065199999999999</v>
      </c>
      <c r="Q227" s="511">
        <v>-6.9795499999999988</v>
      </c>
      <c r="R227" s="511">
        <v>9.3000000000000007</v>
      </c>
      <c r="S227" s="511">
        <v>-18.100000000000001</v>
      </c>
      <c r="T227" s="511">
        <v>-21.2</v>
      </c>
      <c r="U227" s="511">
        <v>-18.100000000000001</v>
      </c>
      <c r="V227" s="511">
        <v>-19.616599999999998</v>
      </c>
      <c r="W227" s="511">
        <v>-22.8</v>
      </c>
      <c r="X227" s="511">
        <v>24.300000000000004</v>
      </c>
      <c r="Y227" s="511">
        <v>-30.777468490000032</v>
      </c>
      <c r="Z227" s="511">
        <v>9.2999999999999972</v>
      </c>
      <c r="AA227" s="511">
        <v>47.717359399490434</v>
      </c>
      <c r="AB227" s="511">
        <v>32.323315129000001</v>
      </c>
      <c r="AC227" s="511">
        <v>-5.8731269525779339</v>
      </c>
      <c r="AD227" s="511">
        <v>66.906675090999997</v>
      </c>
      <c r="AE227" s="511">
        <v>0</v>
      </c>
      <c r="AF227" s="511">
        <v>0</v>
      </c>
      <c r="AG227" s="511">
        <v>0</v>
      </c>
      <c r="AH227" s="511">
        <v>0</v>
      </c>
      <c r="AI227" s="1954">
        <v>0</v>
      </c>
      <c r="AJ227" s="511">
        <v>0</v>
      </c>
      <c r="AK227" s="511">
        <v>0</v>
      </c>
      <c r="AL227" s="511">
        <v>0</v>
      </c>
      <c r="AM227" s="511">
        <v>0</v>
      </c>
      <c r="AN227" s="511">
        <v>0</v>
      </c>
      <c r="AO227" s="511">
        <v>0</v>
      </c>
      <c r="AR227" s="2440"/>
      <c r="AS227" s="2440"/>
      <c r="AT227" s="2440"/>
    </row>
    <row r="228" spans="4:46" hidden="1">
      <c r="D228" s="434" t="s">
        <v>417</v>
      </c>
      <c r="E228" s="331"/>
      <c r="F228" s="510"/>
      <c r="G228" s="510"/>
      <c r="H228" s="510"/>
      <c r="I228" s="510"/>
      <c r="J228" s="511">
        <v>0</v>
      </c>
      <c r="K228" s="511">
        <v>0</v>
      </c>
      <c r="L228" s="511">
        <v>0</v>
      </c>
      <c r="M228" s="511">
        <v>0</v>
      </c>
      <c r="N228" s="511">
        <v>0</v>
      </c>
      <c r="O228" s="511">
        <v>0</v>
      </c>
      <c r="P228" s="511">
        <v>0</v>
      </c>
      <c r="Q228" s="511">
        <v>0</v>
      </c>
      <c r="R228" s="511">
        <v>0</v>
      </c>
      <c r="S228" s="511">
        <v>0</v>
      </c>
      <c r="T228" s="511">
        <v>0</v>
      </c>
      <c r="U228" s="511">
        <v>0</v>
      </c>
      <c r="V228" s="511">
        <v>0</v>
      </c>
      <c r="W228" s="511">
        <v>0</v>
      </c>
      <c r="X228" s="511">
        <v>39.700000000000003</v>
      </c>
      <c r="Y228" s="511">
        <v>-11.653900000000032</v>
      </c>
      <c r="Z228" s="511">
        <v>30.9</v>
      </c>
      <c r="AA228" s="511">
        <v>59.256799999999984</v>
      </c>
      <c r="AB228" s="511">
        <v>52.947243921577929</v>
      </c>
      <c r="AC228" s="511">
        <v>23.252356078422068</v>
      </c>
      <c r="AD228" s="511">
        <v>115.41749999999999</v>
      </c>
      <c r="AE228" s="511">
        <v>49.792986081199999</v>
      </c>
      <c r="AF228" s="511">
        <v>57.334954867739597</v>
      </c>
      <c r="AG228" s="511">
        <v>0</v>
      </c>
      <c r="AH228" s="511">
        <v>0</v>
      </c>
      <c r="AI228" s="1954">
        <v>0</v>
      </c>
      <c r="AJ228" s="511">
        <v>0</v>
      </c>
      <c r="AK228" s="511">
        <v>0</v>
      </c>
      <c r="AL228" s="511">
        <v>0</v>
      </c>
      <c r="AM228" s="511">
        <v>0</v>
      </c>
      <c r="AN228" s="511">
        <v>0</v>
      </c>
      <c r="AO228" s="511">
        <v>0</v>
      </c>
    </row>
    <row r="229" spans="4:46" hidden="1">
      <c r="D229" s="434" t="s">
        <v>418</v>
      </c>
      <c r="E229" s="331"/>
      <c r="F229" s="510"/>
      <c r="G229" s="510"/>
      <c r="H229" s="510"/>
      <c r="I229" s="510"/>
      <c r="J229" s="511"/>
      <c r="K229" s="511"/>
      <c r="L229" s="511"/>
      <c r="M229" s="511"/>
      <c r="N229" s="511"/>
      <c r="O229" s="511"/>
      <c r="P229" s="511"/>
      <c r="Q229" s="511"/>
      <c r="R229" s="511"/>
      <c r="S229" s="511"/>
      <c r="T229" s="511"/>
      <c r="U229" s="511"/>
      <c r="V229" s="511"/>
      <c r="W229" s="511"/>
      <c r="X229" s="512"/>
      <c r="Y229" s="512"/>
      <c r="Z229" s="512"/>
      <c r="AA229" s="512"/>
      <c r="AB229" s="512" t="s">
        <v>55</v>
      </c>
      <c r="AC229" s="512" t="s">
        <v>55</v>
      </c>
      <c r="AD229" s="512" t="s">
        <v>55</v>
      </c>
      <c r="AE229" s="512" t="s">
        <v>55</v>
      </c>
      <c r="AF229" s="512">
        <v>161.47709796857001</v>
      </c>
      <c r="AG229" s="512"/>
      <c r="AH229" s="512"/>
      <c r="AI229" s="1955"/>
      <c r="AJ229" s="512"/>
      <c r="AK229" s="512"/>
      <c r="AL229" s="512"/>
      <c r="AM229" s="512"/>
      <c r="AN229" s="512"/>
      <c r="AO229" s="512"/>
    </row>
    <row r="230" spans="4:46" hidden="1">
      <c r="D230" s="434"/>
      <c r="E230" s="331"/>
      <c r="F230" s="510"/>
      <c r="G230" s="510"/>
      <c r="H230" s="510"/>
      <c r="I230" s="510"/>
      <c r="J230" s="512"/>
      <c r="K230" s="512"/>
      <c r="L230" s="512"/>
      <c r="M230" s="512"/>
      <c r="N230" s="512"/>
      <c r="O230" s="512"/>
      <c r="P230" s="512"/>
      <c r="Q230" s="512"/>
      <c r="R230" s="512"/>
      <c r="S230" s="512"/>
      <c r="T230" s="512"/>
      <c r="U230" s="512"/>
      <c r="V230" s="512"/>
      <c r="W230" s="512"/>
      <c r="X230" s="512"/>
      <c r="Y230" s="512"/>
      <c r="Z230" s="512"/>
      <c r="AA230" s="512"/>
      <c r="AB230" s="512"/>
      <c r="AC230" s="512"/>
      <c r="AD230" s="512"/>
      <c r="AE230" s="512"/>
      <c r="AF230" s="512"/>
      <c r="AG230" s="512"/>
      <c r="AH230" s="512"/>
      <c r="AI230" s="1955"/>
      <c r="AJ230" s="512"/>
      <c r="AK230" s="512"/>
      <c r="AL230" s="512"/>
      <c r="AM230" s="512"/>
      <c r="AN230" s="512"/>
      <c r="AO230" s="512"/>
    </row>
    <row r="231" spans="4:46" hidden="1">
      <c r="D231" s="434" t="s">
        <v>552</v>
      </c>
      <c r="E231" s="331">
        <v>0</v>
      </c>
      <c r="F231" s="510">
        <v>0</v>
      </c>
      <c r="G231" s="510">
        <v>0</v>
      </c>
      <c r="H231" s="510">
        <v>0</v>
      </c>
      <c r="I231" s="510">
        <v>0</v>
      </c>
      <c r="J231" s="512">
        <v>0</v>
      </c>
      <c r="K231" s="512">
        <v>0</v>
      </c>
      <c r="L231" s="512">
        <v>0</v>
      </c>
      <c r="M231" s="512">
        <v>0</v>
      </c>
      <c r="N231" s="512">
        <v>0</v>
      </c>
      <c r="O231" s="512">
        <v>0</v>
      </c>
      <c r="P231" s="512">
        <v>0</v>
      </c>
      <c r="Q231" s="512">
        <v>0</v>
      </c>
      <c r="R231" s="512">
        <v>0</v>
      </c>
      <c r="S231" s="512">
        <v>0</v>
      </c>
      <c r="T231" s="512">
        <v>0</v>
      </c>
      <c r="U231" s="512">
        <v>0</v>
      </c>
      <c r="V231" s="512">
        <v>0</v>
      </c>
      <c r="W231" s="512">
        <v>0</v>
      </c>
      <c r="X231" s="512">
        <v>0</v>
      </c>
      <c r="Y231" s="512">
        <v>0</v>
      </c>
      <c r="Z231" s="512">
        <v>14.299999999999997</v>
      </c>
      <c r="AA231" s="512" t="s">
        <v>46</v>
      </c>
      <c r="AB231" s="512" t="s">
        <v>47</v>
      </c>
      <c r="AC231" s="512" t="s">
        <v>48</v>
      </c>
      <c r="AD231" s="512" t="s">
        <v>49</v>
      </c>
      <c r="AE231" s="512" t="s">
        <v>50</v>
      </c>
      <c r="AF231" s="512" t="s">
        <v>356</v>
      </c>
      <c r="AG231" s="512" t="s">
        <v>363</v>
      </c>
      <c r="AH231" s="512" t="s">
        <v>364</v>
      </c>
      <c r="AI231" s="1955" t="s">
        <v>366</v>
      </c>
      <c r="AJ231" s="512" t="s">
        <v>365</v>
      </c>
      <c r="AK231" s="512" t="s">
        <v>391</v>
      </c>
      <c r="AL231" s="512" t="s">
        <v>736</v>
      </c>
      <c r="AM231" s="512" t="s">
        <v>1178</v>
      </c>
      <c r="AN231" s="512" t="s">
        <v>1180</v>
      </c>
      <c r="AO231" s="512" t="s">
        <v>1182</v>
      </c>
    </row>
    <row r="232" spans="4:46" hidden="1">
      <c r="D232" s="438" t="s">
        <v>553</v>
      </c>
      <c r="E232" s="438">
        <v>0</v>
      </c>
      <c r="F232" s="438">
        <v>0</v>
      </c>
      <c r="G232" s="438">
        <v>0</v>
      </c>
      <c r="H232" s="438">
        <v>0</v>
      </c>
      <c r="I232" s="438">
        <v>0</v>
      </c>
      <c r="J232" s="438">
        <v>0</v>
      </c>
      <c r="K232" s="438">
        <v>0</v>
      </c>
      <c r="L232" s="438">
        <v>0</v>
      </c>
      <c r="M232" s="438">
        <v>0</v>
      </c>
      <c r="N232" s="438">
        <v>0</v>
      </c>
      <c r="O232" s="438">
        <v>0</v>
      </c>
      <c r="P232" s="438">
        <v>0</v>
      </c>
      <c r="Q232" s="438">
        <v>0</v>
      </c>
      <c r="R232" s="438">
        <v>0</v>
      </c>
      <c r="S232" s="438">
        <v>0</v>
      </c>
      <c r="T232" s="438">
        <v>0</v>
      </c>
      <c r="U232" s="438">
        <v>0</v>
      </c>
      <c r="V232" s="438">
        <v>0</v>
      </c>
      <c r="W232" s="438">
        <v>0</v>
      </c>
      <c r="X232" s="438">
        <v>0</v>
      </c>
      <c r="Y232" s="438">
        <v>0</v>
      </c>
      <c r="Z232" s="438">
        <v>0</v>
      </c>
      <c r="AA232" s="438">
        <v>0</v>
      </c>
      <c r="AB232" s="438">
        <v>0</v>
      </c>
      <c r="AC232" s="438">
        <v>0</v>
      </c>
      <c r="AD232" s="438"/>
      <c r="AE232" s="438">
        <v>193</v>
      </c>
      <c r="AF232" s="438">
        <v>367.94194427166008</v>
      </c>
      <c r="AG232" s="438"/>
      <c r="AH232" s="438"/>
      <c r="AI232" s="1956"/>
      <c r="AJ232" s="438"/>
      <c r="AK232" s="438"/>
      <c r="AL232" s="511"/>
      <c r="AM232" s="511"/>
      <c r="AN232" s="511"/>
      <c r="AO232" s="511"/>
    </row>
    <row r="233" spans="4:46" hidden="1">
      <c r="D233" s="439" t="s">
        <v>439</v>
      </c>
      <c r="E233" s="439">
        <v>0</v>
      </c>
      <c r="F233" s="510">
        <v>0</v>
      </c>
      <c r="G233" s="510">
        <v>0</v>
      </c>
      <c r="H233" s="510">
        <v>0</v>
      </c>
      <c r="I233" s="510">
        <v>0</v>
      </c>
      <c r="J233" s="511">
        <v>0</v>
      </c>
      <c r="K233" s="511">
        <v>0</v>
      </c>
      <c r="L233" s="511">
        <v>0</v>
      </c>
      <c r="M233" s="511">
        <v>0</v>
      </c>
      <c r="N233" s="511">
        <v>0</v>
      </c>
      <c r="O233" s="511">
        <v>0</v>
      </c>
      <c r="P233" s="511">
        <v>0</v>
      </c>
      <c r="Q233" s="511">
        <v>0</v>
      </c>
      <c r="R233" s="511">
        <v>0</v>
      </c>
      <c r="S233" s="511">
        <v>0</v>
      </c>
      <c r="T233" s="511">
        <v>0</v>
      </c>
      <c r="U233" s="511">
        <v>0</v>
      </c>
      <c r="V233" s="511">
        <v>0</v>
      </c>
      <c r="W233" s="511">
        <v>0</v>
      </c>
      <c r="X233" s="511">
        <v>0</v>
      </c>
      <c r="Y233" s="511">
        <v>0</v>
      </c>
      <c r="Z233" s="511">
        <v>0</v>
      </c>
      <c r="AA233" s="511">
        <v>0</v>
      </c>
      <c r="AB233" s="511">
        <v>0</v>
      </c>
      <c r="AC233" s="511">
        <v>0</v>
      </c>
      <c r="AD233" s="511">
        <v>0</v>
      </c>
      <c r="AE233" s="439">
        <v>0</v>
      </c>
      <c r="AF233" s="439">
        <v>12.538470713118826</v>
      </c>
      <c r="AG233" s="511">
        <v>0</v>
      </c>
      <c r="AH233" s="511">
        <v>0</v>
      </c>
      <c r="AI233" s="1954">
        <v>0</v>
      </c>
      <c r="AJ233" s="511">
        <v>0</v>
      </c>
      <c r="AK233" s="511">
        <v>0</v>
      </c>
      <c r="AL233" s="511">
        <v>0</v>
      </c>
      <c r="AM233" s="511">
        <v>0</v>
      </c>
      <c r="AN233" s="511">
        <v>0</v>
      </c>
      <c r="AO233" s="511">
        <v>0</v>
      </c>
    </row>
    <row r="234" spans="4:46" hidden="1">
      <c r="D234" s="440" t="s">
        <v>554</v>
      </c>
      <c r="E234" s="440">
        <v>0</v>
      </c>
      <c r="F234" s="440">
        <v>0</v>
      </c>
      <c r="G234" s="440">
        <v>0</v>
      </c>
      <c r="H234" s="440">
        <v>0</v>
      </c>
      <c r="I234" s="440">
        <v>0</v>
      </c>
      <c r="J234" s="440">
        <v>0</v>
      </c>
      <c r="K234" s="440">
        <v>0</v>
      </c>
      <c r="L234" s="440">
        <v>0</v>
      </c>
      <c r="M234" s="440">
        <v>0</v>
      </c>
      <c r="N234" s="440">
        <v>0</v>
      </c>
      <c r="O234" s="440">
        <v>0</v>
      </c>
      <c r="P234" s="440">
        <v>0</v>
      </c>
      <c r="Q234" s="440">
        <v>0</v>
      </c>
      <c r="R234" s="440">
        <v>0</v>
      </c>
      <c r="S234" s="440">
        <v>0</v>
      </c>
      <c r="T234" s="440">
        <v>0</v>
      </c>
      <c r="U234" s="440">
        <v>0</v>
      </c>
      <c r="V234" s="440">
        <v>0</v>
      </c>
      <c r="W234" s="440">
        <v>0</v>
      </c>
      <c r="X234" s="440">
        <v>0</v>
      </c>
      <c r="Y234" s="440">
        <v>0</v>
      </c>
      <c r="Z234" s="440">
        <v>0</v>
      </c>
      <c r="AA234" s="524">
        <v>6553</v>
      </c>
      <c r="AB234" s="524">
        <v>7234</v>
      </c>
      <c r="AC234" s="524">
        <v>8016</v>
      </c>
      <c r="AD234" s="524">
        <v>8718</v>
      </c>
      <c r="AE234" s="440">
        <v>9402</v>
      </c>
      <c r="AF234" s="440">
        <v>10279</v>
      </c>
      <c r="AG234" s="440">
        <v>11976</v>
      </c>
      <c r="AH234" s="440">
        <v>15283</v>
      </c>
      <c r="AI234" s="1957">
        <v>17443.132465902811</v>
      </c>
      <c r="AJ234" s="440">
        <v>0</v>
      </c>
      <c r="AK234" s="440">
        <v>22549.987702545179</v>
      </c>
      <c r="AL234" s="440">
        <v>24922.785054153312</v>
      </c>
      <c r="AM234" s="440">
        <v>28122.17102698626</v>
      </c>
      <c r="AN234" s="440">
        <v>31778.053260494471</v>
      </c>
      <c r="AO234" s="440">
        <v>35909.20018435875</v>
      </c>
    </row>
    <row r="235" spans="4:46" hidden="1">
      <c r="D235" s="441" t="s">
        <v>419</v>
      </c>
      <c r="E235" s="525"/>
      <c r="F235" s="525"/>
      <c r="G235" s="525"/>
      <c r="H235" s="525"/>
      <c r="I235" s="525"/>
      <c r="J235" s="525" t="s">
        <v>55</v>
      </c>
      <c r="K235" s="525" t="s">
        <v>55</v>
      </c>
      <c r="L235" s="525" t="s">
        <v>55</v>
      </c>
      <c r="M235" s="525" t="s">
        <v>55</v>
      </c>
      <c r="N235" s="525" t="s">
        <v>55</v>
      </c>
      <c r="O235" s="525" t="s">
        <v>55</v>
      </c>
      <c r="P235" s="525">
        <v>-12.233686280000004</v>
      </c>
      <c r="Q235" s="525">
        <v>-12.23368627999999</v>
      </c>
      <c r="R235" s="525" t="s">
        <v>55</v>
      </c>
      <c r="S235" s="525" t="s">
        <v>55</v>
      </c>
      <c r="T235" s="525" t="s">
        <v>55</v>
      </c>
      <c r="U235" s="525">
        <v>1.8999999999999311</v>
      </c>
      <c r="V235" s="525">
        <v>-6.2696256240000423</v>
      </c>
      <c r="W235" s="525">
        <v>-5.9000000000000057</v>
      </c>
      <c r="X235" s="525">
        <v>-24.775565843197541</v>
      </c>
      <c r="Y235" s="525">
        <v>4.8285252764869995</v>
      </c>
      <c r="Z235" s="525">
        <v>-99.44695852941328</v>
      </c>
      <c r="AA235" s="525">
        <v>30.894670162722292</v>
      </c>
      <c r="AB235" s="525" t="s">
        <v>55</v>
      </c>
      <c r="AC235" s="525">
        <v>6.7981852251683677</v>
      </c>
      <c r="AD235" s="525">
        <v>935.26007217412496</v>
      </c>
      <c r="AE235" s="526">
        <v>993.23139802284004</v>
      </c>
      <c r="AF235" s="527">
        <v>1039.96708310588</v>
      </c>
      <c r="AG235" s="526">
        <v>1078.8628915812878</v>
      </c>
      <c r="AH235" s="526">
        <v>1113.8276964525976</v>
      </c>
      <c r="AI235" s="1958">
        <v>1147.2425273461754</v>
      </c>
      <c r="AJ235" s="526">
        <v>1181.6598031665608</v>
      </c>
      <c r="AK235" s="526" t="e">
        <v>#DIV/0!</v>
      </c>
      <c r="AL235" s="584">
        <v>27013.476943423058</v>
      </c>
      <c r="AM235" s="584">
        <v>93718.016438495921</v>
      </c>
      <c r="AN235" s="584">
        <v>446859.62958654482</v>
      </c>
      <c r="AO235" s="584">
        <v>2718806.8061171039</v>
      </c>
    </row>
    <row r="236" spans="4:46" hidden="1">
      <c r="D236" s="442"/>
      <c r="E236" s="528"/>
      <c r="F236" s="528"/>
      <c r="G236" s="528"/>
      <c r="H236" s="528"/>
      <c r="I236" s="528"/>
      <c r="J236" s="528" t="s">
        <v>367</v>
      </c>
      <c r="K236" s="528" t="s">
        <v>368</v>
      </c>
      <c r="L236" s="528" t="s">
        <v>369</v>
      </c>
      <c r="M236" s="528" t="s">
        <v>370</v>
      </c>
      <c r="N236" s="528" t="s">
        <v>371</v>
      </c>
      <c r="O236" s="528" t="s">
        <v>372</v>
      </c>
      <c r="P236" s="528" t="s">
        <v>373</v>
      </c>
      <c r="Q236" s="528" t="s">
        <v>374</v>
      </c>
      <c r="R236" s="528" t="s">
        <v>346</v>
      </c>
      <c r="S236" s="528" t="s">
        <v>347</v>
      </c>
      <c r="T236" s="528" t="s">
        <v>348</v>
      </c>
      <c r="U236" s="528" t="s">
        <v>40</v>
      </c>
      <c r="V236" s="528" t="s">
        <v>41</v>
      </c>
      <c r="W236" s="528" t="s">
        <v>42</v>
      </c>
      <c r="X236" s="528" t="s">
        <v>43</v>
      </c>
      <c r="Y236" s="528" t="s">
        <v>44</v>
      </c>
      <c r="Z236" s="528" t="s">
        <v>45</v>
      </c>
      <c r="AA236" s="529" t="s">
        <v>46</v>
      </c>
      <c r="AB236" s="529" t="s">
        <v>47</v>
      </c>
      <c r="AC236" s="529" t="s">
        <v>48</v>
      </c>
      <c r="AD236" s="529" t="s">
        <v>49</v>
      </c>
      <c r="AE236" s="530" t="s">
        <v>50</v>
      </c>
      <c r="AF236" s="530" t="s">
        <v>356</v>
      </c>
      <c r="AG236" s="530" t="s">
        <v>363</v>
      </c>
      <c r="AH236" s="530" t="s">
        <v>364</v>
      </c>
      <c r="AI236" s="1959" t="s">
        <v>366</v>
      </c>
      <c r="AJ236" s="530" t="s">
        <v>365</v>
      </c>
      <c r="AK236" s="530" t="s">
        <v>391</v>
      </c>
      <c r="AL236" s="585" t="s">
        <v>1220</v>
      </c>
      <c r="AM236" s="585" t="s">
        <v>1221</v>
      </c>
      <c r="AN236" s="585" t="s">
        <v>1222</v>
      </c>
      <c r="AO236" s="585" t="s">
        <v>1223</v>
      </c>
      <c r="AQ236" s="350"/>
    </row>
    <row r="237" spans="4:46" hidden="1">
      <c r="D237" s="443" t="s">
        <v>51</v>
      </c>
      <c r="E237" s="531"/>
      <c r="F237" s="531"/>
      <c r="G237" s="531"/>
      <c r="H237" s="531"/>
      <c r="I237" s="531"/>
      <c r="J237" s="531"/>
      <c r="K237" s="531">
        <v>0.17910465268676282</v>
      </c>
      <c r="L237" s="531">
        <v>0.17553225998807395</v>
      </c>
      <c r="M237" s="531">
        <v>0.17783229916897508</v>
      </c>
      <c r="N237" s="531">
        <v>0.1772037926068171</v>
      </c>
      <c r="O237" s="531">
        <v>0.18759012296707656</v>
      </c>
      <c r="P237" s="531">
        <v>0.20582669951524935</v>
      </c>
      <c r="Q237" s="531">
        <v>0.20782434731522068</v>
      </c>
      <c r="R237" s="531">
        <v>0.19137080867850098</v>
      </c>
      <c r="S237" s="531">
        <v>0.20498417721518988</v>
      </c>
      <c r="T237" s="531">
        <v>0.22160555004955401</v>
      </c>
      <c r="U237" s="531">
        <v>0.23577738515901062</v>
      </c>
      <c r="V237" s="531">
        <v>0.22424850196779222</v>
      </c>
      <c r="W237" s="531">
        <v>0.23708474576271185</v>
      </c>
      <c r="X237" s="531">
        <v>0.22439314661825938</v>
      </c>
      <c r="Y237" s="531">
        <v>0.25039546022174103</v>
      </c>
      <c r="Z237" s="531">
        <v>0.24313119099784106</v>
      </c>
      <c r="AA237" s="531">
        <v>0.23525976016729477</v>
      </c>
      <c r="AB237" s="531">
        <v>0.22335663941000219</v>
      </c>
      <c r="AC237" s="531">
        <v>0.22709735938012057</v>
      </c>
      <c r="AD237" s="531">
        <v>0.2368635771142738</v>
      </c>
      <c r="AE237" s="532">
        <v>0.22144554052279092</v>
      </c>
      <c r="AF237" s="532">
        <v>0.21125937598981032</v>
      </c>
      <c r="AG237" s="532">
        <v>0.73569872239934142</v>
      </c>
      <c r="AH237" s="532">
        <v>0.7919948702396552</v>
      </c>
      <c r="AI237" s="1960">
        <v>0.76436165613887574</v>
      </c>
      <c r="AJ237" s="532" t="e">
        <v>#DIV/0!</v>
      </c>
      <c r="AK237" s="532" t="e">
        <v>#DIV/0!</v>
      </c>
      <c r="AL237" s="586">
        <v>1.3464900399739086</v>
      </c>
      <c r="AM237" s="586">
        <v>3.6098059432578244</v>
      </c>
      <c r="AN237" s="586">
        <v>3.9640524173051781</v>
      </c>
      <c r="AO237" s="586">
        <v>3.9640524173051781</v>
      </c>
      <c r="AQ237" s="361"/>
    </row>
    <row r="238" spans="4:46" hidden="1">
      <c r="D238" s="444" t="s">
        <v>52</v>
      </c>
      <c r="E238" s="331"/>
      <c r="F238" s="369"/>
      <c r="G238" s="369"/>
      <c r="H238" s="369"/>
      <c r="I238" s="369"/>
      <c r="J238" s="533"/>
      <c r="K238" s="533">
        <v>8.7250065530799475E-2</v>
      </c>
      <c r="L238" s="533">
        <v>9.1528384019081699E-2</v>
      </c>
      <c r="M238" s="533">
        <v>0.10305722991689752</v>
      </c>
      <c r="N238" s="533">
        <v>0.1066288046087374</v>
      </c>
      <c r="O238" s="533">
        <v>0.10631126537088456</v>
      </c>
      <c r="P238" s="533">
        <v>0.10836071271077127</v>
      </c>
      <c r="Q238" s="533">
        <v>0.11162080295183155</v>
      </c>
      <c r="R238" s="533">
        <v>0.1150394477317554</v>
      </c>
      <c r="S238" s="533">
        <v>0.11483386075949367</v>
      </c>
      <c r="T238" s="533">
        <v>0.13647175421209118</v>
      </c>
      <c r="U238" s="533">
        <v>0.11525323910482922</v>
      </c>
      <c r="V238" s="533">
        <v>0.1258002500625974</v>
      </c>
      <c r="W238" s="533">
        <v>0.13371751412429381</v>
      </c>
      <c r="X238" s="533">
        <v>0.15004514335827571</v>
      </c>
      <c r="Y238" s="533">
        <v>0.16152734308407188</v>
      </c>
      <c r="Z238" s="533">
        <v>0.17185206545981146</v>
      </c>
      <c r="AA238" s="533">
        <v>0.17822527057814064</v>
      </c>
      <c r="AB238" s="533">
        <v>0.17771355343453654</v>
      </c>
      <c r="AC238" s="533">
        <v>0.18232332284460279</v>
      </c>
      <c r="AD238" s="533">
        <v>0.1915809865540174</v>
      </c>
      <c r="AE238" s="533">
        <v>0.17548911871060627</v>
      </c>
      <c r="AF238" s="533">
        <v>0.16336330779341568</v>
      </c>
      <c r="AG238" s="533">
        <v>0.66588239605229238</v>
      </c>
      <c r="AH238" s="533">
        <v>0.74461424063972914</v>
      </c>
      <c r="AI238" s="1961">
        <v>0.72044506301115863</v>
      </c>
      <c r="AJ238" s="533" t="e">
        <v>#DIV/0!</v>
      </c>
      <c r="AK238" s="533" t="e">
        <v>#DIV/0!</v>
      </c>
      <c r="AL238" s="533">
        <v>1.3100613943312627</v>
      </c>
      <c r="AM238" s="533">
        <v>3.5803481284656211</v>
      </c>
      <c r="AN238" s="533">
        <v>3.9340507857360838</v>
      </c>
      <c r="AO238" s="533">
        <v>3.9340507857360838</v>
      </c>
      <c r="AQ238" s="362"/>
    </row>
    <row r="239" spans="4:46" hidden="1">
      <c r="D239" s="369" t="s">
        <v>393</v>
      </c>
      <c r="E239" s="331"/>
      <c r="F239" s="534"/>
      <c r="G239" s="534"/>
      <c r="H239" s="534"/>
      <c r="I239" s="534"/>
      <c r="J239" s="534"/>
      <c r="K239" s="534">
        <v>8.2745347313237211E-2</v>
      </c>
      <c r="L239" s="534">
        <v>8.5643470483005371E-2</v>
      </c>
      <c r="M239" s="534">
        <v>9.5696343490304703E-2</v>
      </c>
      <c r="N239" s="534">
        <v>9.9770379260681691E-2</v>
      </c>
      <c r="O239" s="534">
        <v>9.8342483141610454E-2</v>
      </c>
      <c r="P239" s="534">
        <v>9.8300589392619681E-2</v>
      </c>
      <c r="Q239" s="534">
        <v>0.10226765875194693</v>
      </c>
      <c r="R239" s="534">
        <v>0.10729783037475343</v>
      </c>
      <c r="S239" s="534">
        <v>0.10779272151898735</v>
      </c>
      <c r="T239" s="534">
        <v>0.11939213742979847</v>
      </c>
      <c r="U239" s="534">
        <v>0.11083627797408717</v>
      </c>
      <c r="V239" s="534">
        <v>0.1204436961038961</v>
      </c>
      <c r="W239" s="535">
        <v>0.12587570621468927</v>
      </c>
      <c r="X239" s="535">
        <v>0.13282835444222027</v>
      </c>
      <c r="Y239" s="535">
        <v>0.14259375573943106</v>
      </c>
      <c r="Z239" s="535">
        <v>0.14936706117532134</v>
      </c>
      <c r="AA239" s="535">
        <v>0.15264977107158692</v>
      </c>
      <c r="AB239" s="535">
        <v>0.15263245024534919</v>
      </c>
      <c r="AC239" s="535">
        <v>0.15629785816989056</v>
      </c>
      <c r="AD239" s="535">
        <v>0.16274269126855651</v>
      </c>
      <c r="AE239" s="535">
        <v>0.1497853431781993</v>
      </c>
      <c r="AF239" s="535">
        <v>0.14202482975609107</v>
      </c>
      <c r="AG239" s="535">
        <v>0.63862765709697622</v>
      </c>
      <c r="AH239" s="535">
        <v>0.71880021597656529</v>
      </c>
      <c r="AI239" s="1962">
        <v>0.69241124395391573</v>
      </c>
      <c r="AJ239" s="535" t="e">
        <v>#DIV/0!</v>
      </c>
      <c r="AK239" s="535">
        <v>3.1433615621113812E-3</v>
      </c>
      <c r="AL239" s="535">
        <v>1.2733925817929457</v>
      </c>
      <c r="AM239" s="535">
        <v>3.507733294187847</v>
      </c>
      <c r="AN239" s="535">
        <v>3.8602025671287872</v>
      </c>
      <c r="AO239" s="535">
        <v>3.8602025671287872</v>
      </c>
      <c r="AQ239" s="362"/>
    </row>
    <row r="240" spans="4:46" hidden="1">
      <c r="D240" s="445" t="s">
        <v>394</v>
      </c>
      <c r="E240" s="331"/>
      <c r="F240" s="510"/>
      <c r="G240" s="510"/>
      <c r="H240" s="510"/>
      <c r="I240" s="510"/>
      <c r="J240" s="536"/>
      <c r="K240" s="536">
        <v>4.5047182175622542E-3</v>
      </c>
      <c r="L240" s="536">
        <v>5.8849135360763269E-3</v>
      </c>
      <c r="M240" s="536">
        <v>7.3608864265927981E-3</v>
      </c>
      <c r="N240" s="536">
        <v>6.8584253480556898E-3</v>
      </c>
      <c r="O240" s="536">
        <v>7.9687822292740969E-3</v>
      </c>
      <c r="P240" s="536">
        <v>1.0060123318151596E-2</v>
      </c>
      <c r="Q240" s="536">
        <v>9.3531441998846269E-3</v>
      </c>
      <c r="R240" s="536">
        <v>7.7416173570019724E-3</v>
      </c>
      <c r="S240" s="536">
        <v>7.0411392405063293E-3</v>
      </c>
      <c r="T240" s="536">
        <v>1.7079616782292702E-2</v>
      </c>
      <c r="U240" s="536">
        <v>4.4169611307420496E-3</v>
      </c>
      <c r="V240" s="536">
        <v>5.3565539587012989E-3</v>
      </c>
      <c r="W240" s="536">
        <v>7.8418079096045212E-3</v>
      </c>
      <c r="X240" s="536">
        <v>1.7216788916055419E-2</v>
      </c>
      <c r="Y240" s="536">
        <v>1.8933587344640842E-2</v>
      </c>
      <c r="Z240" s="536">
        <v>2.2485004284490143E-2</v>
      </c>
      <c r="AA240" s="536">
        <v>2.5575499506553731E-2</v>
      </c>
      <c r="AB240" s="536">
        <v>2.5081103189187364E-2</v>
      </c>
      <c r="AC240" s="536">
        <v>2.6025464674712243E-2</v>
      </c>
      <c r="AD240" s="536">
        <v>2.8838295285460926E-2</v>
      </c>
      <c r="AE240" s="536">
        <v>2.5703775532407214E-2</v>
      </c>
      <c r="AF240" s="536">
        <v>2.1338478037323954E-2</v>
      </c>
      <c r="AG240" s="536">
        <v>2.7254738955316184E-2</v>
      </c>
      <c r="AH240" s="536">
        <v>2.5814024663163841E-2</v>
      </c>
      <c r="AI240" s="1963">
        <v>2.8033819057242886E-2</v>
      </c>
      <c r="AJ240" s="536" t="e">
        <v>#DIV/0!</v>
      </c>
      <c r="AK240" s="536" t="e">
        <v>#DIV/0!</v>
      </c>
      <c r="AL240" s="536">
        <v>3.6668812538317171E-2</v>
      </c>
      <c r="AM240" s="536">
        <v>7.261483427777389E-2</v>
      </c>
      <c r="AN240" s="536">
        <v>7.3848218607296803E-2</v>
      </c>
      <c r="AO240" s="536">
        <v>7.3848218607296803E-2</v>
      </c>
      <c r="AQ240" s="362"/>
    </row>
    <row r="241" spans="4:43" hidden="1">
      <c r="D241" s="446" t="s">
        <v>396</v>
      </c>
      <c r="E241" s="331"/>
      <c r="F241" s="510"/>
      <c r="G241" s="510"/>
      <c r="H241" s="510"/>
      <c r="I241" s="510"/>
      <c r="J241" s="536"/>
      <c r="K241" s="536">
        <v>9.1854587155963299E-2</v>
      </c>
      <c r="L241" s="536">
        <v>8.4003875968992253E-2</v>
      </c>
      <c r="M241" s="536">
        <v>7.4775069252077553E-2</v>
      </c>
      <c r="N241" s="536">
        <v>7.0574987998079694E-2</v>
      </c>
      <c r="O241" s="536">
        <v>8.1278857596191995E-2</v>
      </c>
      <c r="P241" s="536">
        <v>9.7465986804478072E-2</v>
      </c>
      <c r="Q241" s="536">
        <v>9.6203544363389099E-2</v>
      </c>
      <c r="R241" s="536">
        <v>7.6331360946745572E-2</v>
      </c>
      <c r="S241" s="536">
        <v>9.0150316455696197E-2</v>
      </c>
      <c r="T241" s="536">
        <v>8.5133795837462833E-2</v>
      </c>
      <c r="U241" s="536">
        <v>0.12052414605418139</v>
      </c>
      <c r="V241" s="536">
        <v>9.8448251905194809E-2</v>
      </c>
      <c r="W241" s="536">
        <v>0.10336723163841807</v>
      </c>
      <c r="X241" s="536">
        <v>7.4348003259983697E-2</v>
      </c>
      <c r="Y241" s="536">
        <v>8.8868117137669109E-2</v>
      </c>
      <c r="Z241" s="536">
        <v>7.1279125538029606E-2</v>
      </c>
      <c r="AA241" s="536">
        <v>5.7034489589154143E-2</v>
      </c>
      <c r="AB241" s="536">
        <v>4.564308597546566E-2</v>
      </c>
      <c r="AC241" s="536">
        <v>4.4774036535517772E-2</v>
      </c>
      <c r="AD241" s="536">
        <v>4.5282590560256387E-2</v>
      </c>
      <c r="AE241" s="536">
        <v>4.5956421812184158E-2</v>
      </c>
      <c r="AF241" s="536">
        <v>4.789606819639497E-2</v>
      </c>
      <c r="AG241" s="536">
        <v>6.9816326347048943E-2</v>
      </c>
      <c r="AH241" s="536">
        <v>4.7380629599926075E-2</v>
      </c>
      <c r="AI241" s="1963">
        <v>4.3916593127717105E-2</v>
      </c>
      <c r="AJ241" s="536" t="e">
        <v>#DIV/0!</v>
      </c>
      <c r="AK241" s="536">
        <v>3.9958964807593651E-2</v>
      </c>
      <c r="AL241" s="536">
        <v>3.6428645642645856E-2</v>
      </c>
      <c r="AM241" s="536">
        <v>2.9457814792203232E-2</v>
      </c>
      <c r="AN241" s="536">
        <v>3.0001631569094026E-2</v>
      </c>
      <c r="AO241" s="536">
        <v>3.0001631569094026E-2</v>
      </c>
      <c r="AQ241" s="361"/>
    </row>
    <row r="242" spans="4:43" hidden="1">
      <c r="D242" s="447" t="s">
        <v>420</v>
      </c>
      <c r="E242" s="331"/>
      <c r="F242" s="510"/>
      <c r="G242" s="510"/>
      <c r="H242" s="510"/>
      <c r="I242" s="510"/>
      <c r="J242" s="536"/>
      <c r="K242" s="536">
        <v>3.7229882044560944E-2</v>
      </c>
      <c r="L242" s="536">
        <v>4.2049612403100775E-2</v>
      </c>
      <c r="M242" s="536">
        <v>4.0980055401662045E-2</v>
      </c>
      <c r="N242" s="536">
        <v>4.3811185789726356E-2</v>
      </c>
      <c r="O242" s="536">
        <v>5.7206743355811183E-2</v>
      </c>
      <c r="P242" s="536">
        <v>6.7536864464052521E-2</v>
      </c>
      <c r="Q242" s="536">
        <v>5.3099419759985583E-2</v>
      </c>
      <c r="R242" s="536">
        <v>0.05</v>
      </c>
      <c r="S242" s="536">
        <v>6.6495253164556956E-2</v>
      </c>
      <c r="T242" s="536">
        <v>5.5170135447637922E-2</v>
      </c>
      <c r="U242" s="536">
        <v>8.3333333333333329E-2</v>
      </c>
      <c r="V242" s="536">
        <v>5.5850849307792209E-2</v>
      </c>
      <c r="W242" s="536">
        <v>6.0045197740112993E-2</v>
      </c>
      <c r="X242" s="536">
        <v>3.8712306438467806E-2</v>
      </c>
      <c r="Y242" s="536">
        <v>3.2045599759634828E-2</v>
      </c>
      <c r="Z242" s="536">
        <v>2.9970865467009423E-2</v>
      </c>
      <c r="AA242" s="537">
        <v>3.1253931066340168E-2</v>
      </c>
      <c r="AB242" s="538">
        <v>2.5460614313867643E-2</v>
      </c>
      <c r="AC242" s="538">
        <v>2.3727379848891023E-2</v>
      </c>
      <c r="AD242" s="538">
        <v>1.8547613272556263E-2</v>
      </c>
      <c r="AE242" s="539">
        <v>1.8335210838827273E-2</v>
      </c>
      <c r="AF242" s="536">
        <v>1.9785792333657997E-2</v>
      </c>
      <c r="AG242" s="536">
        <v>3.8668431684658014E-2</v>
      </c>
      <c r="AH242" s="536">
        <v>2.0270920179364851E-2</v>
      </c>
      <c r="AI242" s="1963">
        <v>1.5018076755677972E-2</v>
      </c>
      <c r="AJ242" s="536" t="e">
        <v>#DIV/0!</v>
      </c>
      <c r="AK242" s="536">
        <v>1.9365127649482585E-2</v>
      </c>
      <c r="AL242" s="536">
        <v>1.6869380113100244E-2</v>
      </c>
      <c r="AM242" s="536">
        <v>1.2463737864116989E-2</v>
      </c>
      <c r="AN242" s="536">
        <v>1.2693829260953046E-2</v>
      </c>
      <c r="AO242" s="536">
        <v>1.2693829260953046E-2</v>
      </c>
      <c r="AQ242" s="362"/>
    </row>
    <row r="243" spans="4:43" hidden="1">
      <c r="D243" s="447" t="s">
        <v>398</v>
      </c>
      <c r="E243" s="331"/>
      <c r="F243" s="510"/>
      <c r="G243" s="510"/>
      <c r="H243" s="510"/>
      <c r="I243" s="510"/>
      <c r="J243" s="536"/>
      <c r="K243" s="536">
        <v>5.4624705111402362E-2</v>
      </c>
      <c r="L243" s="536">
        <v>4.1954263565891478E-2</v>
      </c>
      <c r="M243" s="536">
        <v>3.3795013850415515E-2</v>
      </c>
      <c r="N243" s="536">
        <v>2.6763802208353334E-2</v>
      </c>
      <c r="O243" s="536">
        <v>2.4072114240380801E-2</v>
      </c>
      <c r="P243" s="536">
        <v>2.9929122340425534E-2</v>
      </c>
      <c r="Q243" s="536">
        <v>4.3104124603403522E-2</v>
      </c>
      <c r="R243" s="536">
        <v>2.6331360946745562E-2</v>
      </c>
      <c r="S243" s="536">
        <v>2.3655063291139238E-2</v>
      </c>
      <c r="T243" s="536">
        <v>2.9963660389824912E-2</v>
      </c>
      <c r="U243" s="536">
        <v>3.7190812720848059E-2</v>
      </c>
      <c r="V243" s="536">
        <v>4.2597402597402599E-2</v>
      </c>
      <c r="W243" s="536">
        <v>4.3322033898305079E-2</v>
      </c>
      <c r="X243" s="536">
        <v>3.5635696821515891E-2</v>
      </c>
      <c r="Y243" s="536">
        <v>5.682251737803428E-2</v>
      </c>
      <c r="Z243" s="536">
        <v>4.1308260071020175E-2</v>
      </c>
      <c r="AA243" s="536">
        <v>2.5780558522813978E-2</v>
      </c>
      <c r="AB243" s="536">
        <v>2.0182471661598009E-2</v>
      </c>
      <c r="AC243" s="536">
        <v>2.1046656686626749E-2</v>
      </c>
      <c r="AD243" s="536">
        <v>2.6734977287700121E-2</v>
      </c>
      <c r="AE243" s="536">
        <v>2.7621210973356878E-2</v>
      </c>
      <c r="AF243" s="536">
        <v>2.811027586273698E-2</v>
      </c>
      <c r="AG243" s="536">
        <v>3.1147894662390933E-2</v>
      </c>
      <c r="AH243" s="536">
        <v>2.7109709420561224E-2</v>
      </c>
      <c r="AI243" s="1963">
        <v>2.8898516372039131E-2</v>
      </c>
      <c r="AJ243" s="536" t="e">
        <v>#DIV/0!</v>
      </c>
      <c r="AK243" s="536">
        <v>2.0593837158111063E-2</v>
      </c>
      <c r="AL243" s="536">
        <v>1.9559265529545608E-2</v>
      </c>
      <c r="AM243" s="536">
        <v>1.6994076928086244E-2</v>
      </c>
      <c r="AN243" s="536">
        <v>1.7307802308140982E-2</v>
      </c>
      <c r="AO243" s="536">
        <v>1.7307802308140982E-2</v>
      </c>
      <c r="AQ243" s="362"/>
    </row>
    <row r="244" spans="4:43" hidden="1">
      <c r="D244" s="446" t="s">
        <v>400</v>
      </c>
      <c r="E244" s="331"/>
      <c r="F244" s="510"/>
      <c r="G244" s="510"/>
      <c r="H244" s="510"/>
      <c r="I244" s="510"/>
      <c r="J244" s="536"/>
      <c r="K244" s="536">
        <v>0.20253602100720838</v>
      </c>
      <c r="L244" s="536">
        <v>0.18733255813953489</v>
      </c>
      <c r="M244" s="536">
        <v>0.19861324099722991</v>
      </c>
      <c r="N244" s="536">
        <v>0.19528535765722516</v>
      </c>
      <c r="O244" s="536">
        <v>0.19111831812772712</v>
      </c>
      <c r="P244" s="536">
        <v>0.19936963659407914</v>
      </c>
      <c r="Q244" s="536">
        <v>0.20750781914565619</v>
      </c>
      <c r="R244" s="536">
        <v>0.20428994082840238</v>
      </c>
      <c r="S244" s="536">
        <v>0.20636867088607591</v>
      </c>
      <c r="T244" s="536">
        <v>0.24159233564585397</v>
      </c>
      <c r="U244" s="536">
        <v>0.2367491166077739</v>
      </c>
      <c r="V244" s="536">
        <v>0.2556593716703896</v>
      </c>
      <c r="W244" s="536">
        <v>0.24815819209039547</v>
      </c>
      <c r="X244" s="536">
        <v>0.27212713936430322</v>
      </c>
      <c r="Y244" s="536">
        <v>0.28855338506969774</v>
      </c>
      <c r="Z244" s="536">
        <v>0.294898029134533</v>
      </c>
      <c r="AA244" s="536">
        <v>0.26776125182700672</v>
      </c>
      <c r="AB244" s="536">
        <v>0.26857893281725187</v>
      </c>
      <c r="AC244" s="536">
        <v>0.27289667925250133</v>
      </c>
      <c r="AD244" s="536">
        <v>0.29956846690135241</v>
      </c>
      <c r="AE244" s="536">
        <v>0.34600384018858771</v>
      </c>
      <c r="AF244" s="536">
        <v>0.30258432020219245</v>
      </c>
      <c r="AG244" s="536">
        <v>0.33158420537868705</v>
      </c>
      <c r="AH244" s="536">
        <v>0.30170791463818458</v>
      </c>
      <c r="AI244" s="1963">
        <v>0.30558295630057408</v>
      </c>
      <c r="AJ244" s="536" t="e">
        <v>#DIV/0!</v>
      </c>
      <c r="AK244" s="536" t="e">
        <v>#DIV/0!</v>
      </c>
      <c r="AL244" s="536">
        <v>0.2855764083695857</v>
      </c>
      <c r="AM244" s="536">
        <v>0.29316991220508593</v>
      </c>
      <c r="AN244" s="536">
        <v>0.29474347704257753</v>
      </c>
      <c r="AO244" s="536">
        <v>0.29474347704257753</v>
      </c>
      <c r="AQ244" s="350"/>
    </row>
    <row r="245" spans="4:43" hidden="1">
      <c r="D245" s="447" t="s">
        <v>401</v>
      </c>
      <c r="E245" s="331"/>
      <c r="F245" s="510"/>
      <c r="G245" s="510"/>
      <c r="H245" s="510"/>
      <c r="I245" s="510"/>
      <c r="J245" s="536"/>
      <c r="K245" s="536">
        <v>0.11485711214875492</v>
      </c>
      <c r="L245" s="536">
        <v>0.11742987477638639</v>
      </c>
      <c r="M245" s="536">
        <v>0.13409085872576176</v>
      </c>
      <c r="N245" s="536">
        <v>0.14162635621699471</v>
      </c>
      <c r="O245" s="536">
        <v>0.12912291947639826</v>
      </c>
      <c r="P245" s="536">
        <v>0.12625894686901265</v>
      </c>
      <c r="Q245" s="536">
        <v>0.13464503379924719</v>
      </c>
      <c r="R245" s="536">
        <v>0.13145956607495071</v>
      </c>
      <c r="S245" s="536">
        <v>0.1380142405063291</v>
      </c>
      <c r="T245" s="536">
        <v>0.13270564915758176</v>
      </c>
      <c r="U245" s="536">
        <v>0.135188457008245</v>
      </c>
      <c r="V245" s="536">
        <v>0.13688201590805196</v>
      </c>
      <c r="W245" s="536">
        <v>0.13877966101694914</v>
      </c>
      <c r="X245" s="536">
        <v>0.1291564792176039</v>
      </c>
      <c r="Y245" s="536">
        <v>0.14573046544216831</v>
      </c>
      <c r="Z245" s="536">
        <v>0.14305569837189375</v>
      </c>
      <c r="AA245" s="536">
        <v>0.1445951578745219</v>
      </c>
      <c r="AB245" s="536">
        <v>0.14785734033729608</v>
      </c>
      <c r="AC245" s="536">
        <v>0.14686592618237157</v>
      </c>
      <c r="AD245" s="536">
        <v>0.15411850094680071</v>
      </c>
      <c r="AE245" s="536">
        <v>0.16574770097461283</v>
      </c>
      <c r="AF245" s="536">
        <v>0.16247186415629855</v>
      </c>
      <c r="AG245" s="536">
        <v>0.19813862795397547</v>
      </c>
      <c r="AH245" s="536">
        <v>0.17834979851476146</v>
      </c>
      <c r="AI245" s="1963">
        <v>0.18384982451230444</v>
      </c>
      <c r="AJ245" s="536" t="e">
        <v>#DIV/0!</v>
      </c>
      <c r="AK245" s="536" t="e">
        <v>#DIV/0!</v>
      </c>
      <c r="AL245" s="536">
        <v>0.16945973474702247</v>
      </c>
      <c r="AM245" s="536">
        <v>0.17730079380210129</v>
      </c>
      <c r="AN245" s="536">
        <v>0.17779096898906718</v>
      </c>
      <c r="AO245" s="536">
        <v>0.17779096898906718</v>
      </c>
      <c r="AQ245" s="363"/>
    </row>
    <row r="246" spans="4:43" hidden="1">
      <c r="D246" s="447" t="s">
        <v>402</v>
      </c>
      <c r="E246" s="331"/>
      <c r="F246" s="510"/>
      <c r="G246" s="510"/>
      <c r="H246" s="510"/>
      <c r="I246" s="510"/>
      <c r="J246" s="536"/>
      <c r="K246" s="536"/>
      <c r="L246" s="536"/>
      <c r="M246" s="536"/>
      <c r="N246" s="536"/>
      <c r="O246" s="536"/>
      <c r="P246" s="536"/>
      <c r="Q246" s="536"/>
      <c r="R246" s="536"/>
      <c r="S246" s="536"/>
      <c r="T246" s="536"/>
      <c r="U246" s="536"/>
      <c r="V246" s="536"/>
      <c r="W246" s="536"/>
      <c r="X246" s="536"/>
      <c r="Y246" s="536"/>
      <c r="Z246" s="536"/>
      <c r="AA246" s="536"/>
      <c r="AB246" s="536"/>
      <c r="AC246" s="536"/>
      <c r="AD246" s="536"/>
      <c r="AE246" s="536">
        <v>1.9599022652058904E-2</v>
      </c>
      <c r="AF246" s="536">
        <v>1.3201666248611904E-2</v>
      </c>
      <c r="AG246" s="536">
        <v>1.1062795872794674E-2</v>
      </c>
      <c r="AH246" s="536">
        <v>1.0115510917413731E-2</v>
      </c>
      <c r="AI246" s="1963">
        <v>1.0092970052730634E-2</v>
      </c>
      <c r="AJ246" s="536" t="e">
        <v>#DIV/0!</v>
      </c>
      <c r="AK246" s="536">
        <v>0</v>
      </c>
      <c r="AL246" s="536">
        <v>8.7793826157096713E-3</v>
      </c>
      <c r="AM246" s="536">
        <v>8.0924881167788003E-3</v>
      </c>
      <c r="AN246" s="536">
        <v>8.2418824569814725E-3</v>
      </c>
      <c r="AO246" s="536">
        <v>8.2418824569814725E-3</v>
      </c>
      <c r="AQ246" s="361"/>
    </row>
    <row r="247" spans="4:43" hidden="1">
      <c r="D247" s="445" t="s">
        <v>550</v>
      </c>
      <c r="E247" s="331"/>
      <c r="F247" s="510"/>
      <c r="G247" s="510"/>
      <c r="H247" s="510"/>
      <c r="I247" s="510"/>
      <c r="J247" s="536"/>
      <c r="K247" s="536"/>
      <c r="L247" s="536"/>
      <c r="M247" s="536"/>
      <c r="N247" s="536"/>
      <c r="O247" s="536"/>
      <c r="P247" s="536"/>
      <c r="Q247" s="536"/>
      <c r="R247" s="536"/>
      <c r="S247" s="536"/>
      <c r="T247" s="536"/>
      <c r="U247" s="536"/>
      <c r="V247" s="536"/>
      <c r="W247" s="536"/>
      <c r="X247" s="536"/>
      <c r="Y247" s="536"/>
      <c r="Z247" s="536"/>
      <c r="AA247" s="536"/>
      <c r="AB247" s="536"/>
      <c r="AC247" s="536"/>
      <c r="AD247" s="536"/>
      <c r="AE247" s="536">
        <v>3.5098915124441607E-3</v>
      </c>
      <c r="AF247" s="536">
        <v>0</v>
      </c>
      <c r="AG247" s="536"/>
      <c r="AH247" s="536"/>
      <c r="AI247" s="1963"/>
      <c r="AJ247" s="536"/>
      <c r="AK247" s="536"/>
      <c r="AL247" s="536"/>
      <c r="AM247" s="536"/>
      <c r="AN247" s="536"/>
      <c r="AO247" s="536"/>
      <c r="AQ247" s="363"/>
    </row>
    <row r="248" spans="4:43" hidden="1">
      <c r="D248" s="448" t="s">
        <v>551</v>
      </c>
      <c r="E248" s="331"/>
      <c r="F248" s="510"/>
      <c r="G248" s="510"/>
      <c r="H248" s="510"/>
      <c r="I248" s="510"/>
      <c r="J248" s="536"/>
      <c r="K248" s="536"/>
      <c r="L248" s="536"/>
      <c r="M248" s="536"/>
      <c r="N248" s="536"/>
      <c r="O248" s="536"/>
      <c r="P248" s="536"/>
      <c r="Q248" s="536"/>
      <c r="R248" s="536"/>
      <c r="S248" s="536"/>
      <c r="T248" s="536"/>
      <c r="U248" s="536"/>
      <c r="V248" s="536"/>
      <c r="W248" s="536"/>
      <c r="X248" s="536"/>
      <c r="Y248" s="536"/>
      <c r="Z248" s="536"/>
      <c r="AA248" s="536"/>
      <c r="AB248" s="536"/>
      <c r="AC248" s="536"/>
      <c r="AD248" s="536"/>
      <c r="AE248" s="536">
        <v>6.3816209317166563E-3</v>
      </c>
      <c r="AF248" s="536">
        <v>5.8371436910205276E-3</v>
      </c>
      <c r="AG248" s="536"/>
      <c r="AH248" s="536"/>
      <c r="AI248" s="1963"/>
      <c r="AJ248" s="536"/>
      <c r="AK248" s="536"/>
      <c r="AL248" s="536"/>
      <c r="AM248" s="536"/>
      <c r="AN248" s="536"/>
      <c r="AO248" s="536"/>
      <c r="AQ248" s="350"/>
    </row>
    <row r="249" spans="4:43" hidden="1">
      <c r="D249" s="449" t="s">
        <v>53</v>
      </c>
      <c r="E249" s="331"/>
      <c r="F249" s="510"/>
      <c r="G249" s="510"/>
      <c r="H249" s="510"/>
      <c r="I249" s="510"/>
      <c r="J249" s="536"/>
      <c r="K249" s="536">
        <v>8.7040507809960685E-2</v>
      </c>
      <c r="L249" s="536">
        <v>6.9245736434108529E-2</v>
      </c>
      <c r="M249" s="536">
        <v>6.3857174515235454E-2</v>
      </c>
      <c r="N249" s="536">
        <v>5.2302496399423908E-2</v>
      </c>
      <c r="O249" s="536">
        <v>5.2537683458944863E-2</v>
      </c>
      <c r="P249" s="536">
        <v>6.3829711622340427E-2</v>
      </c>
      <c r="Q249" s="536">
        <v>6.8267549657629073E-2</v>
      </c>
      <c r="R249" s="536">
        <v>6.4990138067061151E-2</v>
      </c>
      <c r="S249" s="536">
        <v>7.4446202531645564E-2</v>
      </c>
      <c r="T249" s="536">
        <v>0.1013214403700033</v>
      </c>
      <c r="U249" s="536">
        <v>9.325677267373382E-2</v>
      </c>
      <c r="V249" s="536">
        <v>0.1139200232948052</v>
      </c>
      <c r="W249" s="536">
        <v>0.10912994350282486</v>
      </c>
      <c r="X249" s="536">
        <v>0.1150162999185004</v>
      </c>
      <c r="Y249" s="536">
        <v>0.13341322228763855</v>
      </c>
      <c r="Z249" s="536">
        <v>0.13192802056555269</v>
      </c>
      <c r="AA249" s="536">
        <v>0.10967275028942972</v>
      </c>
      <c r="AB249" s="536">
        <v>0.10498476294122601</v>
      </c>
      <c r="AC249" s="536">
        <v>0.10606535683472555</v>
      </c>
      <c r="AD249" s="536">
        <v>0.12293063151087197</v>
      </c>
      <c r="AE249" s="536">
        <v>0.13770942674637862</v>
      </c>
      <c r="AF249" s="536">
        <v>0.11094648840436178</v>
      </c>
      <c r="AG249" s="536">
        <v>0.11063838082275816</v>
      </c>
      <c r="AH249" s="536">
        <v>0.10419174670529545</v>
      </c>
      <c r="AI249" s="1963">
        <v>0.10739075666105505</v>
      </c>
      <c r="AJ249" s="536" t="e">
        <v>#DIV/0!</v>
      </c>
      <c r="AK249" s="536" t="e">
        <v>#DIV/0!</v>
      </c>
      <c r="AL249" s="536">
        <v>0.10383150104100139</v>
      </c>
      <c r="AM249" s="536">
        <v>0.10363607638533551</v>
      </c>
      <c r="AN249" s="536">
        <v>0.1049983186036875</v>
      </c>
      <c r="AO249" s="536">
        <v>0.10471516387835862</v>
      </c>
      <c r="AQ249" s="363"/>
    </row>
    <row r="250" spans="4:43" hidden="1">
      <c r="D250" s="450" t="s">
        <v>551</v>
      </c>
      <c r="E250" s="331"/>
      <c r="F250" s="510"/>
      <c r="G250" s="510"/>
      <c r="H250" s="510"/>
      <c r="I250" s="510"/>
      <c r="J250" s="536"/>
      <c r="K250" s="536"/>
      <c r="L250" s="536"/>
      <c r="M250" s="536"/>
      <c r="N250" s="536"/>
      <c r="O250" s="536"/>
      <c r="P250" s="536"/>
      <c r="Q250" s="536"/>
      <c r="R250" s="536"/>
      <c r="S250" s="536"/>
      <c r="T250" s="536"/>
      <c r="U250" s="536"/>
      <c r="V250" s="536"/>
      <c r="W250" s="536"/>
      <c r="X250" s="536"/>
      <c r="Y250" s="536"/>
      <c r="Z250" s="536"/>
      <c r="AA250" s="536"/>
      <c r="AB250" s="536"/>
      <c r="AC250" s="536"/>
      <c r="AD250" s="536"/>
      <c r="AE250" s="540">
        <v>4.2544139544777706E-3</v>
      </c>
      <c r="AF250" s="540">
        <v>3.891429127347018E-3</v>
      </c>
      <c r="AG250" s="540"/>
      <c r="AH250" s="540"/>
      <c r="AI250" s="1963"/>
      <c r="AJ250" s="536"/>
      <c r="AK250" s="536"/>
      <c r="AL250" s="536"/>
      <c r="AM250" s="536"/>
      <c r="AN250" s="536"/>
      <c r="AO250" s="536"/>
      <c r="AQ250" s="363"/>
    </row>
    <row r="251" spans="4:43" hidden="1">
      <c r="D251" s="507" t="s">
        <v>404</v>
      </c>
      <c r="E251" s="331"/>
      <c r="F251" s="510"/>
      <c r="G251" s="510"/>
      <c r="H251" s="510"/>
      <c r="I251" s="510"/>
      <c r="J251" s="536"/>
      <c r="K251" s="536">
        <v>6.3840104849279163E-4</v>
      </c>
      <c r="L251" s="536">
        <v>6.5694692903995222E-4</v>
      </c>
      <c r="M251" s="536">
        <v>6.6520775623268695E-4</v>
      </c>
      <c r="N251" s="536">
        <v>1.3565050408065292E-3</v>
      </c>
      <c r="O251" s="536">
        <v>9.4577151923839753E-3</v>
      </c>
      <c r="P251" s="536">
        <v>9.2809781027260625E-3</v>
      </c>
      <c r="Q251" s="536">
        <v>4.5952356887799251E-3</v>
      </c>
      <c r="R251" s="536">
        <v>7.8402366863905334E-3</v>
      </c>
      <c r="S251" s="536">
        <v>-6.0917721518987345E-3</v>
      </c>
      <c r="T251" s="536">
        <v>7.5652461182689123E-3</v>
      </c>
      <c r="U251" s="536">
        <v>8.3038869257950534E-3</v>
      </c>
      <c r="V251" s="536">
        <v>4.8573324675324674E-3</v>
      </c>
      <c r="W251" s="536">
        <v>2.4858757062146895E-4</v>
      </c>
      <c r="X251" s="536">
        <v>2.7954360228198864E-2</v>
      </c>
      <c r="Y251" s="536">
        <v>9.4096973398908722E-3</v>
      </c>
      <c r="Z251" s="536">
        <v>1.9914310197086546E-2</v>
      </c>
      <c r="AA251" s="536">
        <v>1.3493343663055088E-2</v>
      </c>
      <c r="AB251" s="536">
        <v>1.5736372852087364E-2</v>
      </c>
      <c r="AC251" s="536">
        <v>1.9965396235404189E-2</v>
      </c>
      <c r="AD251" s="536">
        <v>2.2384019925441617E-2</v>
      </c>
      <c r="AE251" s="541">
        <v>4.254671246759624E-2</v>
      </c>
      <c r="AF251" s="542">
        <v>2.9165967641532148E-2</v>
      </c>
      <c r="AG251" s="542">
        <v>2.2807196601953367E-2</v>
      </c>
      <c r="AH251" s="542">
        <v>1.9166369418127674E-2</v>
      </c>
      <c r="AI251" s="1963">
        <v>1.4342375127214571E-2</v>
      </c>
      <c r="AJ251" s="536" t="e">
        <v>#DIV/0!</v>
      </c>
      <c r="AK251" s="536">
        <v>4.5297540920862786E-4</v>
      </c>
      <c r="AL251" s="536">
        <v>1.2285172581561891E-2</v>
      </c>
      <c r="AM251" s="536">
        <v>1.223304201764912E-2</v>
      </c>
      <c r="AN251" s="536">
        <v>1.2237344175151708E-2</v>
      </c>
      <c r="AO251" s="536">
        <v>1.2237344175151708E-2</v>
      </c>
      <c r="AQ251" s="361"/>
    </row>
    <row r="252" spans="4:43" hidden="1">
      <c r="D252" s="446" t="s">
        <v>405</v>
      </c>
      <c r="E252" s="331"/>
      <c r="F252" s="510"/>
      <c r="G252" s="510"/>
      <c r="H252" s="510"/>
      <c r="I252" s="510"/>
      <c r="J252" s="536"/>
      <c r="K252" s="536"/>
      <c r="L252" s="536"/>
      <c r="M252" s="536"/>
      <c r="N252" s="536"/>
      <c r="O252" s="536"/>
      <c r="P252" s="536"/>
      <c r="Q252" s="536"/>
      <c r="R252" s="536"/>
      <c r="S252" s="536"/>
      <c r="T252" s="536"/>
      <c r="U252" s="536"/>
      <c r="V252" s="536"/>
      <c r="W252" s="536"/>
      <c r="X252" s="536"/>
      <c r="Y252" s="536"/>
      <c r="Z252" s="536"/>
      <c r="AA252" s="536"/>
      <c r="AB252" s="536"/>
      <c r="AC252" s="536"/>
      <c r="AD252" s="536"/>
      <c r="AE252" s="536"/>
      <c r="AF252" s="543"/>
      <c r="AG252" s="543"/>
      <c r="AH252" s="543"/>
      <c r="AI252" s="1964"/>
      <c r="AJ252" s="543"/>
      <c r="AK252" s="543"/>
      <c r="AL252" s="543"/>
      <c r="AM252" s="543"/>
      <c r="AN252" s="543"/>
      <c r="AO252" s="543"/>
      <c r="AQ252" s="361"/>
    </row>
    <row r="253" spans="4:43" hidden="1">
      <c r="D253" s="451" t="s">
        <v>406</v>
      </c>
      <c r="E253" s="331"/>
      <c r="F253" s="510"/>
      <c r="G253" s="510"/>
      <c r="H253" s="510"/>
      <c r="I253" s="510"/>
      <c r="J253" s="536"/>
      <c r="K253" s="536">
        <v>-2.3431368320445609E-2</v>
      </c>
      <c r="L253" s="536">
        <v>-1.1800298151460937E-2</v>
      </c>
      <c r="M253" s="536">
        <v>-2.0780941828254851E-2</v>
      </c>
      <c r="N253" s="536">
        <v>-1.8081565050408085E-2</v>
      </c>
      <c r="O253" s="536">
        <v>-3.5281951606505545E-3</v>
      </c>
      <c r="P253" s="536">
        <v>6.4570629211702186E-3</v>
      </c>
      <c r="Q253" s="536">
        <v>3.1652816956446989E-4</v>
      </c>
      <c r="R253" s="536">
        <v>-1.2919132149901404E-2</v>
      </c>
      <c r="S253" s="536">
        <v>-1.3844936708860311E-3</v>
      </c>
      <c r="T253" s="536">
        <v>-1.9986785596299968E-2</v>
      </c>
      <c r="U253" s="536">
        <v>-9.7173144876327099E-4</v>
      </c>
      <c r="V253" s="536">
        <v>-3.1410869702597419E-2</v>
      </c>
      <c r="W253" s="536">
        <v>-1.1073446327683615E-2</v>
      </c>
      <c r="X253" s="536">
        <v>-4.7733992746043841E-2</v>
      </c>
      <c r="Y253" s="536">
        <v>-3.8157924847956708E-2</v>
      </c>
      <c r="Z253" s="536">
        <v>-5.1766838136691945E-2</v>
      </c>
      <c r="AA253" s="536">
        <v>-3.2501491659711952E-2</v>
      </c>
      <c r="AB253" s="536">
        <v>-4.5221473291247989E-2</v>
      </c>
      <c r="AC253" s="536">
        <v>-4.5799319872380763E-2</v>
      </c>
      <c r="AD253" s="536">
        <v>-6.2704889787078597E-2</v>
      </c>
      <c r="AE253" s="544">
        <v>-0.12455829966579682</v>
      </c>
      <c r="AF253" s="544">
        <v>-9.1324944212382117E-2</v>
      </c>
      <c r="AG253" s="544">
        <v>0.40411451702065437</v>
      </c>
      <c r="AH253" s="544">
        <v>0.49028695560147056</v>
      </c>
      <c r="AI253" s="1964">
        <v>0.45877869983830166</v>
      </c>
      <c r="AJ253" s="543" t="e">
        <v>#DIV/0!</v>
      </c>
      <c r="AK253" s="543" t="e">
        <v>#DIV/0!</v>
      </c>
      <c r="AL253" s="543">
        <v>1.0609136316043228</v>
      </c>
      <c r="AM253" s="543">
        <v>3.3166360310527385</v>
      </c>
      <c r="AN253" s="543">
        <v>3.6693089402626007</v>
      </c>
      <c r="AO253" s="543">
        <v>3.6693089402626007</v>
      </c>
      <c r="AQ253" s="361"/>
    </row>
    <row r="254" spans="4:43" hidden="1">
      <c r="D254" s="448" t="s">
        <v>407</v>
      </c>
      <c r="E254" s="331"/>
      <c r="F254" s="510"/>
      <c r="G254" s="510"/>
      <c r="H254" s="510"/>
      <c r="I254" s="510"/>
      <c r="J254" s="536"/>
      <c r="K254" s="536">
        <v>-0.11528595547640891</v>
      </c>
      <c r="L254" s="536">
        <v>-9.5804174120453195E-2</v>
      </c>
      <c r="M254" s="536">
        <v>-9.5556011080332431E-2</v>
      </c>
      <c r="N254" s="536">
        <v>-8.8656553048487796E-2</v>
      </c>
      <c r="O254" s="536">
        <v>-8.4807052756842555E-2</v>
      </c>
      <c r="P254" s="536">
        <v>-9.1008923883307849E-2</v>
      </c>
      <c r="Q254" s="536">
        <v>-9.5887016193824642E-2</v>
      </c>
      <c r="R254" s="536">
        <v>-8.9250493096646968E-2</v>
      </c>
      <c r="S254" s="536">
        <v>-9.1534810126582253E-2</v>
      </c>
      <c r="T254" s="536">
        <v>-0.10512058143376279</v>
      </c>
      <c r="U254" s="536">
        <v>-0.12149587750294466</v>
      </c>
      <c r="V254" s="536">
        <v>-0.12985912160779223</v>
      </c>
      <c r="W254" s="536">
        <v>-0.11444067796610166</v>
      </c>
      <c r="X254" s="536">
        <v>-0.12208199600602751</v>
      </c>
      <c r="Y254" s="536">
        <v>-0.12702604198562584</v>
      </c>
      <c r="Z254" s="536">
        <v>-0.12304596367472154</v>
      </c>
      <c r="AA254" s="536">
        <v>-8.9535981248866081E-2</v>
      </c>
      <c r="AB254" s="536">
        <v>-9.0864559266713718E-2</v>
      </c>
      <c r="AC254" s="536">
        <v>-9.0573356407898542E-2</v>
      </c>
      <c r="AD254" s="536">
        <v>-0.107987480347335</v>
      </c>
      <c r="AE254" s="536">
        <v>-0.17051472147798147</v>
      </c>
      <c r="AF254" s="536">
        <v>-0.13922101240877674</v>
      </c>
      <c r="AG254" s="536">
        <v>0.33429819067360533</v>
      </c>
      <c r="AH254" s="536">
        <v>0.44290632600154456</v>
      </c>
      <c r="AI254" s="1963">
        <v>0.41486210671058454</v>
      </c>
      <c r="AJ254" s="536" t="e">
        <v>#DIV/0!</v>
      </c>
      <c r="AK254" s="536" t="e">
        <v>#DIV/0!</v>
      </c>
      <c r="AL254" s="536">
        <v>1.0244849859616771</v>
      </c>
      <c r="AM254" s="536">
        <v>3.2871782162605352</v>
      </c>
      <c r="AN254" s="536">
        <v>3.6393073086935068</v>
      </c>
      <c r="AO254" s="536">
        <v>3.6393073086935068</v>
      </c>
      <c r="AQ254" s="361"/>
    </row>
    <row r="255" spans="4:43" hidden="1">
      <c r="D255" s="508" t="s">
        <v>505</v>
      </c>
      <c r="E255" s="331"/>
      <c r="F255" s="510"/>
      <c r="G255" s="510"/>
      <c r="H255" s="510"/>
      <c r="I255" s="510"/>
      <c r="J255" s="536"/>
      <c r="K255" s="536">
        <v>-2.343136832044557E-2</v>
      </c>
      <c r="L255" s="536">
        <v>-1.1800298151460919E-2</v>
      </c>
      <c r="M255" s="536">
        <v>-2.0780941828254837E-2</v>
      </c>
      <c r="N255" s="536">
        <v>-1.8081565050408071E-2</v>
      </c>
      <c r="O255" s="536">
        <v>-3.5281951606505658E-3</v>
      </c>
      <c r="P255" s="536">
        <v>6.4570629211702186E-3</v>
      </c>
      <c r="Q255" s="536">
        <v>3.1652816956446989E-4</v>
      </c>
      <c r="R255" s="536">
        <v>-1.2919132149901404E-2</v>
      </c>
      <c r="S255" s="536">
        <v>-1.3844936708860311E-3</v>
      </c>
      <c r="T255" s="536">
        <v>-1.9986785596299968E-2</v>
      </c>
      <c r="U255" s="536">
        <v>-9.7173144876327099E-4</v>
      </c>
      <c r="V255" s="536">
        <v>-3.1410869702597419E-2</v>
      </c>
      <c r="W255" s="536">
        <v>-1.1073446327683615E-2</v>
      </c>
      <c r="X255" s="536">
        <v>-4.9914106845473351E-2</v>
      </c>
      <c r="Y255" s="536">
        <v>-3.6828911222951712E-2</v>
      </c>
      <c r="Z255" s="536">
        <v>-5.1708569070710808E-2</v>
      </c>
      <c r="AA255" s="536">
        <v>-3.1741498358713288E-2</v>
      </c>
      <c r="AB255" s="536">
        <v>-4.5270377246489406E-2</v>
      </c>
      <c r="AC255" s="536">
        <v>-4.6333515836826863E-2</v>
      </c>
      <c r="AD255" s="536">
        <v>-5.5641962088242652E-2</v>
      </c>
      <c r="AE255" s="545">
        <v>-0.12296370380391097</v>
      </c>
      <c r="AF255" s="546">
        <v>-9.1929792321812198E-2</v>
      </c>
      <c r="AG255" s="547">
        <v>0.40343945337920334</v>
      </c>
      <c r="AH255" s="536">
        <v>0.49028695560147051</v>
      </c>
      <c r="AI255" s="1963">
        <v>0.45877869983830166</v>
      </c>
      <c r="AJ255" s="536" t="e">
        <v>#DIV/0!</v>
      </c>
      <c r="AK255" s="536" t="e">
        <v>#DIV/0!</v>
      </c>
      <c r="AL255" s="536">
        <v>1.0609136316043228</v>
      </c>
      <c r="AM255" s="536">
        <v>3.3166360310527385</v>
      </c>
      <c r="AN255" s="536">
        <v>3.6693089402626002</v>
      </c>
      <c r="AO255" s="536">
        <v>3.6693089402626002</v>
      </c>
      <c r="AQ255" s="350"/>
    </row>
    <row r="256" spans="4:43" hidden="1">
      <c r="D256" s="508" t="s">
        <v>510</v>
      </c>
      <c r="E256" s="331"/>
      <c r="F256" s="510"/>
      <c r="G256" s="510"/>
      <c r="H256" s="510"/>
      <c r="I256" s="510"/>
      <c r="J256" s="536"/>
      <c r="K256" s="536">
        <v>-2.343136832044557E-2</v>
      </c>
      <c r="L256" s="536">
        <v>-1.1800298151460919E-2</v>
      </c>
      <c r="M256" s="536">
        <v>-2.0780941828254837E-2</v>
      </c>
      <c r="N256" s="536">
        <v>-1.8081565050408071E-2</v>
      </c>
      <c r="O256" s="536">
        <v>-3.5281951606505658E-3</v>
      </c>
      <c r="P256" s="536">
        <v>6.4570629211702186E-3</v>
      </c>
      <c r="Q256" s="536">
        <v>3.1652816956446989E-4</v>
      </c>
      <c r="R256" s="536">
        <v>-1.2919132149901404E-2</v>
      </c>
      <c r="S256" s="536">
        <v>-1.3844936708860311E-3</v>
      </c>
      <c r="T256" s="536">
        <v>-1.9986785596299968E-2</v>
      </c>
      <c r="U256" s="536">
        <v>-9.7173144876327099E-4</v>
      </c>
      <c r="V256" s="536">
        <v>-3.1410869702597419E-2</v>
      </c>
      <c r="W256" s="536">
        <v>-1.1073446327683615E-2</v>
      </c>
      <c r="X256" s="536">
        <v>-4.7733992746043841E-2</v>
      </c>
      <c r="Y256" s="536">
        <v>-3.7868042010595356E-2</v>
      </c>
      <c r="Z256" s="536">
        <v>-5.1492630767368909E-2</v>
      </c>
      <c r="AA256" s="536">
        <v>-3.2235029273324035E-2</v>
      </c>
      <c r="AB256" s="536">
        <v>-4.4866320838408087E-2</v>
      </c>
      <c r="AC256" s="536">
        <v>-4.5440574277819876E-2</v>
      </c>
      <c r="AD256" s="536">
        <v>-6.2704889787078597E-2</v>
      </c>
      <c r="AE256" s="548">
        <v>-0.11604947175684127</v>
      </c>
      <c r="AF256" s="549">
        <v>-9.1324944212382117E-2</v>
      </c>
      <c r="AG256" s="542">
        <v>0.40411451702065437</v>
      </c>
      <c r="AH256" s="536">
        <v>0.49028695560147056</v>
      </c>
      <c r="AI256" s="1963">
        <v>0.45877869983830166</v>
      </c>
      <c r="AJ256" s="536" t="e">
        <v>#DIV/0!</v>
      </c>
      <c r="AK256" s="536" t="e">
        <v>#DIV/0!</v>
      </c>
      <c r="AL256" s="536">
        <v>1.0609136316043228</v>
      </c>
      <c r="AM256" s="536">
        <v>3.3166360310527385</v>
      </c>
      <c r="AN256" s="536">
        <v>3.6693089402626007</v>
      </c>
      <c r="AO256" s="536">
        <v>3.6693089402626007</v>
      </c>
      <c r="AQ256" s="363"/>
    </row>
    <row r="257" spans="4:43" hidden="1">
      <c r="D257" s="445" t="s">
        <v>718</v>
      </c>
      <c r="E257" s="331"/>
      <c r="F257" s="510"/>
      <c r="G257" s="510"/>
      <c r="H257" s="510"/>
      <c r="I257" s="510"/>
      <c r="J257" s="536"/>
      <c r="K257" s="536">
        <v>-2.343136832044557E-2</v>
      </c>
      <c r="L257" s="536">
        <v>-1.1800298151460919E-2</v>
      </c>
      <c r="M257" s="536">
        <v>-2.0780941828254837E-2</v>
      </c>
      <c r="N257" s="536">
        <v>-1.8081565050408071E-2</v>
      </c>
      <c r="O257" s="536">
        <v>-3.5281951606505658E-3</v>
      </c>
      <c r="P257" s="536">
        <v>6.4570629211702186E-3</v>
      </c>
      <c r="Q257" s="536">
        <v>3.1652816956446989E-4</v>
      </c>
      <c r="R257" s="536">
        <v>-1.2919132149901404E-2</v>
      </c>
      <c r="S257" s="536">
        <v>-1.3844936708860311E-3</v>
      </c>
      <c r="T257" s="536">
        <v>-1.9986785596299968E-2</v>
      </c>
      <c r="U257" s="536">
        <v>-9.7173144876327099E-4</v>
      </c>
      <c r="V257" s="536">
        <v>-3.1410869702597419E-2</v>
      </c>
      <c r="W257" s="536">
        <v>-1.1073446327683615E-2</v>
      </c>
      <c r="X257" s="536">
        <v>-4.9914106845473351E-2</v>
      </c>
      <c r="Y257" s="536">
        <v>-3.6539028385590352E-2</v>
      </c>
      <c r="Z257" s="536">
        <v>-5.1434361701387772E-2</v>
      </c>
      <c r="AA257" s="536">
        <v>-3.1475035972325371E-2</v>
      </c>
      <c r="AB257" s="536">
        <v>-4.4914404677647811E-2</v>
      </c>
      <c r="AC257" s="536">
        <v>-4.5974770242265976E-2</v>
      </c>
      <c r="AD257" s="536">
        <v>-5.5641962088242652E-2</v>
      </c>
      <c r="AE257" s="550">
        <v>-0.11445487589495544</v>
      </c>
      <c r="AF257" s="550">
        <v>-9.1929792321812198E-2</v>
      </c>
      <c r="AG257" s="550">
        <v>0.40343945337920334</v>
      </c>
      <c r="AH257" s="550">
        <v>0.49028695560147051</v>
      </c>
      <c r="AI257" s="1965">
        <v>0.45877869983830166</v>
      </c>
      <c r="AJ257" s="550" t="e">
        <v>#DIV/0!</v>
      </c>
      <c r="AK257" s="550" t="e">
        <v>#DIV/0!</v>
      </c>
      <c r="AL257" s="550">
        <v>1.0609136316043228</v>
      </c>
      <c r="AM257" s="550">
        <v>3.3166360310527385</v>
      </c>
      <c r="AN257" s="550">
        <v>3.6693089402626002</v>
      </c>
      <c r="AO257" s="550">
        <v>3.6693089402626002</v>
      </c>
      <c r="AQ257" s="350"/>
    </row>
    <row r="258" spans="4:43" hidden="1">
      <c r="D258" s="448" t="s">
        <v>719</v>
      </c>
      <c r="E258" s="331"/>
      <c r="F258" s="510"/>
      <c r="G258" s="510"/>
      <c r="H258" s="510"/>
      <c r="I258" s="510"/>
      <c r="J258" s="536"/>
      <c r="K258" s="536">
        <v>-2.343136832044557E-2</v>
      </c>
      <c r="L258" s="536">
        <v>-1.1800298151460919E-2</v>
      </c>
      <c r="M258" s="536">
        <v>-2.0780941828254837E-2</v>
      </c>
      <c r="N258" s="536">
        <v>-1.8081565050408071E-2</v>
      </c>
      <c r="O258" s="536">
        <v>-3.5281951606505658E-3</v>
      </c>
      <c r="P258" s="536">
        <v>6.4570629211702186E-3</v>
      </c>
      <c r="Q258" s="536">
        <v>3.1652816956446989E-4</v>
      </c>
      <c r="R258" s="536">
        <v>-1.2919132149901404E-2</v>
      </c>
      <c r="S258" s="536">
        <v>-1.3844936708860311E-3</v>
      </c>
      <c r="T258" s="536">
        <v>-1.9986785596299968E-2</v>
      </c>
      <c r="U258" s="536">
        <v>-9.7173144876327099E-4</v>
      </c>
      <c r="V258" s="536">
        <v>-3.1410869702597419E-2</v>
      </c>
      <c r="W258" s="536">
        <v>-1.1073446327683615E-2</v>
      </c>
      <c r="X258" s="536">
        <v>-4.9914106845473351E-2</v>
      </c>
      <c r="Y258" s="536">
        <v>-3.6539028385590352E-2</v>
      </c>
      <c r="Z258" s="536">
        <v>-5.1434361701387772E-2</v>
      </c>
      <c r="AA258" s="536">
        <v>-3.1475035972325371E-2</v>
      </c>
      <c r="AB258" s="536">
        <v>-4.4914404677647811E-2</v>
      </c>
      <c r="AC258" s="536">
        <v>-4.5974770242265976E-2</v>
      </c>
      <c r="AD258" s="536">
        <v>-5.5641962088242652E-2</v>
      </c>
      <c r="AE258" s="536">
        <v>-6.9793413233605078E-2</v>
      </c>
      <c r="AF258" s="536">
        <v>-3.9928444509945343E-2</v>
      </c>
      <c r="AG258" s="536">
        <v>0.40343945337920334</v>
      </c>
      <c r="AH258" s="536">
        <v>0.49028695560147051</v>
      </c>
      <c r="AI258" s="1963">
        <v>0.45877869983830166</v>
      </c>
      <c r="AJ258" s="536" t="e">
        <v>#DIV/0!</v>
      </c>
      <c r="AK258" s="536" t="e">
        <v>#DIV/0!</v>
      </c>
      <c r="AL258" s="536">
        <v>1.0609136316043228</v>
      </c>
      <c r="AM258" s="536">
        <v>3.3166360310527385</v>
      </c>
      <c r="AN258" s="536">
        <v>3.6693089402626002</v>
      </c>
      <c r="AO258" s="536">
        <v>3.6693089402626002</v>
      </c>
      <c r="AQ258" s="363"/>
    </row>
    <row r="259" spans="4:43" hidden="1">
      <c r="D259" s="448" t="s">
        <v>534</v>
      </c>
      <c r="E259" s="331"/>
      <c r="F259" s="510"/>
      <c r="G259" s="510"/>
      <c r="H259" s="510"/>
      <c r="I259" s="510"/>
      <c r="J259" s="536"/>
      <c r="K259" s="536"/>
      <c r="L259" s="536"/>
      <c r="M259" s="536">
        <v>-1.5524473702243991E-2</v>
      </c>
      <c r="N259" s="536">
        <v>-9.546787453920836E-3</v>
      </c>
      <c r="O259" s="536">
        <v>-7.1234221897157586E-3</v>
      </c>
      <c r="P259" s="536">
        <v>-5.5510602540450706E-3</v>
      </c>
      <c r="Q259" s="536">
        <v>-2.2116459781406626E-3</v>
      </c>
      <c r="R259" s="536">
        <v>-5.5033640652705426E-3</v>
      </c>
      <c r="S259" s="536">
        <v>-6.9891229392572401E-3</v>
      </c>
      <c r="T259" s="536">
        <v>-1.333460251368962E-2</v>
      </c>
      <c r="U259" s="536">
        <v>-1.2965465349246062E-2</v>
      </c>
      <c r="V259" s="536">
        <v>-2.2235365164277623E-2</v>
      </c>
      <c r="W259" s="536">
        <v>-2.5811616447136698E-2</v>
      </c>
      <c r="X259" s="536">
        <v>-3.5915796310857825E-2</v>
      </c>
      <c r="Y259" s="536">
        <v>-3.6080628225003145E-2</v>
      </c>
      <c r="Z259" s="536">
        <v>-4.2839203127148041E-2</v>
      </c>
      <c r="AA259" s="536">
        <v>-4.2380519433503253E-2</v>
      </c>
      <c r="AB259" s="536">
        <v>-4.7347888988799901E-2</v>
      </c>
      <c r="AC259" s="536">
        <v>-6.0259257186694372E-2</v>
      </c>
      <c r="AD259" s="536">
        <v>-7.2077240174505994E-2</v>
      </c>
      <c r="AE259" s="536">
        <v>1.7718927397306506E-2</v>
      </c>
      <c r="AF259" s="536">
        <v>0.12486443337316459</v>
      </c>
      <c r="AG259" s="536">
        <v>0.22916115129824063</v>
      </c>
      <c r="AH259" s="536" t="e">
        <v>#DIV/0!</v>
      </c>
      <c r="AI259" s="1963" t="e">
        <v>#DIV/0!</v>
      </c>
      <c r="AJ259" s="536" t="e">
        <v>#DIV/0!</v>
      </c>
      <c r="AK259" s="536" t="e">
        <v>#DIV/0!</v>
      </c>
      <c r="AL259" s="536">
        <v>2.1174759744743401</v>
      </c>
      <c r="AM259" s="536">
        <v>2.4443185475781428</v>
      </c>
      <c r="AN259" s="536">
        <v>2.929041885795566</v>
      </c>
      <c r="AO259" s="536">
        <v>3.5517513038593136</v>
      </c>
      <c r="AQ259" s="350"/>
    </row>
    <row r="260" spans="4:43" hidden="1">
      <c r="D260" s="446" t="s">
        <v>535</v>
      </c>
      <c r="E260" s="331"/>
      <c r="F260" s="510"/>
      <c r="G260" s="510"/>
      <c r="H260" s="510"/>
      <c r="I260" s="510"/>
      <c r="J260" s="536"/>
      <c r="K260" s="536">
        <v>-1.8670869433387107E-2</v>
      </c>
      <c r="L260" s="536">
        <v>-1.8523543337642348E-2</v>
      </c>
      <c r="M260" s="536">
        <v>-1.5524473702243991E-2</v>
      </c>
      <c r="N260" s="536">
        <v>-9.546787453920836E-3</v>
      </c>
      <c r="O260" s="536">
        <v>-7.1234221897157586E-3</v>
      </c>
      <c r="P260" s="536">
        <v>-5.5510602540450706E-3</v>
      </c>
      <c r="Q260" s="536">
        <v>-2.2116459781406626E-3</v>
      </c>
      <c r="R260" s="536">
        <v>-5.5033640652705426E-3</v>
      </c>
      <c r="S260" s="536">
        <v>-6.9891229392572401E-3</v>
      </c>
      <c r="T260" s="536">
        <v>-1.333460251368962E-2</v>
      </c>
      <c r="U260" s="536">
        <v>-1.2965465349246062E-2</v>
      </c>
      <c r="V260" s="536">
        <v>-2.2671387984163526E-2</v>
      </c>
      <c r="W260" s="536">
        <v>-2.5981836542021602E-2</v>
      </c>
      <c r="X260" s="536">
        <v>-3.6074362592546504E-2</v>
      </c>
      <c r="Y260" s="536">
        <v>-3.6087195846492094E-2</v>
      </c>
      <c r="Z260" s="536">
        <v>-4.2855387516484933E-2</v>
      </c>
      <c r="AA260" s="536">
        <v>-4.2067520195843464E-2</v>
      </c>
      <c r="AB260" s="536">
        <v>-4.5888106936373921E-2</v>
      </c>
      <c r="AC260" s="536">
        <v>-5.8492209775087456E-2</v>
      </c>
      <c r="AD260" s="536">
        <v>-7.0583161044984827E-2</v>
      </c>
      <c r="AE260" s="543">
        <v>1.9087610566385416E-2</v>
      </c>
      <c r="AF260" s="543">
        <v>0.12633995573513271</v>
      </c>
      <c r="AG260" s="543">
        <v>0.22922408812044157</v>
      </c>
      <c r="AH260" s="543" t="e">
        <v>#DIV/0!</v>
      </c>
      <c r="AI260" s="1964" t="e">
        <v>#DIV/0!</v>
      </c>
      <c r="AJ260" s="543" t="e">
        <v>#DIV/0!</v>
      </c>
      <c r="AK260" s="543" t="e">
        <v>#DIV/0!</v>
      </c>
      <c r="AL260" s="543">
        <v>2.1174759744743397</v>
      </c>
      <c r="AM260" s="543">
        <v>2.4443185475781428</v>
      </c>
      <c r="AN260" s="543">
        <v>2.9290418857955656</v>
      </c>
      <c r="AO260" s="543">
        <v>3.5517513038593136</v>
      </c>
      <c r="AQ260" s="363"/>
    </row>
    <row r="261" spans="4:43" hidden="1">
      <c r="D261" s="452" t="s">
        <v>506</v>
      </c>
      <c r="E261" s="331"/>
      <c r="F261" s="510"/>
      <c r="G261" s="510"/>
      <c r="H261" s="510"/>
      <c r="I261" s="510"/>
      <c r="J261" s="536"/>
      <c r="K261" s="551">
        <v>-1.8670869433387131E-2</v>
      </c>
      <c r="L261" s="551">
        <v>-1.8523543337642369E-2</v>
      </c>
      <c r="M261" s="551">
        <v>-1.5524473702244006E-2</v>
      </c>
      <c r="N261" s="551">
        <v>-9.5467874539208412E-3</v>
      </c>
      <c r="O261" s="551">
        <v>-7.1234221897157612E-3</v>
      </c>
      <c r="P261" s="551">
        <v>-5.5510602540450706E-3</v>
      </c>
      <c r="Q261" s="551">
        <v>-2.21164597814066E-3</v>
      </c>
      <c r="R261" s="551">
        <v>-5.5033640652705426E-3</v>
      </c>
      <c r="S261" s="551">
        <v>-6.9891229392572401E-3</v>
      </c>
      <c r="T261" s="551">
        <v>-1.333460251368962E-2</v>
      </c>
      <c r="U261" s="551">
        <v>-1.2965465349246062E-2</v>
      </c>
      <c r="V261" s="551">
        <v>-2.2235365164277623E-2</v>
      </c>
      <c r="W261" s="551">
        <v>-2.586959301460897E-2</v>
      </c>
      <c r="X261" s="551">
        <v>-3.6028614352194704E-2</v>
      </c>
      <c r="Y261" s="551">
        <v>-3.6246738743617612E-2</v>
      </c>
      <c r="Z261" s="551">
        <v>-4.3076344136330484E-2</v>
      </c>
      <c r="AA261" s="551">
        <v>-4.268940956159787E-2</v>
      </c>
      <c r="AB261" s="551">
        <v>-4.7598802549422246E-2</v>
      </c>
      <c r="AC261" s="551">
        <v>-6.2157094855243233E-2</v>
      </c>
      <c r="AD261" s="551">
        <v>-7.3921785365777259E-2</v>
      </c>
      <c r="AE261" s="551">
        <v>1.5945412696603212E-2</v>
      </c>
      <c r="AF261" s="551">
        <v>0.12316266779137348</v>
      </c>
      <c r="AG261" s="551">
        <v>0.22745938571644952</v>
      </c>
      <c r="AH261" s="551" t="e">
        <v>#DIV/0!</v>
      </c>
      <c r="AI261" s="1966" t="e">
        <v>#DIV/0!</v>
      </c>
      <c r="AJ261" s="551" t="e">
        <v>#DIV/0!</v>
      </c>
      <c r="AK261" s="551" t="e">
        <v>#DIV/0!</v>
      </c>
      <c r="AL261" s="551">
        <v>2.1174759744743401</v>
      </c>
      <c r="AM261" s="551">
        <v>2.4443185475781428</v>
      </c>
      <c r="AN261" s="551">
        <v>2.929041885795566</v>
      </c>
      <c r="AO261" s="551">
        <v>3.5517513038593136</v>
      </c>
      <c r="AQ261" s="363"/>
    </row>
    <row r="262" spans="4:43" hidden="1">
      <c r="D262" s="452" t="s">
        <v>536</v>
      </c>
      <c r="E262" s="331"/>
      <c r="F262" s="510"/>
      <c r="G262" s="510"/>
      <c r="H262" s="510"/>
      <c r="I262" s="510"/>
      <c r="J262" s="536"/>
      <c r="K262" s="551"/>
      <c r="L262" s="551"/>
      <c r="M262" s="551">
        <v>-1.5524473702243991E-2</v>
      </c>
      <c r="N262" s="551">
        <v>-9.546787453920836E-3</v>
      </c>
      <c r="O262" s="551">
        <v>-7.1234221897157586E-3</v>
      </c>
      <c r="P262" s="551">
        <v>-5.5510602540450706E-3</v>
      </c>
      <c r="Q262" s="551">
        <v>-2.2116459781406626E-3</v>
      </c>
      <c r="R262" s="551">
        <v>-5.5033640652705426E-3</v>
      </c>
      <c r="S262" s="551">
        <v>-6.9891229392572401E-3</v>
      </c>
      <c r="T262" s="551">
        <v>-1.333460251368962E-2</v>
      </c>
      <c r="U262" s="551">
        <v>-1.2965465349246062E-2</v>
      </c>
      <c r="V262" s="551">
        <v>-2.2671387984163526E-2</v>
      </c>
      <c r="W262" s="551">
        <v>-2.5981836542021602E-2</v>
      </c>
      <c r="X262" s="551">
        <v>-3.6074362592546504E-2</v>
      </c>
      <c r="Y262" s="551">
        <v>-3.6087195846492094E-2</v>
      </c>
      <c r="Z262" s="551">
        <v>-4.2855387516484933E-2</v>
      </c>
      <c r="AA262" s="551">
        <v>-4.2067520195843464E-2</v>
      </c>
      <c r="AB262" s="551">
        <v>-4.5888106936373921E-2</v>
      </c>
      <c r="AC262" s="551">
        <v>-4.5888106936373921E-2</v>
      </c>
      <c r="AD262" s="551">
        <v>-4.5888106936373921E-2</v>
      </c>
      <c r="AE262" s="551">
        <v>0</v>
      </c>
      <c r="AF262" s="551">
        <v>0</v>
      </c>
      <c r="AG262" s="551" t="e">
        <v>#DIV/0!</v>
      </c>
      <c r="AH262" s="551" t="e">
        <v>#DIV/0!</v>
      </c>
      <c r="AI262" s="1966" t="e">
        <v>#DIV/0!</v>
      </c>
      <c r="AJ262" s="551" t="e">
        <v>#DIV/0!</v>
      </c>
      <c r="AK262" s="551" t="e">
        <v>#DIV/0!</v>
      </c>
      <c r="AL262" s="551">
        <v>2.9290418857955656</v>
      </c>
      <c r="AM262" s="551">
        <v>3.5517513038593136</v>
      </c>
      <c r="AN262" s="551">
        <v>3.6693089402626002</v>
      </c>
      <c r="AO262" s="551">
        <v>3.6693089402626002</v>
      </c>
      <c r="AQ262" s="350"/>
    </row>
    <row r="263" spans="4:43" hidden="1">
      <c r="D263" s="452"/>
      <c r="E263" s="331"/>
      <c r="F263" s="510"/>
      <c r="G263" s="510"/>
      <c r="H263" s="510"/>
      <c r="I263" s="510"/>
      <c r="J263" s="536"/>
      <c r="K263" s="551"/>
      <c r="L263" s="551"/>
      <c r="M263" s="551"/>
      <c r="N263" s="551"/>
      <c r="O263" s="551"/>
      <c r="P263" s="551"/>
      <c r="Q263" s="551"/>
      <c r="R263" s="551"/>
      <c r="S263" s="551"/>
      <c r="T263" s="551"/>
      <c r="U263" s="551"/>
      <c r="V263" s="551"/>
      <c r="W263" s="551"/>
      <c r="X263" s="551"/>
      <c r="Y263" s="551"/>
      <c r="Z263" s="551"/>
      <c r="AA263" s="551"/>
      <c r="AB263" s="551"/>
      <c r="AC263" s="551"/>
      <c r="AD263" s="551"/>
      <c r="AE263" s="551"/>
      <c r="AF263" s="551"/>
      <c r="AG263" s="551"/>
      <c r="AH263" s="551"/>
      <c r="AI263" s="1966"/>
      <c r="AJ263" s="551"/>
      <c r="AK263" s="551"/>
      <c r="AL263" s="551"/>
      <c r="AM263" s="551"/>
      <c r="AN263" s="551"/>
      <c r="AO263" s="551"/>
      <c r="AQ263" s="361"/>
    </row>
    <row r="264" spans="4:43" hidden="1">
      <c r="D264" s="445" t="s">
        <v>427</v>
      </c>
      <c r="E264" s="331"/>
      <c r="F264" s="510"/>
      <c r="G264" s="510"/>
      <c r="H264" s="510"/>
      <c r="I264" s="510"/>
      <c r="J264" s="536"/>
      <c r="K264" s="551">
        <v>-2.3764809960681522E-2</v>
      </c>
      <c r="L264" s="551">
        <v>-2.0095289206917114E-2</v>
      </c>
      <c r="M264" s="551">
        <v>-2.6201108033240997E-3</v>
      </c>
      <c r="N264" s="551">
        <v>-9.6069611137782045E-3</v>
      </c>
      <c r="O264" s="551">
        <v>-1.0840539468464895E-2</v>
      </c>
      <c r="P264" s="551">
        <v>-5.602061170212766E-3</v>
      </c>
      <c r="Q264" s="551">
        <v>-4.9781367176233056E-3</v>
      </c>
      <c r="R264" s="551">
        <v>-3.4516765285996054E-3</v>
      </c>
      <c r="S264" s="551">
        <v>-3.4018987341772151E-3</v>
      </c>
      <c r="T264" s="551">
        <v>-2.973240832507433E-3</v>
      </c>
      <c r="U264" s="551">
        <v>-3.2979976442873969E-3</v>
      </c>
      <c r="V264" s="551">
        <v>-3.0785428571428563E-3</v>
      </c>
      <c r="W264" s="551">
        <v>-3.0960451977401129E-3</v>
      </c>
      <c r="X264" s="551">
        <v>-1.8541157294213531E-3</v>
      </c>
      <c r="Y264" s="536">
        <v>-3.0215644976578655E-3</v>
      </c>
      <c r="Z264" s="536">
        <v>8.5689802913453304E-4</v>
      </c>
      <c r="AA264" s="536">
        <v>-4.2145621171982318E-3</v>
      </c>
      <c r="AB264" s="536">
        <v>5.5246377973458688E-3</v>
      </c>
      <c r="AC264" s="536">
        <v>-3.1264012335329356E-3</v>
      </c>
      <c r="AD264" s="536">
        <v>6.3228515934847492E-3</v>
      </c>
      <c r="AE264" s="536">
        <v>-5.8604552222931289E-3</v>
      </c>
      <c r="AF264" s="536">
        <v>-3.427271259748915E-3</v>
      </c>
      <c r="AG264" s="536">
        <v>-3.3400133600534404E-3</v>
      </c>
      <c r="AH264" s="536">
        <v>-2.617287181836027E-3</v>
      </c>
      <c r="AI264" s="1963">
        <v>-2.2931660972127866E-3</v>
      </c>
      <c r="AJ264" s="536" t="e">
        <v>#DIV/0!</v>
      </c>
      <c r="AK264" s="536">
        <v>-1.7738368875245668E-3</v>
      </c>
      <c r="AL264" s="536">
        <v>-1.6049570669203405E-3</v>
      </c>
      <c r="AM264" s="536">
        <v>-1.422365291840935E-3</v>
      </c>
      <c r="AN264" s="536">
        <v>-1.4486233871554254E-3</v>
      </c>
      <c r="AO264" s="536">
        <v>-1.4486233871554254E-3</v>
      </c>
      <c r="AQ264" s="364"/>
    </row>
    <row r="265" spans="4:43" hidden="1">
      <c r="D265" s="445" t="s">
        <v>421</v>
      </c>
      <c r="E265" s="331"/>
      <c r="F265" s="510"/>
      <c r="G265" s="510"/>
      <c r="H265" s="510"/>
      <c r="I265" s="510"/>
      <c r="J265" s="536"/>
      <c r="K265" s="552">
        <v>-6.3224115334207078E-3</v>
      </c>
      <c r="L265" s="552">
        <v>-1.1775670840787119E-2</v>
      </c>
      <c r="M265" s="552">
        <v>-9.8059833795013842E-3</v>
      </c>
      <c r="N265" s="552">
        <v>-2.2704272683629384E-3</v>
      </c>
      <c r="O265" s="552">
        <v>-7.9378421261404198E-3</v>
      </c>
      <c r="P265" s="552">
        <v>-9.085438829787235E-3</v>
      </c>
      <c r="Q265" s="552">
        <v>-4.8603980386501293E-3</v>
      </c>
      <c r="R265" s="552">
        <v>-3.4516765285996054E-3</v>
      </c>
      <c r="S265" s="552">
        <v>-3.4018987341772151E-3</v>
      </c>
      <c r="T265" s="552">
        <v>-2.973240832507433E-3</v>
      </c>
      <c r="U265" s="552">
        <v>-3.2979976442873969E-3</v>
      </c>
      <c r="V265" s="553">
        <v>-3.0785428571428563E-3</v>
      </c>
      <c r="W265" s="553">
        <v>-3.0960451977401129E-3</v>
      </c>
      <c r="X265" s="553">
        <v>-1.8541157294213531E-3</v>
      </c>
      <c r="Y265" s="553">
        <v>-3.0215644976578655E-3</v>
      </c>
      <c r="Z265" s="553">
        <v>8.5689802913453304E-4</v>
      </c>
      <c r="AA265" s="553">
        <v>-4.2145621171982318E-3</v>
      </c>
      <c r="AB265" s="553">
        <v>5.5246377973458688E-3</v>
      </c>
      <c r="AC265" s="553">
        <v>-3.1264012335329356E-3</v>
      </c>
      <c r="AD265" s="553">
        <v>6.3228515934847492E-3</v>
      </c>
      <c r="AE265" s="553">
        <v>-5.8604552222931289E-3</v>
      </c>
      <c r="AF265" s="553">
        <v>-3.427271259748915E-3</v>
      </c>
      <c r="AG265" s="553">
        <v>-3.3400133600534404E-3</v>
      </c>
      <c r="AH265" s="553">
        <v>-2.617287181836027E-3</v>
      </c>
      <c r="AI265" s="1967">
        <v>-2.2931660972127866E-3</v>
      </c>
      <c r="AJ265" s="553" t="e">
        <v>#DIV/0!</v>
      </c>
      <c r="AK265" s="553">
        <v>-1.7738368875245668E-3</v>
      </c>
      <c r="AL265" s="553">
        <v>-1.6049570669203405E-3</v>
      </c>
      <c r="AM265" s="553">
        <v>-1.422365291840935E-3</v>
      </c>
      <c r="AN265" s="553">
        <v>-1.4486233871554254E-3</v>
      </c>
      <c r="AO265" s="553">
        <v>-1.4486233871554254E-3</v>
      </c>
      <c r="AQ265" s="364"/>
    </row>
    <row r="266" spans="4:43" hidden="1">
      <c r="D266" s="445" t="s">
        <v>408</v>
      </c>
      <c r="E266" s="331"/>
      <c r="F266" s="510"/>
      <c r="G266" s="510"/>
      <c r="H266" s="510"/>
      <c r="I266" s="510"/>
      <c r="J266" s="543"/>
      <c r="K266" s="543">
        <v>0</v>
      </c>
      <c r="L266" s="543">
        <v>0</v>
      </c>
      <c r="M266" s="543">
        <v>0</v>
      </c>
      <c r="N266" s="543">
        <v>0</v>
      </c>
      <c r="O266" s="543">
        <v>0</v>
      </c>
      <c r="P266" s="543">
        <v>0</v>
      </c>
      <c r="Q266" s="543">
        <v>0</v>
      </c>
      <c r="R266" s="543">
        <v>0</v>
      </c>
      <c r="S266" s="543">
        <v>0</v>
      </c>
      <c r="T266" s="543">
        <v>0</v>
      </c>
      <c r="U266" s="543">
        <v>0</v>
      </c>
      <c r="V266" s="543">
        <v>0</v>
      </c>
      <c r="W266" s="543">
        <v>0</v>
      </c>
      <c r="X266" s="543">
        <v>0</v>
      </c>
      <c r="Y266" s="543"/>
      <c r="Z266" s="543"/>
      <c r="AA266" s="543"/>
      <c r="AB266" s="543"/>
      <c r="AC266" s="543"/>
      <c r="AD266" s="543"/>
      <c r="AE266" s="543"/>
      <c r="AF266" s="543"/>
      <c r="AG266" s="543"/>
      <c r="AH266" s="543"/>
      <c r="AI266" s="1964"/>
      <c r="AJ266" s="543"/>
      <c r="AK266" s="543"/>
      <c r="AL266" s="543"/>
      <c r="AM266" s="543"/>
      <c r="AN266" s="543"/>
      <c r="AO266" s="543"/>
      <c r="AQ266" s="361"/>
    </row>
    <row r="267" spans="4:43" hidden="1">
      <c r="D267" s="448" t="s">
        <v>406</v>
      </c>
      <c r="E267" s="331"/>
      <c r="F267" s="510"/>
      <c r="G267" s="510"/>
      <c r="H267" s="510"/>
      <c r="I267" s="510"/>
      <c r="J267" s="554"/>
      <c r="K267" s="554">
        <v>-3.7563281819790295E-2</v>
      </c>
      <c r="L267" s="554">
        <v>-3.3425283243887889E-2</v>
      </c>
      <c r="M267" s="554">
        <v>-3.9451191135734073E-2</v>
      </c>
      <c r="N267" s="554">
        <v>-2.0351992318771019E-2</v>
      </c>
      <c r="O267" s="554">
        <v>-1.1466037286790975E-2</v>
      </c>
      <c r="P267" s="554">
        <v>-2.628375908617015E-3</v>
      </c>
      <c r="Q267" s="554">
        <v>-4.5438698690856592E-3</v>
      </c>
      <c r="R267" s="554">
        <v>-1.6370808678501009E-2</v>
      </c>
      <c r="S267" s="554">
        <v>-4.7863924050632464E-3</v>
      </c>
      <c r="T267" s="554">
        <v>-2.2960026428807401E-2</v>
      </c>
      <c r="U267" s="554">
        <v>-4.2697290930506678E-3</v>
      </c>
      <c r="V267" s="554">
        <v>-3.4489412559740272E-2</v>
      </c>
      <c r="W267" s="554">
        <v>-1.416949152542373E-2</v>
      </c>
      <c r="X267" s="554">
        <v>-4.9588108475465194E-2</v>
      </c>
      <c r="Y267" s="554">
        <v>-4.1179489345614578E-2</v>
      </c>
      <c r="Z267" s="554">
        <v>-5.0909940107557408E-2</v>
      </c>
      <c r="AA267" s="554">
        <v>-3.6716053776910187E-2</v>
      </c>
      <c r="AB267" s="554">
        <v>-4.8002131720747583E-2</v>
      </c>
      <c r="AC267" s="554">
        <v>-4.89257211059137E-2</v>
      </c>
      <c r="AD267" s="554">
        <v>-5.6382038193593838E-2</v>
      </c>
      <c r="AE267" s="554">
        <v>-0.13041875488808993</v>
      </c>
      <c r="AF267" s="554">
        <v>-9.4752215472131043E-2</v>
      </c>
      <c r="AG267" s="554">
        <v>0.40077450366060091</v>
      </c>
      <c r="AH267" s="554">
        <v>0.48766966841963455</v>
      </c>
      <c r="AI267" s="1968">
        <v>0.45648553374108891</v>
      </c>
      <c r="AJ267" s="554" t="e">
        <v>#DIV/0!</v>
      </c>
      <c r="AK267" s="554" t="e">
        <v>#DIV/0!</v>
      </c>
      <c r="AL267" s="554">
        <v>1.0593086745374025</v>
      </c>
      <c r="AM267" s="554">
        <v>3.3152136657608975</v>
      </c>
      <c r="AN267" s="554">
        <v>3.6678603168754451</v>
      </c>
      <c r="AO267" s="554">
        <v>3.6678603168754451</v>
      </c>
      <c r="AQ267" s="363"/>
    </row>
    <row r="268" spans="4:43" hidden="1">
      <c r="D268" s="448" t="s">
        <v>407</v>
      </c>
      <c r="E268" s="331"/>
      <c r="F268" s="510"/>
      <c r="G268" s="510"/>
      <c r="H268" s="510"/>
      <c r="I268" s="510"/>
      <c r="J268" s="536"/>
      <c r="K268" s="536">
        <v>-0.12941786897575361</v>
      </c>
      <c r="L268" s="536">
        <v>-0.11742915921288014</v>
      </c>
      <c r="M268" s="536">
        <v>-0.11422626038781164</v>
      </c>
      <c r="N268" s="536">
        <v>-9.0926980316850717E-2</v>
      </c>
      <c r="O268" s="536">
        <v>-9.2744894882982973E-2</v>
      </c>
      <c r="P268" s="536">
        <v>-0.10009436271309509</v>
      </c>
      <c r="Q268" s="536">
        <v>-0.10074741423247476</v>
      </c>
      <c r="R268" s="536">
        <v>-9.2702169625246578E-2</v>
      </c>
      <c r="S268" s="536">
        <v>-9.4936708860759458E-2</v>
      </c>
      <c r="T268" s="536">
        <v>-0.10809382226627023</v>
      </c>
      <c r="U268" s="536">
        <v>-0.12479387514723206</v>
      </c>
      <c r="V268" s="536">
        <v>-0.13293766446493507</v>
      </c>
      <c r="W268" s="536">
        <v>-0.11753672316384178</v>
      </c>
      <c r="X268" s="536">
        <v>-0.12393611173544887</v>
      </c>
      <c r="Y268" s="536">
        <v>-0.1300476064832837</v>
      </c>
      <c r="Z268" s="536">
        <v>-0.122189065645587</v>
      </c>
      <c r="AA268" s="536">
        <v>-9.1137219764320293E-2</v>
      </c>
      <c r="AB268" s="536">
        <v>-9.3645217696213298E-2</v>
      </c>
      <c r="AC268" s="536">
        <v>-9.3699757641431472E-2</v>
      </c>
      <c r="AD268" s="536">
        <v>-0.10166462875385027</v>
      </c>
      <c r="AE268" s="536">
        <v>-0.17637517670027458</v>
      </c>
      <c r="AF268" s="536">
        <v>-0.14264828366852567</v>
      </c>
      <c r="AG268" s="536">
        <v>0.33095817731355187</v>
      </c>
      <c r="AH268" s="536">
        <v>0.44028903881970854</v>
      </c>
      <c r="AI268" s="1963">
        <v>0.41256894061337174</v>
      </c>
      <c r="AJ268" s="536" t="e">
        <v>#DIV/0!</v>
      </c>
      <c r="AK268" s="536" t="e">
        <v>#DIV/0!</v>
      </c>
      <c r="AL268" s="536">
        <v>1.0228800288947568</v>
      </c>
      <c r="AM268" s="536">
        <v>3.2857558509686942</v>
      </c>
      <c r="AN268" s="536">
        <v>3.6378586853063513</v>
      </c>
      <c r="AO268" s="536">
        <v>3.6378586853063513</v>
      </c>
      <c r="AQ268" s="363"/>
    </row>
    <row r="269" spans="4:43" hidden="1">
      <c r="D269" s="445" t="s">
        <v>409</v>
      </c>
      <c r="E269" s="331"/>
      <c r="F269" s="510"/>
      <c r="G269" s="510"/>
      <c r="H269" s="510"/>
      <c r="I269" s="510"/>
      <c r="J269" s="536"/>
      <c r="K269" s="536">
        <v>3.7563281819790295E-2</v>
      </c>
      <c r="L269" s="536">
        <v>3.3425283243887903E-2</v>
      </c>
      <c r="M269" s="536">
        <v>3.9451191135734073E-2</v>
      </c>
      <c r="N269" s="536">
        <v>2.0351992318770998E-2</v>
      </c>
      <c r="O269" s="536">
        <v>1.146603728679095E-2</v>
      </c>
      <c r="P269" s="536">
        <v>-5.505724011595753E-3</v>
      </c>
      <c r="Q269" s="536">
        <v>-2.5133474830920108E-3</v>
      </c>
      <c r="R269" s="536">
        <v>1.6370808678501009E-2</v>
      </c>
      <c r="S269" s="536">
        <v>4.7863924050632464E-3</v>
      </c>
      <c r="T269" s="536">
        <v>2.2960026428807401E-2</v>
      </c>
      <c r="U269" s="536">
        <v>4.8292108362779735E-3</v>
      </c>
      <c r="V269" s="536">
        <v>3.2860938371688311E-2</v>
      </c>
      <c r="W269" s="536">
        <v>1.2836158192090394E-2</v>
      </c>
      <c r="X269" s="536">
        <v>4.4540112174895195E-2</v>
      </c>
      <c r="Y269" s="536">
        <v>4.2084215835494099E-2</v>
      </c>
      <c r="Z269" s="536">
        <v>3.3866759554101837E-2</v>
      </c>
      <c r="AA269" s="536">
        <v>4.1430637961668661E-2</v>
      </c>
      <c r="AB269" s="536">
        <v>4.8002131720747583E-2</v>
      </c>
      <c r="AC269" s="536">
        <v>4.9773798105061454E-2</v>
      </c>
      <c r="AD269" s="536">
        <v>5.7625679429233696E-2</v>
      </c>
      <c r="AE269" s="536">
        <v>0.13041384245374224</v>
      </c>
      <c r="AF269" s="536">
        <v>9.4756146075100078E-2</v>
      </c>
      <c r="AG269" s="536">
        <v>8.2437040900550124E-2</v>
      </c>
      <c r="AH269" s="536">
        <v>6.2478175077158728E-2</v>
      </c>
      <c r="AI269" s="1963">
        <v>8.5831575803378746E-2</v>
      </c>
      <c r="AJ269" s="536" t="e">
        <v>#DIV/0!</v>
      </c>
      <c r="AK269" s="536" t="e">
        <v>#DIV/0!</v>
      </c>
      <c r="AL269" s="536">
        <v>2.4578093523510494E-2</v>
      </c>
      <c r="AM269" s="536">
        <v>1.7317679296472401E-2</v>
      </c>
      <c r="AN269" s="536">
        <v>1.7640260452569421E-2</v>
      </c>
      <c r="AO269" s="536">
        <v>1.7640260452569421E-2</v>
      </c>
      <c r="AQ269" s="365"/>
    </row>
    <row r="270" spans="4:43" hidden="1">
      <c r="D270" s="448" t="s">
        <v>410</v>
      </c>
      <c r="E270" s="331"/>
      <c r="F270" s="510"/>
      <c r="G270" s="510"/>
      <c r="H270" s="510"/>
      <c r="I270" s="510"/>
      <c r="J270" s="536"/>
      <c r="K270" s="536">
        <v>1.1158387942332898E-2</v>
      </c>
      <c r="L270" s="536">
        <v>4.8268932617769825E-3</v>
      </c>
      <c r="M270" s="536">
        <v>9.0121883656509687E-3</v>
      </c>
      <c r="N270" s="536">
        <v>4.5817090734517523E-3</v>
      </c>
      <c r="O270" s="536">
        <v>1.0917578861562869E-3</v>
      </c>
      <c r="P270" s="536">
        <v>2.2530639328457351E-4</v>
      </c>
      <c r="Q270" s="536">
        <v>3.7098644361119111E-3</v>
      </c>
      <c r="R270" s="536">
        <v>1.9329388560157788E-2</v>
      </c>
      <c r="S270" s="536">
        <v>1.6930379746835443E-2</v>
      </c>
      <c r="T270" s="536">
        <v>2.3984142715559958E-2</v>
      </c>
      <c r="U270" s="536">
        <v>7.6855123674911662E-3</v>
      </c>
      <c r="V270" s="536">
        <v>1.7800314995064934E-2</v>
      </c>
      <c r="W270" s="536">
        <v>2.1468926553672316E-2</v>
      </c>
      <c r="X270" s="536">
        <v>6.8989405052974725E-2</v>
      </c>
      <c r="Y270" s="536">
        <v>1.9623624383152401E-2</v>
      </c>
      <c r="Z270" s="536">
        <v>3.2272929219911602E-2</v>
      </c>
      <c r="AA270" s="536">
        <v>3.4245098071065072E-2</v>
      </c>
      <c r="AB270" s="536">
        <v>2.2385537042946733E-2</v>
      </c>
      <c r="AC270" s="536">
        <v>4.4414811736180955E-2</v>
      </c>
      <c r="AD270" s="536">
        <v>5.1423717210798747E-2</v>
      </c>
      <c r="AE270" s="536">
        <v>0.12098475023261658</v>
      </c>
      <c r="AF270" s="536">
        <v>6.8919002660468312E-2</v>
      </c>
      <c r="AG270" s="536">
        <v>6.3649465750249518E-2</v>
      </c>
      <c r="AH270" s="536">
        <v>5.1996338198336371E-2</v>
      </c>
      <c r="AI270" s="1963">
        <v>6.841880070705933E-2</v>
      </c>
      <c r="AJ270" s="536" t="e">
        <v>#DIV/0!</v>
      </c>
      <c r="AK270" s="536">
        <v>5.6244860369477054E-2</v>
      </c>
      <c r="AL270" s="536">
        <v>2.8736722886974583E-2</v>
      </c>
      <c r="AM270" s="536">
        <v>2.1199796695572246E-2</v>
      </c>
      <c r="AN270" s="536">
        <v>2.1591163305453222E-2</v>
      </c>
      <c r="AO270" s="536">
        <v>2.1591163305453222E-2</v>
      </c>
    </row>
    <row r="271" spans="4:43" hidden="1">
      <c r="D271" s="445" t="s">
        <v>422</v>
      </c>
      <c r="E271" s="331"/>
      <c r="F271" s="510"/>
      <c r="G271" s="510"/>
      <c r="H271" s="510"/>
      <c r="I271" s="510"/>
      <c r="J271" s="536"/>
      <c r="K271" s="536"/>
      <c r="L271" s="536"/>
      <c r="M271" s="536"/>
      <c r="N271" s="536"/>
      <c r="O271" s="536"/>
      <c r="P271" s="536"/>
      <c r="Q271" s="536"/>
      <c r="R271" s="536"/>
      <c r="S271" s="536"/>
      <c r="T271" s="536"/>
      <c r="U271" s="536"/>
      <c r="V271" s="536"/>
      <c r="W271" s="536"/>
      <c r="X271" s="536">
        <v>3.3007334963325182E-3</v>
      </c>
      <c r="Y271" s="536">
        <v>9.2722992577290615E-3</v>
      </c>
      <c r="Z271" s="536">
        <v>1.7760068551842329E-2</v>
      </c>
      <c r="AA271" s="536">
        <v>2.1160013316461185E-2</v>
      </c>
      <c r="AB271" s="536">
        <v>2.5410607981704657E-2</v>
      </c>
      <c r="AC271" s="536">
        <v>2.6384290650821235E-2</v>
      </c>
      <c r="AD271" s="536">
        <v>3.0058328596258514E-2</v>
      </c>
      <c r="AE271" s="536">
        <v>9.6350231106023795E-2</v>
      </c>
      <c r="AF271" s="536">
        <v>3.3375974569041532E-2</v>
      </c>
      <c r="AG271" s="536">
        <v>7.0169990904662416E-2</v>
      </c>
      <c r="AH271" s="536">
        <v>3.4531697063525671E-2</v>
      </c>
      <c r="AI271" s="1963">
        <v>4.4487136956649125E-2</v>
      </c>
      <c r="AJ271" s="536" t="e">
        <v>#DIV/0!</v>
      </c>
      <c r="AK271" s="536">
        <v>2.4907395718576593E-2</v>
      </c>
      <c r="AL271" s="536">
        <v>1.6062442866299879E-2</v>
      </c>
      <c r="AM271" s="536">
        <v>1.2109585506083235E-2</v>
      </c>
      <c r="AN271" s="536">
        <v>1.2333138943629618E-2</v>
      </c>
      <c r="AO271" s="536">
        <v>1.2333138943629618E-2</v>
      </c>
    </row>
    <row r="272" spans="4:43" hidden="1">
      <c r="D272" s="448" t="s">
        <v>412</v>
      </c>
      <c r="E272" s="331"/>
      <c r="F272" s="510"/>
      <c r="G272" s="510"/>
      <c r="H272" s="510"/>
      <c r="I272" s="510"/>
      <c r="J272" s="536"/>
      <c r="K272" s="536"/>
      <c r="L272" s="536"/>
      <c r="M272" s="536"/>
      <c r="N272" s="536"/>
      <c r="O272" s="536"/>
      <c r="P272" s="536"/>
      <c r="Q272" s="536"/>
      <c r="R272" s="536"/>
      <c r="S272" s="536"/>
      <c r="T272" s="536"/>
      <c r="U272" s="536"/>
      <c r="V272" s="536"/>
      <c r="W272" s="536"/>
      <c r="X272" s="536">
        <v>6.8846780766096169E-2</v>
      </c>
      <c r="Y272" s="536">
        <v>1.2419645374846917E-2</v>
      </c>
      <c r="Z272" s="536">
        <v>1.7006512425021422E-2</v>
      </c>
      <c r="AA272" s="536">
        <v>1.5697850654911184E-2</v>
      </c>
      <c r="AB272" s="536">
        <v>0</v>
      </c>
      <c r="AC272" s="536">
        <v>2.1251299339590819E-2</v>
      </c>
      <c r="AD272" s="536">
        <v>2.4653414113284238E-2</v>
      </c>
      <c r="AE272" s="536">
        <v>3.062870141417957E-2</v>
      </c>
      <c r="AF272" s="536">
        <v>3.7996890538856798E-2</v>
      </c>
      <c r="AG272" s="536">
        <v>3.3941850754168786E-2</v>
      </c>
      <c r="AH272" s="536">
        <v>2.8576600125837404E-2</v>
      </c>
      <c r="AI272" s="1963">
        <v>3.1188171861160473E-2</v>
      </c>
      <c r="AJ272" s="536" t="e">
        <v>#DIV/0!</v>
      </c>
      <c r="AK272" s="536">
        <v>4.6841468223220904E-2</v>
      </c>
      <c r="AL272" s="536">
        <v>3.8234185755568348E-2</v>
      </c>
      <c r="AM272" s="536">
        <v>3.3795032366939259E-2</v>
      </c>
      <c r="AN272" s="536">
        <v>3.4418917937079151E-2</v>
      </c>
      <c r="AO272" s="536">
        <v>3.4418917937079151E-2</v>
      </c>
    </row>
    <row r="273" spans="4:41" hidden="1">
      <c r="D273" s="448" t="s">
        <v>413</v>
      </c>
      <c r="E273" s="331"/>
      <c r="F273" s="510"/>
      <c r="G273" s="510"/>
      <c r="H273" s="510"/>
      <c r="I273" s="510"/>
      <c r="J273" s="536"/>
      <c r="K273" s="536">
        <v>2.6404893877457404E-2</v>
      </c>
      <c r="L273" s="536">
        <v>2.8598389982110915E-2</v>
      </c>
      <c r="M273" s="536">
        <v>3.0439002770083101E-2</v>
      </c>
      <c r="N273" s="536">
        <v>1.5770283245319251E-2</v>
      </c>
      <c r="O273" s="536">
        <v>1.0374279400634664E-2</v>
      </c>
      <c r="P273" s="536">
        <v>-5.7310304048803261E-3</v>
      </c>
      <c r="Q273" s="536">
        <v>-6.2232119192039215E-3</v>
      </c>
      <c r="R273" s="536">
        <v>-2.9585798816567804E-3</v>
      </c>
      <c r="S273" s="536">
        <v>-1.2143987341772198E-2</v>
      </c>
      <c r="T273" s="536">
        <v>-1.0241162867525584E-3</v>
      </c>
      <c r="U273" s="536">
        <v>-2.8563015312131922E-3</v>
      </c>
      <c r="V273" s="536">
        <v>1.5060623376623375E-2</v>
      </c>
      <c r="W273" s="536">
        <v>-8.6327683615819214E-3</v>
      </c>
      <c r="X273" s="536">
        <v>-2.4449292878079534E-2</v>
      </c>
      <c r="Y273" s="536">
        <v>2.246059145234169E-2</v>
      </c>
      <c r="Z273" s="536">
        <v>1.5938303341902309E-3</v>
      </c>
      <c r="AA273" s="536">
        <v>7.1855398906035929E-3</v>
      </c>
      <c r="AB273" s="536">
        <v>3.3952541787922036E-3</v>
      </c>
      <c r="AC273" s="536">
        <v>5.3589863688804987E-3</v>
      </c>
      <c r="AD273" s="536">
        <v>6.2019622184349464E-3</v>
      </c>
      <c r="AE273" s="536">
        <v>9.429092221125656E-3</v>
      </c>
      <c r="AF273" s="536">
        <v>2.5837143414631763E-2</v>
      </c>
      <c r="AG273" s="536">
        <v>1.8787575150300606E-2</v>
      </c>
      <c r="AH273" s="536">
        <v>1.0481836878822358E-2</v>
      </c>
      <c r="AI273" s="1963">
        <v>1.741277509631942E-2</v>
      </c>
      <c r="AJ273" s="536" t="e">
        <v>#DIV/0!</v>
      </c>
      <c r="AK273" s="536" t="e">
        <v>#DIV/0!</v>
      </c>
      <c r="AL273" s="536">
        <v>-4.1586293634640874E-3</v>
      </c>
      <c r="AM273" s="536">
        <v>-3.8821173990998444E-3</v>
      </c>
      <c r="AN273" s="536">
        <v>-3.9509028528838001E-3</v>
      </c>
      <c r="AO273" s="536">
        <v>-3.9509028528838001E-3</v>
      </c>
    </row>
    <row r="274" spans="4:41" hidden="1">
      <c r="D274" s="445" t="s">
        <v>423</v>
      </c>
      <c r="E274" s="331"/>
      <c r="F274" s="510"/>
      <c r="G274" s="510"/>
      <c r="H274" s="510"/>
      <c r="I274" s="510"/>
      <c r="J274" s="536"/>
      <c r="K274" s="536">
        <v>-3.8951507208387949E-3</v>
      </c>
      <c r="L274" s="536">
        <v>-8.732259988073943E-3</v>
      </c>
      <c r="M274" s="536">
        <v>-1.3069861495844874E-2</v>
      </c>
      <c r="N274" s="536">
        <v>-1.2439270283245306E-3</v>
      </c>
      <c r="O274" s="536">
        <v>-1.2931376437921457E-2</v>
      </c>
      <c r="P274" s="536">
        <v>-2.6381648936170211E-2</v>
      </c>
      <c r="Q274" s="536">
        <v>-1.2310354773579463E-2</v>
      </c>
      <c r="R274" s="536">
        <v>-3.5502958579881659E-3</v>
      </c>
      <c r="S274" s="536">
        <v>-5.3006329113924056E-3</v>
      </c>
      <c r="T274" s="536">
        <v>5.9464816650148661E-3</v>
      </c>
      <c r="U274" s="536">
        <v>2.4734982332155478E-3</v>
      </c>
      <c r="V274" s="536">
        <v>2.0155844155844153E-2</v>
      </c>
      <c r="W274" s="536">
        <v>-3.480225988700565E-3</v>
      </c>
      <c r="X274" s="536">
        <v>-2.9400393122578312E-2</v>
      </c>
      <c r="Y274" s="536">
        <v>2.8227402111888258E-2</v>
      </c>
      <c r="Z274" s="536">
        <v>0</v>
      </c>
      <c r="AA274" s="536">
        <v>-9.6217991204805358E-5</v>
      </c>
      <c r="AB274" s="536">
        <v>2.2898099805044236E-3</v>
      </c>
      <c r="AC274" s="536">
        <v>6.0916618869166677E-3</v>
      </c>
      <c r="AD274" s="536">
        <v>-1.4725818388029515E-3</v>
      </c>
      <c r="AE274" s="536">
        <v>9.429092221125656E-3</v>
      </c>
      <c r="AF274" s="536">
        <v>2.5837143414631763E-2</v>
      </c>
      <c r="AG274" s="536">
        <v>1.8787575150300606E-2</v>
      </c>
      <c r="AH274" s="536">
        <v>1.0481836878822358E-2</v>
      </c>
      <c r="AI274" s="1963">
        <v>1.741277509631942E-2</v>
      </c>
      <c r="AJ274" s="536" t="e">
        <v>#DIV/0!</v>
      </c>
      <c r="AK274" s="536" t="e">
        <v>#DIV/0!</v>
      </c>
      <c r="AL274" s="536">
        <v>-4.1586293634640874E-3</v>
      </c>
      <c r="AM274" s="536">
        <v>-3.8821173990998444E-3</v>
      </c>
      <c r="AN274" s="536">
        <v>-3.9509028528838001E-3</v>
      </c>
      <c r="AO274" s="536">
        <v>-3.9509028528838001E-3</v>
      </c>
    </row>
    <row r="275" spans="4:41" hidden="1">
      <c r="D275" s="446" t="s">
        <v>424</v>
      </c>
      <c r="E275" s="331"/>
      <c r="F275" s="510"/>
      <c r="G275" s="510"/>
      <c r="H275" s="510"/>
      <c r="I275" s="510"/>
      <c r="J275" s="536"/>
      <c r="K275" s="536">
        <v>0</v>
      </c>
      <c r="L275" s="536">
        <v>0</v>
      </c>
      <c r="M275" s="536">
        <v>0</v>
      </c>
      <c r="N275" s="536">
        <v>0</v>
      </c>
      <c r="O275" s="536">
        <v>0</v>
      </c>
      <c r="P275" s="536">
        <v>0</v>
      </c>
      <c r="Q275" s="536">
        <v>0</v>
      </c>
      <c r="R275" s="536">
        <v>0</v>
      </c>
      <c r="S275" s="536">
        <v>0</v>
      </c>
      <c r="T275" s="536">
        <v>0</v>
      </c>
      <c r="U275" s="536">
        <v>0</v>
      </c>
      <c r="V275" s="536">
        <v>0</v>
      </c>
      <c r="W275" s="536">
        <v>0</v>
      </c>
      <c r="X275" s="536">
        <v>8.0888345558272207E-3</v>
      </c>
      <c r="Y275" s="536">
        <v>-2.1836050215476919E-3</v>
      </c>
      <c r="Z275" s="536">
        <v>5.2956298200514135E-3</v>
      </c>
      <c r="AA275" s="536">
        <v>9.0426980009156079E-3</v>
      </c>
      <c r="AB275" s="536">
        <v>7.3192208904586577E-3</v>
      </c>
      <c r="AC275" s="536">
        <v>2.9007430237552481E-3</v>
      </c>
      <c r="AD275" s="536">
        <v>1.3238988300068822E-2</v>
      </c>
      <c r="AE275" s="536">
        <v>5.2959993704743673E-3</v>
      </c>
      <c r="AF275" s="536">
        <v>5.5778728346862145E-3</v>
      </c>
      <c r="AG275" s="536">
        <v>0</v>
      </c>
      <c r="AH275" s="536">
        <v>0</v>
      </c>
      <c r="AI275" s="1963">
        <v>0</v>
      </c>
      <c r="AJ275" s="536" t="e">
        <v>#DIV/0!</v>
      </c>
      <c r="AK275" s="536">
        <v>0</v>
      </c>
      <c r="AL275" s="536">
        <v>0</v>
      </c>
      <c r="AM275" s="536">
        <v>0</v>
      </c>
      <c r="AN275" s="536">
        <v>0</v>
      </c>
      <c r="AO275" s="536">
        <v>0</v>
      </c>
    </row>
    <row r="276" spans="4:41" hidden="1">
      <c r="D276" s="453" t="s">
        <v>553</v>
      </c>
      <c r="E276" s="331"/>
      <c r="F276" s="555"/>
      <c r="G276" s="555"/>
      <c r="H276" s="555"/>
      <c r="I276" s="555"/>
      <c r="J276" s="556"/>
      <c r="K276" s="556"/>
      <c r="L276" s="556"/>
      <c r="M276" s="556"/>
      <c r="N276" s="556"/>
      <c r="O276" s="556"/>
      <c r="P276" s="556"/>
      <c r="Q276" s="556"/>
      <c r="R276" s="556"/>
      <c r="S276" s="556"/>
      <c r="T276" s="556"/>
      <c r="U276" s="556"/>
      <c r="V276" s="556"/>
      <c r="W276" s="556"/>
      <c r="X276" s="556"/>
      <c r="Y276" s="556"/>
      <c r="Z276" s="556"/>
      <c r="AA276" s="556">
        <v>0</v>
      </c>
      <c r="AB276" s="556"/>
      <c r="AC276" s="556"/>
      <c r="AD276" s="556"/>
      <c r="AE276" s="556">
        <v>2.0527547330355243E-2</v>
      </c>
      <c r="AF276" s="556">
        <v>3.9134433553675824E-2</v>
      </c>
      <c r="AG276" s="556"/>
      <c r="AH276" s="556"/>
      <c r="AI276" s="1969"/>
      <c r="AJ276" s="556"/>
      <c r="AK276" s="556"/>
      <c r="AL276" s="556"/>
      <c r="AM276" s="556"/>
      <c r="AN276" s="556"/>
      <c r="AO276" s="556"/>
    </row>
    <row r="277" spans="4:41" hidden="1">
      <c r="D277" s="509" t="s">
        <v>439</v>
      </c>
      <c r="E277" s="331"/>
      <c r="F277" s="555"/>
      <c r="G277" s="555"/>
      <c r="H277" s="555"/>
      <c r="I277" s="555"/>
      <c r="J277" s="556"/>
      <c r="K277" s="556"/>
      <c r="L277" s="556"/>
      <c r="M277" s="556"/>
      <c r="N277" s="556"/>
      <c r="O277" s="556"/>
      <c r="P277" s="556"/>
      <c r="Q277" s="556"/>
      <c r="R277" s="556"/>
      <c r="S277" s="556"/>
      <c r="T277" s="556"/>
      <c r="U277" s="556"/>
      <c r="V277" s="556"/>
      <c r="W277" s="556"/>
      <c r="X277" s="556"/>
      <c r="Y277" s="556"/>
      <c r="Z277" s="556"/>
      <c r="AA277" s="556">
        <v>0</v>
      </c>
      <c r="AB277" s="556">
        <v>0</v>
      </c>
      <c r="AC277" s="556">
        <v>0</v>
      </c>
      <c r="AD277" s="556">
        <v>0</v>
      </c>
      <c r="AE277" s="556">
        <v>0</v>
      </c>
      <c r="AF277" s="556">
        <v>1.2198142536354534E-3</v>
      </c>
      <c r="AG277" s="556">
        <v>0</v>
      </c>
      <c r="AH277" s="557">
        <v>0</v>
      </c>
      <c r="AI277" s="1969">
        <v>0</v>
      </c>
      <c r="AJ277" s="556" t="e">
        <v>#DIV/0!</v>
      </c>
      <c r="AK277" s="556">
        <v>0</v>
      </c>
      <c r="AL277" s="556">
        <v>0</v>
      </c>
      <c r="AM277" s="556">
        <v>0</v>
      </c>
      <c r="AN277" s="556">
        <v>0</v>
      </c>
      <c r="AO277" s="556">
        <v>0</v>
      </c>
    </row>
    <row r="278" spans="4:41" hidden="1">
      <c r="D278" s="453" t="s">
        <v>419</v>
      </c>
      <c r="E278" s="331"/>
      <c r="F278" s="555"/>
      <c r="G278" s="555"/>
      <c r="H278" s="555"/>
      <c r="I278" s="555"/>
      <c r="J278" s="556" t="s">
        <v>55</v>
      </c>
      <c r="K278" s="556" t="s">
        <v>55</v>
      </c>
      <c r="L278" s="556" t="s">
        <v>55</v>
      </c>
      <c r="M278" s="556" t="s">
        <v>55</v>
      </c>
      <c r="N278" s="556" t="s">
        <v>55</v>
      </c>
      <c r="O278" s="556" t="s">
        <v>55</v>
      </c>
      <c r="P278" s="556">
        <v>-8.1340999202127676E-3</v>
      </c>
      <c r="Q278" s="556">
        <v>-7.05721735217767E-3</v>
      </c>
      <c r="R278" s="556" t="s">
        <v>55</v>
      </c>
      <c r="S278" s="556" t="s">
        <v>55</v>
      </c>
      <c r="T278" s="556" t="s">
        <v>55</v>
      </c>
      <c r="U278" s="556" t="s">
        <v>55</v>
      </c>
      <c r="V278" s="556">
        <v>-1.6284741880519607E-3</v>
      </c>
      <c r="W278" s="556">
        <v>-1.3333333333333357E-3</v>
      </c>
      <c r="X278" s="556">
        <v>-5.0479963005699985E-3</v>
      </c>
      <c r="Y278" s="556" t="s">
        <v>55</v>
      </c>
      <c r="Z278" s="556">
        <v>-1.7043180553455571E-2</v>
      </c>
      <c r="AA278" s="556">
        <v>4.7145841847584732E-3</v>
      </c>
      <c r="AB278" s="556" t="s">
        <v>55</v>
      </c>
      <c r="AC278" s="556" t="s">
        <v>55</v>
      </c>
      <c r="AD278" s="556">
        <v>1.2436412356398585E-3</v>
      </c>
      <c r="AE278" s="556" t="s">
        <v>55</v>
      </c>
      <c r="AF278" s="556" t="s">
        <v>55</v>
      </c>
      <c r="AG278" s="556">
        <v>0.48321154456115101</v>
      </c>
      <c r="AH278" s="556">
        <v>0.55014784349679324</v>
      </c>
      <c r="AI278" s="1969">
        <v>0.54231710954446766</v>
      </c>
      <c r="AJ278" s="556" t="e">
        <v>#DIV/0!</v>
      </c>
      <c r="AK278" s="556" t="e">
        <v>#DIV/0!</v>
      </c>
      <c r="AL278" s="556">
        <v>1.083886768060913</v>
      </c>
      <c r="AM278" s="556">
        <v>3.3325313450573697</v>
      </c>
      <c r="AN278" s="556">
        <v>3.6855005773280145</v>
      </c>
      <c r="AO278" s="556">
        <v>3.6855005773280145</v>
      </c>
    </row>
    <row r="279" spans="4:41" hidden="1">
      <c r="D279" s="446" t="s">
        <v>425</v>
      </c>
      <c r="E279" s="331"/>
      <c r="F279" s="510"/>
      <c r="G279" s="510"/>
      <c r="H279" s="510"/>
      <c r="I279" s="510"/>
      <c r="J279" s="536"/>
      <c r="K279" s="536"/>
      <c r="L279" s="536"/>
      <c r="M279" s="536"/>
      <c r="N279" s="536"/>
      <c r="O279" s="536"/>
      <c r="P279" s="536"/>
      <c r="Q279" s="536"/>
      <c r="R279" s="536"/>
      <c r="S279" s="536"/>
      <c r="T279" s="536"/>
      <c r="U279" s="536"/>
      <c r="V279" s="536"/>
      <c r="W279" s="536"/>
      <c r="X279" s="536"/>
      <c r="Y279" s="536"/>
      <c r="Z279" s="536" t="s">
        <v>45</v>
      </c>
      <c r="AA279" s="536" t="s">
        <v>46</v>
      </c>
      <c r="AB279" s="536" t="s">
        <v>47</v>
      </c>
      <c r="AC279" s="536" t="s">
        <v>48</v>
      </c>
      <c r="AD279" s="536" t="s">
        <v>49</v>
      </c>
      <c r="AE279" s="536" t="s">
        <v>50</v>
      </c>
      <c r="AF279" s="536"/>
      <c r="AG279" s="536"/>
      <c r="AH279" s="536"/>
      <c r="AI279" s="1963"/>
      <c r="AJ279" s="536"/>
      <c r="AK279" s="536"/>
      <c r="AL279" s="536"/>
      <c r="AM279" s="536"/>
      <c r="AN279" s="536"/>
      <c r="AO279" s="536"/>
    </row>
    <row r="280" spans="4:41" hidden="1">
      <c r="D280" s="448" t="s">
        <v>428</v>
      </c>
      <c r="E280" s="331"/>
      <c r="F280" s="510"/>
      <c r="G280" s="510"/>
      <c r="H280" s="510"/>
      <c r="I280" s="510"/>
      <c r="J280" s="536"/>
      <c r="K280" s="536"/>
      <c r="L280" s="536"/>
      <c r="M280" s="536"/>
      <c r="N280" s="536"/>
      <c r="O280" s="536"/>
      <c r="P280" s="536"/>
      <c r="Q280" s="536"/>
      <c r="R280" s="536"/>
      <c r="S280" s="536"/>
      <c r="T280" s="536"/>
      <c r="U280" s="536"/>
      <c r="V280" s="536"/>
      <c r="W280" s="536"/>
      <c r="X280" s="536"/>
      <c r="Y280" s="536"/>
      <c r="Z280" s="536">
        <v>-77.721402080859548</v>
      </c>
      <c r="AA280" s="536">
        <v>-102.79611411144401</v>
      </c>
      <c r="AB280" s="536">
        <v>-138.81835282202974</v>
      </c>
      <c r="AC280" s="536">
        <v>-167.4713859075822</v>
      </c>
      <c r="AD280" s="536"/>
      <c r="AE280" s="536"/>
      <c r="AF280" s="536"/>
      <c r="AG280" s="536"/>
      <c r="AH280" s="536"/>
      <c r="AI280" s="1963"/>
      <c r="AJ280" s="536"/>
      <c r="AK280" s="536"/>
      <c r="AL280" s="536"/>
      <c r="AM280" s="536"/>
      <c r="AN280" s="536"/>
      <c r="AO280" s="536"/>
    </row>
    <row r="281" spans="4:41" hidden="1">
      <c r="D281" s="448" t="s">
        <v>329</v>
      </c>
      <c r="E281" s="331"/>
      <c r="F281" s="510"/>
      <c r="G281" s="510"/>
      <c r="H281" s="510"/>
      <c r="I281" s="510"/>
      <c r="J281" s="536"/>
      <c r="K281" s="536"/>
      <c r="L281" s="536"/>
      <c r="M281" s="536"/>
      <c r="N281" s="536"/>
      <c r="O281" s="536"/>
      <c r="P281" s="536"/>
      <c r="Q281" s="536"/>
      <c r="R281" s="536"/>
      <c r="S281" s="536"/>
      <c r="T281" s="536"/>
      <c r="U281" s="536"/>
      <c r="V281" s="536"/>
      <c r="W281" s="536"/>
      <c r="X281" s="536"/>
      <c r="Y281" s="536"/>
      <c r="Z281" s="536">
        <v>-224.33809844673794</v>
      </c>
      <c r="AA281" s="536">
        <v>-110.18616073464841</v>
      </c>
      <c r="AB281" s="536">
        <v>-188.31378496685824</v>
      </c>
      <c r="AC281" s="536">
        <v>-199.65596218942198</v>
      </c>
      <c r="AD281" s="536"/>
      <c r="AE281" s="536"/>
      <c r="AF281" s="536"/>
      <c r="AG281" s="536"/>
      <c r="AH281" s="536"/>
      <c r="AI281" s="1963"/>
      <c r="AJ281" s="536"/>
      <c r="AK281" s="536"/>
      <c r="AL281" s="536"/>
      <c r="AM281" s="536"/>
      <c r="AN281" s="536"/>
      <c r="AO281" s="536"/>
    </row>
    <row r="282" spans="4:41" hidden="1">
      <c r="D282" s="454" t="s">
        <v>429</v>
      </c>
      <c r="E282" s="558"/>
      <c r="F282" s="559"/>
      <c r="G282" s="559"/>
      <c r="H282" s="559"/>
      <c r="I282" s="559"/>
      <c r="J282" s="560"/>
      <c r="K282" s="560"/>
      <c r="L282" s="560"/>
      <c r="M282" s="560"/>
      <c r="N282" s="560"/>
      <c r="O282" s="560"/>
      <c r="P282" s="560"/>
      <c r="Q282" s="560"/>
      <c r="R282" s="560"/>
      <c r="S282" s="560"/>
      <c r="T282" s="560"/>
      <c r="U282" s="560"/>
      <c r="V282" s="560"/>
      <c r="W282" s="560"/>
      <c r="X282" s="560"/>
      <c r="Y282" s="560"/>
      <c r="Z282" s="560">
        <v>-75.054257034104651</v>
      </c>
      <c r="AA282" s="560">
        <v>-78.13615325913635</v>
      </c>
      <c r="AB282" s="560">
        <v>-72.650068431331647</v>
      </c>
      <c r="AC282" s="560">
        <v>-76.513563812377328</v>
      </c>
      <c r="AD282" s="560"/>
      <c r="AE282" s="560"/>
      <c r="AF282" s="560"/>
      <c r="AG282" s="560"/>
      <c r="AH282" s="560"/>
      <c r="AI282" s="1970"/>
      <c r="AJ282" s="560"/>
      <c r="AK282" s="560"/>
      <c r="AL282" s="536"/>
      <c r="AM282" s="536"/>
      <c r="AN282" s="536"/>
      <c r="AO282" s="536"/>
    </row>
    <row r="283" spans="4:41" hidden="1">
      <c r="D283" s="454" t="s">
        <v>330</v>
      </c>
      <c r="E283" s="331"/>
      <c r="F283" s="510"/>
      <c r="G283" s="510"/>
      <c r="H283" s="510"/>
      <c r="I283" s="510"/>
      <c r="J283" s="536"/>
      <c r="K283" s="536"/>
      <c r="L283" s="536"/>
      <c r="M283" s="536"/>
      <c r="N283" s="536"/>
      <c r="O283" s="536"/>
      <c r="P283" s="536"/>
      <c r="Q283" s="536"/>
      <c r="R283" s="536"/>
      <c r="S283" s="536"/>
      <c r="T283" s="536"/>
      <c r="U283" s="536"/>
      <c r="V283" s="536"/>
      <c r="W283" s="536"/>
      <c r="X283" s="536"/>
      <c r="Y283" s="536"/>
      <c r="Z283" s="536">
        <v>84.354257034104648</v>
      </c>
      <c r="AA283" s="560">
        <v>125.22299616226169</v>
      </c>
      <c r="AB283" s="560">
        <v>97.21133716071445</v>
      </c>
      <c r="AC283" s="560">
        <v>119.4711985453234</v>
      </c>
      <c r="AD283" s="560"/>
      <c r="AE283" s="560"/>
      <c r="AF283" s="560"/>
      <c r="AG283" s="560"/>
      <c r="AH283" s="560"/>
      <c r="AI283" s="1970"/>
      <c r="AJ283" s="560"/>
      <c r="AK283" s="560"/>
      <c r="AL283" s="536"/>
      <c r="AM283" s="536"/>
      <c r="AN283" s="536"/>
      <c r="AO283" s="536"/>
    </row>
    <row r="284" spans="4:41" hidden="1">
      <c r="D284" s="455" t="s">
        <v>430</v>
      </c>
      <c r="E284" s="331"/>
      <c r="F284" s="561"/>
      <c r="G284" s="561"/>
      <c r="H284" s="561"/>
      <c r="I284" s="561"/>
      <c r="J284" s="562"/>
      <c r="K284" s="562"/>
      <c r="L284" s="562"/>
      <c r="M284" s="562"/>
      <c r="N284" s="562"/>
      <c r="O284" s="562"/>
      <c r="P284" s="562"/>
      <c r="Q284" s="562"/>
      <c r="R284" s="562"/>
      <c r="S284" s="562"/>
      <c r="T284" s="562"/>
      <c r="U284" s="562"/>
      <c r="V284" s="562"/>
      <c r="W284" s="562"/>
      <c r="X284" s="562"/>
      <c r="Y284" s="562"/>
      <c r="Z284" s="562">
        <v>417.35422347519284</v>
      </c>
      <c r="AA284" s="562">
        <v>484.04192598929995</v>
      </c>
      <c r="AB284" s="562">
        <v>532.05746005302728</v>
      </c>
      <c r="AC284" s="562">
        <v>613.30561860667001</v>
      </c>
      <c r="AD284" s="562"/>
      <c r="AE284" s="562"/>
      <c r="AF284" s="562"/>
      <c r="AG284" s="562"/>
      <c r="AH284" s="562"/>
      <c r="AI284" s="1971"/>
      <c r="AJ284" s="562"/>
      <c r="AK284" s="562"/>
      <c r="AL284" s="562"/>
      <c r="AM284" s="562"/>
      <c r="AN284" s="562"/>
      <c r="AO284" s="562"/>
    </row>
    <row r="285" spans="4:41" hidden="1">
      <c r="D285" s="456" t="s">
        <v>331</v>
      </c>
      <c r="E285" s="331"/>
      <c r="F285" s="561"/>
      <c r="G285" s="561"/>
      <c r="H285" s="561"/>
      <c r="I285" s="561"/>
      <c r="J285" s="563"/>
      <c r="K285" s="563"/>
      <c r="L285" s="563"/>
      <c r="M285" s="563"/>
      <c r="N285" s="563"/>
      <c r="O285" s="563"/>
      <c r="P285" s="563"/>
      <c r="Q285" s="563"/>
      <c r="R285" s="563"/>
      <c r="S285" s="563"/>
      <c r="T285" s="563"/>
      <c r="U285" s="563"/>
      <c r="V285" s="563"/>
      <c r="W285" s="563"/>
      <c r="X285" s="563"/>
      <c r="Y285" s="563"/>
      <c r="Z285" s="564">
        <v>496.40257848280703</v>
      </c>
      <c r="AA285" s="564">
        <v>560.99178455269998</v>
      </c>
      <c r="AB285" s="564">
        <v>615.9365880693498</v>
      </c>
      <c r="AC285" s="564">
        <v>697.15539518366597</v>
      </c>
      <c r="AD285" s="564"/>
      <c r="AE285" s="564"/>
      <c r="AF285" s="563"/>
      <c r="AG285" s="564"/>
      <c r="AH285" s="563"/>
      <c r="AI285" s="1972"/>
      <c r="AJ285" s="563"/>
      <c r="AK285" s="564"/>
      <c r="AL285" s="563"/>
      <c r="AM285" s="564"/>
      <c r="AN285" s="563"/>
      <c r="AO285" s="564"/>
    </row>
    <row r="286" spans="4:41" hidden="1">
      <c r="D286" s="457" t="s">
        <v>431</v>
      </c>
      <c r="E286" s="331"/>
      <c r="F286" s="561"/>
      <c r="G286" s="561"/>
      <c r="H286" s="561"/>
      <c r="I286" s="561"/>
      <c r="J286" s="563"/>
      <c r="K286" s="563"/>
      <c r="L286" s="563"/>
      <c r="M286" s="563"/>
      <c r="N286" s="563"/>
      <c r="O286" s="563"/>
      <c r="P286" s="563"/>
      <c r="Q286" s="563"/>
      <c r="R286" s="563"/>
      <c r="S286" s="563"/>
      <c r="T286" s="563"/>
      <c r="U286" s="563"/>
      <c r="V286" s="563"/>
      <c r="W286" s="563"/>
      <c r="X286" s="563"/>
      <c r="Y286" s="563"/>
      <c r="Z286" s="565"/>
      <c r="AA286" s="565"/>
      <c r="AB286" s="565">
        <v>338.8</v>
      </c>
      <c r="AC286" s="565"/>
      <c r="AD286" s="565"/>
      <c r="AE286" s="565"/>
      <c r="AF286" s="565"/>
      <c r="AG286" s="565"/>
      <c r="AH286" s="565"/>
      <c r="AI286" s="1973"/>
      <c r="AJ286" s="565"/>
      <c r="AK286" s="565"/>
      <c r="AL286" s="565"/>
      <c r="AM286" s="565"/>
      <c r="AN286" s="565"/>
      <c r="AO286" s="565"/>
    </row>
    <row r="287" spans="4:41" hidden="1">
      <c r="D287" s="457" t="s">
        <v>330</v>
      </c>
      <c r="E287" s="331"/>
      <c r="F287" s="561"/>
      <c r="G287" s="561"/>
      <c r="H287" s="561"/>
      <c r="I287" s="561"/>
      <c r="J287" s="563"/>
      <c r="K287" s="563"/>
      <c r="L287" s="563"/>
      <c r="M287" s="563"/>
      <c r="N287" s="563"/>
      <c r="O287" s="563"/>
      <c r="P287" s="563"/>
      <c r="Q287" s="563"/>
      <c r="R287" s="563"/>
      <c r="S287" s="563"/>
      <c r="T287" s="563"/>
      <c r="U287" s="563"/>
      <c r="V287" s="563"/>
      <c r="W287" s="563"/>
      <c r="X287" s="563"/>
      <c r="Y287" s="563"/>
      <c r="Z287" s="565"/>
      <c r="AA287" s="565">
        <v>376.1</v>
      </c>
      <c r="AB287" s="565">
        <v>377.2</v>
      </c>
      <c r="AC287" s="565"/>
      <c r="AD287" s="565"/>
      <c r="AE287" s="565"/>
      <c r="AF287" s="565"/>
      <c r="AG287" s="565"/>
      <c r="AH287" s="565"/>
      <c r="AI287" s="1973"/>
      <c r="AJ287" s="565"/>
      <c r="AK287" s="565"/>
      <c r="AL287" s="565"/>
      <c r="AM287" s="565"/>
      <c r="AN287" s="565"/>
      <c r="AO287" s="565"/>
    </row>
    <row r="288" spans="4:41" hidden="1">
      <c r="D288" s="457" t="s">
        <v>432</v>
      </c>
      <c r="E288" s="331"/>
      <c r="F288" s="561"/>
      <c r="G288" s="561"/>
      <c r="H288" s="561"/>
      <c r="I288" s="561"/>
      <c r="J288" s="563"/>
      <c r="K288" s="563"/>
      <c r="L288" s="563"/>
      <c r="M288" s="563"/>
      <c r="N288" s="563"/>
      <c r="O288" s="563"/>
      <c r="P288" s="563"/>
      <c r="Q288" s="563"/>
      <c r="R288" s="563"/>
      <c r="S288" s="563"/>
      <c r="T288" s="563"/>
      <c r="U288" s="563"/>
      <c r="V288" s="563"/>
      <c r="W288" s="563"/>
      <c r="X288" s="563"/>
      <c r="Y288" s="563"/>
      <c r="Z288" s="565"/>
      <c r="AA288" s="565"/>
      <c r="AB288" s="565">
        <v>87.817155379000013</v>
      </c>
      <c r="AC288" s="565">
        <v>174.94123628200001</v>
      </c>
      <c r="AD288" s="565"/>
      <c r="AE288" s="565"/>
      <c r="AF288" s="565"/>
      <c r="AG288" s="565"/>
      <c r="AH288" s="565"/>
      <c r="AI288" s="1973"/>
      <c r="AJ288" s="565"/>
      <c r="AK288" s="565"/>
      <c r="AL288" s="565"/>
      <c r="AM288" s="565"/>
      <c r="AN288" s="565"/>
      <c r="AO288" s="565"/>
    </row>
    <row r="289" spans="4:41" hidden="1">
      <c r="D289" s="457" t="s">
        <v>332</v>
      </c>
      <c r="E289" s="331"/>
      <c r="F289" s="561"/>
      <c r="G289" s="561"/>
      <c r="H289" s="561"/>
      <c r="I289" s="561"/>
      <c r="J289" s="563"/>
      <c r="K289" s="563"/>
      <c r="L289" s="563"/>
      <c r="M289" s="563"/>
      <c r="N289" s="563"/>
      <c r="O289" s="563"/>
      <c r="P289" s="563"/>
      <c r="Q289" s="563"/>
      <c r="R289" s="563"/>
      <c r="S289" s="563"/>
      <c r="T289" s="563"/>
      <c r="U289" s="563"/>
      <c r="V289" s="563"/>
      <c r="W289" s="563"/>
      <c r="X289" s="563"/>
      <c r="Y289" s="563"/>
      <c r="Z289" s="566"/>
      <c r="AA289" s="565">
        <v>100</v>
      </c>
      <c r="AB289" s="565">
        <v>139.96522982600001</v>
      </c>
      <c r="AC289" s="565">
        <v>114.903997538</v>
      </c>
      <c r="AD289" s="565"/>
      <c r="AE289" s="565"/>
      <c r="AF289" s="565"/>
      <c r="AG289" s="565"/>
      <c r="AH289" s="565"/>
      <c r="AI289" s="1973"/>
      <c r="AJ289" s="565"/>
      <c r="AK289" s="565"/>
      <c r="AL289" s="565"/>
      <c r="AM289" s="565"/>
      <c r="AN289" s="565"/>
      <c r="AO289" s="565"/>
    </row>
    <row r="290" spans="4:41" hidden="1">
      <c r="D290" s="457" t="s">
        <v>433</v>
      </c>
      <c r="E290" s="331"/>
      <c r="F290" s="567"/>
      <c r="G290" s="567"/>
      <c r="H290" s="567"/>
      <c r="I290" s="567"/>
      <c r="J290" s="567"/>
      <c r="K290" s="567"/>
      <c r="L290" s="567"/>
      <c r="M290" s="567"/>
      <c r="N290" s="567"/>
      <c r="O290" s="567"/>
      <c r="P290" s="567"/>
      <c r="Q290" s="567"/>
      <c r="R290" s="567"/>
      <c r="S290" s="567"/>
      <c r="T290" s="567"/>
      <c r="U290" s="567"/>
      <c r="V290" s="563"/>
      <c r="W290" s="563"/>
      <c r="X290" s="563"/>
      <c r="Y290" s="563"/>
      <c r="Z290" s="565">
        <v>29.801151600733654</v>
      </c>
      <c r="AA290" s="565">
        <v>57.098744767604046</v>
      </c>
      <c r="AB290" s="565">
        <v>66.997889641222542</v>
      </c>
      <c r="AC290" s="565">
        <v>77.381789827000006</v>
      </c>
      <c r="AD290" s="565"/>
      <c r="AE290" s="565"/>
      <c r="AF290" s="565"/>
      <c r="AG290" s="565"/>
      <c r="AH290" s="565"/>
      <c r="AI290" s="1973"/>
      <c r="AJ290" s="565"/>
      <c r="AK290" s="565"/>
      <c r="AL290" s="565"/>
      <c r="AM290" s="565"/>
      <c r="AN290" s="565"/>
      <c r="AO290" s="565"/>
    </row>
    <row r="291" spans="4:41" hidden="1">
      <c r="D291" s="457" t="s">
        <v>333</v>
      </c>
      <c r="E291" s="331"/>
      <c r="F291" s="567"/>
      <c r="G291" s="567"/>
      <c r="H291" s="567"/>
      <c r="I291" s="567"/>
      <c r="J291" s="567"/>
      <c r="K291" s="567"/>
      <c r="L291" s="567"/>
      <c r="M291" s="567"/>
      <c r="N291" s="567"/>
      <c r="O291" s="567"/>
      <c r="P291" s="567"/>
      <c r="Q291" s="567"/>
      <c r="R291" s="567"/>
      <c r="S291" s="567"/>
      <c r="T291" s="567"/>
      <c r="U291" s="567"/>
      <c r="V291" s="563"/>
      <c r="W291" s="563"/>
      <c r="X291" s="563"/>
      <c r="Y291" s="563"/>
      <c r="Z291" s="565">
        <v>59.198848399266346</v>
      </c>
      <c r="AA291" s="565">
        <v>65.777742788951599</v>
      </c>
      <c r="AB291" s="565">
        <v>61.501410915837624</v>
      </c>
      <c r="AC291" s="565">
        <v>72.670963542999999</v>
      </c>
      <c r="AD291" s="565"/>
      <c r="AE291" s="565"/>
      <c r="AF291" s="565"/>
      <c r="AG291" s="565"/>
      <c r="AH291" s="565"/>
      <c r="AI291" s="1973"/>
      <c r="AJ291" s="565"/>
      <c r="AK291" s="565"/>
      <c r="AL291" s="565"/>
      <c r="AM291" s="565"/>
      <c r="AN291" s="565"/>
      <c r="AO291" s="565"/>
    </row>
    <row r="292" spans="4:41" hidden="1">
      <c r="D292" s="457" t="s">
        <v>434</v>
      </c>
      <c r="E292" s="331"/>
      <c r="F292" s="567"/>
      <c r="G292" s="567"/>
      <c r="H292" s="567"/>
      <c r="I292" s="567"/>
      <c r="J292" s="567"/>
      <c r="K292" s="567"/>
      <c r="L292" s="567"/>
      <c r="M292" s="567"/>
      <c r="N292" s="567"/>
      <c r="O292" s="567"/>
      <c r="P292" s="567"/>
      <c r="Q292" s="567"/>
      <c r="R292" s="567"/>
      <c r="S292" s="567"/>
      <c r="T292" s="567"/>
      <c r="U292" s="567"/>
      <c r="V292" s="563"/>
      <c r="W292" s="563"/>
      <c r="X292" s="563"/>
      <c r="Y292" s="563"/>
      <c r="Z292" s="568">
        <v>48.924417888999997</v>
      </c>
      <c r="AA292" s="569">
        <v>63.510415028000004</v>
      </c>
      <c r="AB292" s="569">
        <v>91.860969419000014</v>
      </c>
      <c r="AC292" s="569">
        <v>92.022713533000001</v>
      </c>
      <c r="AD292" s="569"/>
      <c r="AE292" s="565"/>
      <c r="AF292" s="565"/>
      <c r="AG292" s="565"/>
      <c r="AH292" s="565"/>
      <c r="AI292" s="1973"/>
      <c r="AJ292" s="565"/>
      <c r="AK292" s="565"/>
      <c r="AL292" s="565"/>
      <c r="AM292" s="565"/>
      <c r="AN292" s="565"/>
      <c r="AO292" s="565"/>
    </row>
    <row r="293" spans="4:41" hidden="1">
      <c r="D293" s="457" t="s">
        <v>344</v>
      </c>
      <c r="E293" s="331"/>
      <c r="F293" s="567"/>
      <c r="G293" s="567"/>
      <c r="H293" s="567"/>
      <c r="I293" s="567"/>
      <c r="J293" s="567"/>
      <c r="K293" s="567"/>
      <c r="L293" s="567"/>
      <c r="M293" s="567"/>
      <c r="N293" s="567"/>
      <c r="O293" s="567"/>
      <c r="P293" s="567"/>
      <c r="Q293" s="567"/>
      <c r="R293" s="567"/>
      <c r="S293" s="567"/>
      <c r="T293" s="567"/>
      <c r="U293" s="567"/>
      <c r="V293" s="563"/>
      <c r="W293" s="563"/>
      <c r="X293" s="563"/>
      <c r="Y293" s="563"/>
      <c r="Z293" s="570">
        <v>40.415582111000006</v>
      </c>
      <c r="AA293" s="571">
        <v>64.346308629999982</v>
      </c>
      <c r="AB293" s="571">
        <v>36.290492645</v>
      </c>
      <c r="AC293" s="571">
        <v>53.747924985999987</v>
      </c>
      <c r="AD293" s="571"/>
      <c r="AE293" s="565"/>
      <c r="AF293" s="565"/>
      <c r="AG293" s="565"/>
      <c r="AH293" s="565"/>
      <c r="AI293" s="1973"/>
      <c r="AJ293" s="565"/>
      <c r="AK293" s="565"/>
      <c r="AL293" s="565"/>
      <c r="AM293" s="565"/>
      <c r="AN293" s="565"/>
      <c r="AO293" s="565"/>
    </row>
    <row r="294" spans="4:41" hidden="1">
      <c r="D294" s="458" t="s">
        <v>435</v>
      </c>
      <c r="E294" s="331"/>
      <c r="F294" s="567"/>
      <c r="G294" s="567"/>
      <c r="H294" s="567"/>
      <c r="I294" s="567"/>
      <c r="J294" s="567"/>
      <c r="K294" s="567"/>
      <c r="L294" s="567"/>
      <c r="M294" s="567"/>
      <c r="N294" s="567"/>
      <c r="O294" s="567"/>
      <c r="P294" s="567"/>
      <c r="Q294" s="567"/>
      <c r="R294" s="567"/>
      <c r="S294" s="567"/>
      <c r="T294" s="567"/>
      <c r="U294" s="567"/>
      <c r="V294" s="563"/>
      <c r="W294" s="563"/>
      <c r="X294" s="563"/>
      <c r="Y294" s="563"/>
      <c r="Z294" s="572"/>
      <c r="AA294" s="573"/>
      <c r="AB294" s="573"/>
      <c r="AC294" s="573"/>
      <c r="AD294" s="573"/>
      <c r="AE294" s="565"/>
      <c r="AF294" s="565"/>
      <c r="AG294" s="565"/>
      <c r="AH294" s="565"/>
      <c r="AI294" s="1973"/>
      <c r="AJ294" s="565"/>
      <c r="AK294" s="565"/>
      <c r="AL294" s="565"/>
      <c r="AM294" s="565"/>
      <c r="AN294" s="565"/>
      <c r="AO294" s="565"/>
    </row>
    <row r="295" spans="4:41" hidden="1">
      <c r="D295" s="457" t="s">
        <v>334</v>
      </c>
      <c r="E295" s="331"/>
      <c r="F295" s="567"/>
      <c r="G295" s="567"/>
      <c r="H295" s="567"/>
      <c r="I295" s="567"/>
      <c r="J295" s="567"/>
      <c r="K295" s="567"/>
      <c r="L295" s="567"/>
      <c r="M295" s="567"/>
      <c r="N295" s="567"/>
      <c r="O295" s="567"/>
      <c r="P295" s="567"/>
      <c r="Q295" s="567"/>
      <c r="R295" s="567"/>
      <c r="S295" s="567"/>
      <c r="T295" s="567"/>
      <c r="U295" s="567"/>
      <c r="V295" s="563"/>
      <c r="W295" s="563"/>
      <c r="X295" s="563"/>
      <c r="Y295" s="563"/>
      <c r="Z295" s="570"/>
      <c r="AA295" s="574"/>
      <c r="AB295" s="574"/>
      <c r="AC295" s="574"/>
      <c r="AD295" s="574"/>
      <c r="AE295" s="565"/>
      <c r="AF295" s="565"/>
      <c r="AG295" s="565"/>
      <c r="AH295" s="565"/>
      <c r="AI295" s="1973"/>
      <c r="AJ295" s="565"/>
      <c r="AK295" s="565"/>
      <c r="AL295" s="565"/>
      <c r="AM295" s="565"/>
      <c r="AN295" s="565"/>
      <c r="AO295" s="565"/>
    </row>
    <row r="296" spans="4:41" hidden="1">
      <c r="D296" s="457" t="s">
        <v>436</v>
      </c>
      <c r="E296" s="331"/>
      <c r="F296" s="567"/>
      <c r="G296" s="567"/>
      <c r="H296" s="567"/>
      <c r="I296" s="567"/>
      <c r="J296" s="567"/>
      <c r="K296" s="567"/>
      <c r="L296" s="567"/>
      <c r="M296" s="567"/>
      <c r="N296" s="567"/>
      <c r="O296" s="567"/>
      <c r="P296" s="567"/>
      <c r="Q296" s="567"/>
      <c r="R296" s="567"/>
      <c r="S296" s="567"/>
      <c r="T296" s="567"/>
      <c r="U296" s="567"/>
      <c r="V296" s="563"/>
      <c r="W296" s="563"/>
      <c r="X296" s="563"/>
      <c r="Y296" s="563"/>
      <c r="Z296" s="565"/>
      <c r="AA296" s="565"/>
      <c r="AB296" s="565"/>
      <c r="AC296" s="565"/>
      <c r="AD296" s="565"/>
      <c r="AE296" s="565"/>
      <c r="AF296" s="565"/>
      <c r="AG296" s="565"/>
      <c r="AH296" s="565"/>
      <c r="AI296" s="1973"/>
      <c r="AJ296" s="565"/>
      <c r="AK296" s="565"/>
      <c r="AL296" s="565"/>
      <c r="AM296" s="565"/>
      <c r="AN296" s="565"/>
      <c r="AO296" s="565"/>
    </row>
    <row r="297" spans="4:41" hidden="1">
      <c r="D297" s="457" t="s">
        <v>335</v>
      </c>
      <c r="E297" s="331"/>
      <c r="F297" s="567"/>
      <c r="G297" s="567"/>
      <c r="H297" s="567"/>
      <c r="I297" s="567"/>
      <c r="J297" s="567"/>
      <c r="K297" s="567"/>
      <c r="L297" s="567"/>
      <c r="M297" s="567"/>
      <c r="N297" s="567"/>
      <c r="O297" s="567"/>
      <c r="P297" s="567"/>
      <c r="Q297" s="567"/>
      <c r="R297" s="567"/>
      <c r="S297" s="567"/>
      <c r="T297" s="567"/>
      <c r="U297" s="567"/>
      <c r="V297" s="563"/>
      <c r="W297" s="563"/>
      <c r="X297" s="563"/>
      <c r="Y297" s="563"/>
      <c r="Z297" s="565"/>
      <c r="AA297" s="565"/>
      <c r="AB297" s="565"/>
      <c r="AC297" s="565"/>
      <c r="AD297" s="565"/>
      <c r="AE297" s="565"/>
      <c r="AF297" s="565"/>
      <c r="AG297" s="565"/>
      <c r="AH297" s="565"/>
      <c r="AI297" s="1973"/>
      <c r="AJ297" s="565"/>
      <c r="AK297" s="565"/>
      <c r="AL297" s="565"/>
      <c r="AM297" s="565"/>
      <c r="AN297" s="565"/>
      <c r="AO297" s="565"/>
    </row>
    <row r="298" spans="4:41" hidden="1">
      <c r="D298" s="457" t="s">
        <v>434</v>
      </c>
      <c r="E298" s="369"/>
      <c r="F298" s="567"/>
      <c r="G298" s="567"/>
      <c r="H298" s="567"/>
      <c r="I298" s="567"/>
      <c r="J298" s="567"/>
      <c r="K298" s="567"/>
      <c r="L298" s="567"/>
      <c r="M298" s="567"/>
      <c r="N298" s="567"/>
      <c r="O298" s="567"/>
      <c r="P298" s="567"/>
      <c r="Q298" s="567"/>
      <c r="R298" s="567"/>
      <c r="S298" s="567"/>
      <c r="T298" s="567"/>
      <c r="U298" s="567"/>
      <c r="V298" s="563"/>
      <c r="W298" s="563"/>
      <c r="X298" s="563"/>
      <c r="Y298" s="563"/>
      <c r="Z298" s="565">
        <v>48.924417888999997</v>
      </c>
      <c r="AA298" s="565">
        <v>63.510415028000004</v>
      </c>
      <c r="AB298" s="565">
        <v>91.860969419000014</v>
      </c>
      <c r="AC298" s="565">
        <v>92.022713533000001</v>
      </c>
      <c r="AD298" s="565"/>
      <c r="AE298" s="565"/>
      <c r="AF298" s="565"/>
      <c r="AG298" s="565"/>
      <c r="AH298" s="565"/>
      <c r="AI298" s="1973"/>
      <c r="AJ298" s="565"/>
      <c r="AK298" s="565"/>
      <c r="AL298" s="565"/>
      <c r="AM298" s="565"/>
      <c r="AN298" s="565"/>
      <c r="AO298" s="565"/>
    </row>
    <row r="299" spans="4:41" hidden="1">
      <c r="D299" s="457" t="s">
        <v>344</v>
      </c>
      <c r="E299" s="369"/>
      <c r="F299" s="567"/>
      <c r="G299" s="567"/>
      <c r="H299" s="567"/>
      <c r="I299" s="567"/>
      <c r="J299" s="567"/>
      <c r="K299" s="567"/>
      <c r="L299" s="567"/>
      <c r="M299" s="567"/>
      <c r="N299" s="567"/>
      <c r="O299" s="567"/>
      <c r="P299" s="567"/>
      <c r="Q299" s="567"/>
      <c r="R299" s="567"/>
      <c r="S299" s="567"/>
      <c r="T299" s="567"/>
      <c r="U299" s="567"/>
      <c r="V299" s="563"/>
      <c r="W299" s="563"/>
      <c r="X299" s="563"/>
      <c r="Y299" s="563"/>
      <c r="Z299" s="565">
        <v>40.415582111000006</v>
      </c>
      <c r="AA299" s="565">
        <v>64.346308629999982</v>
      </c>
      <c r="AB299" s="565">
        <v>36.290492645</v>
      </c>
      <c r="AC299" s="565">
        <v>53.747924985999987</v>
      </c>
      <c r="AD299" s="565"/>
      <c r="AE299" s="565"/>
      <c r="AF299" s="565"/>
      <c r="AG299" s="565"/>
      <c r="AH299" s="565"/>
      <c r="AI299" s="1973"/>
      <c r="AJ299" s="565"/>
      <c r="AK299" s="565"/>
      <c r="AL299" s="565"/>
      <c r="AM299" s="565"/>
      <c r="AN299" s="565"/>
      <c r="AO299" s="565"/>
    </row>
    <row r="300" spans="4:41" hidden="1">
      <c r="D300" s="457" t="s">
        <v>435</v>
      </c>
      <c r="E300" s="369"/>
      <c r="F300" s="567"/>
      <c r="G300" s="567"/>
      <c r="H300" s="567"/>
      <c r="I300" s="567"/>
      <c r="J300" s="567"/>
      <c r="K300" s="567"/>
      <c r="L300" s="567"/>
      <c r="M300" s="567"/>
      <c r="N300" s="567"/>
      <c r="O300" s="567"/>
      <c r="P300" s="567"/>
      <c r="Q300" s="567"/>
      <c r="R300" s="567"/>
      <c r="S300" s="567"/>
      <c r="T300" s="567"/>
      <c r="U300" s="567"/>
      <c r="V300" s="563"/>
      <c r="W300" s="563"/>
      <c r="X300" s="563"/>
      <c r="Y300" s="563"/>
      <c r="Z300" s="563"/>
      <c r="AA300" s="563"/>
      <c r="AB300" s="566"/>
      <c r="AC300" s="566"/>
      <c r="AD300" s="566"/>
      <c r="AE300" s="565"/>
      <c r="AF300" s="565"/>
      <c r="AG300" s="565"/>
      <c r="AH300" s="565"/>
      <c r="AI300" s="1973"/>
      <c r="AJ300" s="565"/>
      <c r="AK300" s="565"/>
      <c r="AL300" s="565"/>
      <c r="AM300" s="565"/>
      <c r="AN300" s="565"/>
      <c r="AO300" s="565"/>
    </row>
    <row r="301" spans="4:41" hidden="1">
      <c r="D301" s="457" t="s">
        <v>334</v>
      </c>
      <c r="E301" s="369"/>
      <c r="F301" s="567"/>
      <c r="G301" s="567"/>
      <c r="H301" s="567"/>
      <c r="I301" s="567"/>
      <c r="J301" s="567"/>
      <c r="K301" s="567"/>
      <c r="L301" s="567"/>
      <c r="M301" s="567"/>
      <c r="N301" s="567"/>
      <c r="O301" s="567"/>
      <c r="P301" s="567"/>
      <c r="Q301" s="567"/>
      <c r="R301" s="567"/>
      <c r="S301" s="567"/>
      <c r="T301" s="567"/>
      <c r="U301" s="567"/>
      <c r="V301" s="563"/>
      <c r="W301" s="563"/>
      <c r="X301" s="563"/>
      <c r="Y301" s="563"/>
      <c r="Z301" s="563"/>
      <c r="AA301" s="563"/>
      <c r="AB301" s="566"/>
      <c r="AC301" s="566"/>
      <c r="AD301" s="566"/>
      <c r="AE301" s="565"/>
      <c r="AF301" s="565"/>
      <c r="AG301" s="565"/>
      <c r="AH301" s="565"/>
      <c r="AI301" s="1973"/>
      <c r="AJ301" s="565"/>
      <c r="AK301" s="565"/>
      <c r="AL301" s="565"/>
      <c r="AM301" s="565"/>
      <c r="AN301" s="565"/>
      <c r="AO301" s="565"/>
    </row>
    <row r="302" spans="4:41" hidden="1">
      <c r="D302" s="457" t="s">
        <v>436</v>
      </c>
      <c r="E302" s="369"/>
      <c r="F302" s="567"/>
      <c r="G302" s="567"/>
      <c r="H302" s="567"/>
      <c r="I302" s="567"/>
      <c r="J302" s="567"/>
      <c r="K302" s="567"/>
      <c r="L302" s="567"/>
      <c r="M302" s="567"/>
      <c r="N302" s="567"/>
      <c r="O302" s="567"/>
      <c r="P302" s="567"/>
      <c r="Q302" s="567"/>
      <c r="R302" s="567"/>
      <c r="S302" s="567"/>
      <c r="T302" s="567"/>
      <c r="U302" s="567"/>
      <c r="V302" s="563"/>
      <c r="W302" s="563"/>
      <c r="X302" s="563"/>
      <c r="Y302" s="563"/>
      <c r="Z302" s="563"/>
      <c r="AA302" s="563"/>
      <c r="AB302" s="566"/>
      <c r="AC302" s="566"/>
      <c r="AD302" s="566"/>
      <c r="AE302" s="565"/>
      <c r="AF302" s="565"/>
      <c r="AG302" s="565"/>
      <c r="AH302" s="565"/>
      <c r="AI302" s="1973"/>
      <c r="AJ302" s="565"/>
      <c r="AK302" s="565"/>
      <c r="AL302" s="565"/>
      <c r="AM302" s="565"/>
      <c r="AN302" s="565"/>
      <c r="AO302" s="565"/>
    </row>
    <row r="303" spans="4:41" hidden="1">
      <c r="D303" s="457" t="s">
        <v>335</v>
      </c>
      <c r="E303" s="369"/>
      <c r="F303" s="567"/>
      <c r="G303" s="567"/>
      <c r="H303" s="567"/>
      <c r="I303" s="567"/>
      <c r="J303" s="567"/>
      <c r="K303" s="567"/>
      <c r="L303" s="567"/>
      <c r="M303" s="567"/>
      <c r="N303" s="567"/>
      <c r="O303" s="567"/>
      <c r="P303" s="567"/>
      <c r="Q303" s="567"/>
      <c r="R303" s="567"/>
      <c r="S303" s="567"/>
      <c r="T303" s="567"/>
      <c r="U303" s="567"/>
      <c r="V303" s="563"/>
      <c r="W303" s="563"/>
      <c r="X303" s="563"/>
      <c r="Y303" s="563"/>
      <c r="Z303" s="563"/>
      <c r="AA303" s="563"/>
      <c r="AB303" s="566"/>
      <c r="AC303" s="566"/>
      <c r="AD303" s="566"/>
      <c r="AE303" s="565"/>
      <c r="AF303" s="565"/>
      <c r="AG303" s="565"/>
      <c r="AH303" s="565"/>
      <c r="AI303" s="1973"/>
      <c r="AJ303" s="565"/>
      <c r="AK303" s="565"/>
      <c r="AL303" s="565"/>
      <c r="AM303" s="565"/>
      <c r="AN303" s="565"/>
      <c r="AO303" s="565"/>
    </row>
    <row r="304" spans="4:41" ht="16" hidden="1">
      <c r="D304" s="162" t="s">
        <v>558</v>
      </c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15"/>
      <c r="AB304" s="15"/>
      <c r="AC304" s="15"/>
      <c r="AD304" s="15"/>
    </row>
    <row r="305" spans="1:47" ht="16" hidden="1">
      <c r="D305" s="11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15"/>
      <c r="AB305" s="15"/>
      <c r="AC305" s="15"/>
      <c r="AD305" s="15"/>
    </row>
    <row r="306" spans="1:47" ht="16" hidden="1">
      <c r="D306" s="11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15"/>
      <c r="AB306" s="15"/>
      <c r="AC306" s="15"/>
      <c r="AD306" s="15"/>
    </row>
    <row r="307" spans="1:47" ht="16">
      <c r="D307" s="11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15"/>
      <c r="AB307" s="15"/>
      <c r="AC307" s="15"/>
      <c r="AD307" s="15"/>
    </row>
    <row r="308" spans="1:47" s="15" customFormat="1" ht="16">
      <c r="D308" s="1037" t="s">
        <v>1315</v>
      </c>
      <c r="E308" s="601"/>
      <c r="F308" s="601"/>
      <c r="G308" s="601"/>
      <c r="H308" s="601"/>
      <c r="I308" s="601"/>
      <c r="J308" s="601"/>
      <c r="K308" s="601"/>
      <c r="L308" s="601"/>
      <c r="M308" s="601"/>
      <c r="N308" s="601"/>
      <c r="O308" s="601"/>
      <c r="P308" s="601"/>
      <c r="Q308" s="601"/>
      <c r="R308" s="601"/>
      <c r="S308" s="601"/>
      <c r="T308" s="601"/>
      <c r="U308" s="601"/>
      <c r="V308" s="601"/>
      <c r="W308" s="601"/>
      <c r="X308" s="601"/>
      <c r="Y308" s="601"/>
      <c r="Z308" s="601"/>
      <c r="AA308" s="601"/>
      <c r="AB308" s="601"/>
      <c r="AC308" s="601"/>
      <c r="AD308" s="601"/>
      <c r="AE308" s="601"/>
      <c r="AF308" s="601"/>
      <c r="AG308" s="325"/>
      <c r="AH308" s="325"/>
      <c r="AI308" s="1974"/>
      <c r="AJ308" s="325"/>
      <c r="AK308" s="325"/>
      <c r="AL308" s="325"/>
      <c r="AM308" s="325"/>
      <c r="AN308" s="325"/>
      <c r="AO308" s="325"/>
      <c r="AR308" s="2440"/>
      <c r="AS308" s="2440"/>
      <c r="AT308" s="2440"/>
    </row>
    <row r="309" spans="1:47" s="15" customFormat="1" ht="16">
      <c r="D309" s="1631" t="s">
        <v>1118</v>
      </c>
      <c r="E309" s="1167"/>
      <c r="F309" s="1167"/>
      <c r="G309" s="1167"/>
      <c r="H309" s="1167"/>
      <c r="I309" s="1167"/>
      <c r="J309" s="1167"/>
      <c r="K309" s="1167"/>
      <c r="L309" s="1167"/>
      <c r="M309" s="1167"/>
      <c r="N309" s="1167"/>
      <c r="O309" s="1167"/>
      <c r="P309" s="1167"/>
      <c r="Q309" s="1167"/>
      <c r="R309" s="1167"/>
      <c r="S309" s="1167"/>
      <c r="T309" s="1167"/>
      <c r="U309" s="1167"/>
      <c r="V309" s="1168" t="s">
        <v>41</v>
      </c>
      <c r="W309" s="1168" t="s">
        <v>42</v>
      </c>
      <c r="X309" s="1168" t="s">
        <v>43</v>
      </c>
      <c r="Y309" s="1168" t="s">
        <v>44</v>
      </c>
      <c r="Z309" s="1168" t="s">
        <v>45</v>
      </c>
      <c r="AA309" s="1168" t="s">
        <v>46</v>
      </c>
      <c r="AB309" s="1168" t="s">
        <v>47</v>
      </c>
      <c r="AC309" s="1168" t="s">
        <v>48</v>
      </c>
      <c r="AD309" s="1168" t="s">
        <v>49</v>
      </c>
      <c r="AE309" s="1168" t="s">
        <v>50</v>
      </c>
      <c r="AF309" s="1168" t="s">
        <v>356</v>
      </c>
      <c r="AG309" s="1168" t="s">
        <v>363</v>
      </c>
      <c r="AH309" s="1168" t="s">
        <v>364</v>
      </c>
      <c r="AI309" s="1975" t="s">
        <v>366</v>
      </c>
      <c r="AJ309" s="1817" t="s">
        <v>365</v>
      </c>
      <c r="AK309" s="1168" t="s">
        <v>391</v>
      </c>
      <c r="AL309" s="1168" t="s">
        <v>736</v>
      </c>
      <c r="AM309" s="1168" t="s">
        <v>1224</v>
      </c>
      <c r="AN309" s="1168" t="s">
        <v>1180</v>
      </c>
      <c r="AO309" s="1168" t="s">
        <v>1182</v>
      </c>
      <c r="AP309" s="1168" t="s">
        <v>1392</v>
      </c>
      <c r="AQ309" s="1168" t="s">
        <v>1393</v>
      </c>
      <c r="AR309" s="2324" t="s">
        <v>1394</v>
      </c>
      <c r="AS309" s="2324" t="s">
        <v>1395</v>
      </c>
      <c r="AT309" s="2324" t="s">
        <v>1396</v>
      </c>
      <c r="AU309" s="325"/>
    </row>
    <row r="310" spans="1:47" s="15" customFormat="1" ht="16">
      <c r="D310" s="1632"/>
      <c r="E310" s="601"/>
      <c r="F310" s="601"/>
      <c r="G310" s="601"/>
      <c r="H310" s="601"/>
      <c r="I310" s="601"/>
      <c r="J310" s="601"/>
      <c r="K310" s="601"/>
      <c r="L310" s="601"/>
      <c r="M310" s="601"/>
      <c r="N310" s="601"/>
      <c r="O310" s="601"/>
      <c r="P310" s="601"/>
      <c r="Q310" s="601"/>
      <c r="R310" s="601"/>
      <c r="S310" s="601"/>
      <c r="T310" s="601"/>
      <c r="U310" s="601"/>
      <c r="V310" s="601"/>
      <c r="W310" s="601"/>
      <c r="X310" s="601"/>
      <c r="Y310" s="601"/>
      <c r="Z310" s="601"/>
      <c r="AA310" s="601"/>
      <c r="AB310" s="601"/>
      <c r="AC310" s="601"/>
      <c r="AD310" s="601"/>
      <c r="AE310" s="601"/>
      <c r="AF310" s="325"/>
      <c r="AG310" s="325"/>
      <c r="AH310" s="325"/>
      <c r="AI310" s="1974"/>
      <c r="AJ310" s="325"/>
      <c r="AK310" s="325"/>
      <c r="AL310" s="325"/>
      <c r="AM310" s="325"/>
      <c r="AN310" s="325"/>
      <c r="AO310" s="325"/>
      <c r="AP310" s="325"/>
      <c r="AQ310" s="325"/>
      <c r="AR310" s="2441"/>
      <c r="AS310" s="2441"/>
      <c r="AT310" s="2441"/>
      <c r="AU310" s="325"/>
    </row>
    <row r="311" spans="1:47" s="15" customFormat="1" ht="16">
      <c r="A311" s="15" t="s">
        <v>1098</v>
      </c>
      <c r="D311" s="1633" t="s">
        <v>685</v>
      </c>
      <c r="E311" s="1169"/>
      <c r="F311" s="1169"/>
      <c r="G311" s="1169"/>
      <c r="H311" s="1169"/>
      <c r="I311" s="1169"/>
      <c r="J311" s="1169"/>
      <c r="K311" s="1169"/>
      <c r="L311" s="1169"/>
      <c r="M311" s="1169"/>
      <c r="N311" s="1169"/>
      <c r="O311" s="1169"/>
      <c r="P311" s="1169"/>
      <c r="Q311" s="1169"/>
      <c r="R311" s="1169"/>
      <c r="S311" s="1169"/>
      <c r="T311" s="1169"/>
      <c r="U311" s="1169"/>
      <c r="V311" s="1170">
        <v>559.92576983499998</v>
      </c>
      <c r="W311" s="1170">
        <v>685.9</v>
      </c>
      <c r="X311" s="1170">
        <v>646.93795363999993</v>
      </c>
      <c r="Y311" s="1170">
        <v>1338.7904887842924</v>
      </c>
      <c r="Z311" s="1170">
        <v>1418.7067005752942</v>
      </c>
      <c r="AA311" s="1170">
        <v>1541.6771034459719</v>
      </c>
      <c r="AB311" s="1171">
        <v>1615.7619294919562</v>
      </c>
      <c r="AC311" s="1171">
        <v>1820.4124327910467</v>
      </c>
      <c r="AD311" s="1171">
        <v>2065.0273714377413</v>
      </c>
      <c r="AE311" s="812">
        <v>2203.0901479640534</v>
      </c>
      <c r="AF311" s="812">
        <v>2573.1596054000879</v>
      </c>
      <c r="AG311" s="812">
        <v>3102.1830053361032</v>
      </c>
      <c r="AH311" s="812">
        <v>3399.5671834663381</v>
      </c>
      <c r="AI311" s="1976">
        <v>3811.1283616710443</v>
      </c>
      <c r="AJ311" s="812">
        <v>4220.3620123301134</v>
      </c>
      <c r="AK311" s="812">
        <v>4622.8712094887323</v>
      </c>
      <c r="AL311" s="812">
        <v>5250.0338192925983</v>
      </c>
      <c r="AM311" s="812">
        <v>5797.1574877696339</v>
      </c>
      <c r="AN311" s="812">
        <v>6397.8510394067825</v>
      </c>
      <c r="AO311" s="1171">
        <v>7823.1011972916949</v>
      </c>
      <c r="AP311" s="1171">
        <v>9642.1989142010152</v>
      </c>
      <c r="AQ311" s="1171">
        <v>11258.440383778672</v>
      </c>
      <c r="AR311" s="2442" t="e">
        <v>#REF!</v>
      </c>
      <c r="AS311" s="2442" t="e">
        <v>#REF!</v>
      </c>
      <c r="AT311" s="2442" t="e">
        <v>#REF!</v>
      </c>
      <c r="AU311" s="325"/>
    </row>
    <row r="312" spans="1:47" s="15" customFormat="1" ht="16">
      <c r="A312" s="15" t="s">
        <v>1099</v>
      </c>
      <c r="D312" s="1634" t="s">
        <v>686</v>
      </c>
      <c r="E312" s="1169"/>
      <c r="F312" s="1169"/>
      <c r="G312" s="1169"/>
      <c r="H312" s="1169"/>
      <c r="I312" s="1169"/>
      <c r="J312" s="1169"/>
      <c r="K312" s="1169"/>
      <c r="L312" s="1169"/>
      <c r="M312" s="1169"/>
      <c r="N312" s="1169"/>
      <c r="O312" s="1169"/>
      <c r="P312" s="1169"/>
      <c r="Q312" s="1169"/>
      <c r="R312" s="1169"/>
      <c r="S312" s="1169"/>
      <c r="T312" s="1169"/>
      <c r="U312" s="1169"/>
      <c r="V312" s="1172">
        <v>180.9</v>
      </c>
      <c r="W312" s="1172">
        <v>228.49999999999997</v>
      </c>
      <c r="X312" s="1172">
        <v>282.03795364000001</v>
      </c>
      <c r="Y312" s="1172">
        <v>727.99377472419997</v>
      </c>
      <c r="Z312" s="1172">
        <v>830.2377803398</v>
      </c>
      <c r="AA312" s="1172">
        <v>1000.3672493859758</v>
      </c>
      <c r="AB312" s="1172">
        <v>1052.4205562162158</v>
      </c>
      <c r="AC312" s="1172">
        <v>1198.9734424605276</v>
      </c>
      <c r="AD312" s="1172">
        <v>1402.5222584188773</v>
      </c>
      <c r="AE312" s="813">
        <v>1475.6087142883362</v>
      </c>
      <c r="AF312" s="813">
        <v>1621.6892824968352</v>
      </c>
      <c r="AG312" s="813">
        <v>1876.7735911488617</v>
      </c>
      <c r="AH312" s="813">
        <v>2287.3717968127403</v>
      </c>
      <c r="AI312" s="1977">
        <v>2593.3215244053276</v>
      </c>
      <c r="AJ312" s="813">
        <v>3037.1078572496631</v>
      </c>
      <c r="AK312" s="813">
        <v>3478.1944422762017</v>
      </c>
      <c r="AL312" s="813">
        <v>3962.7660325887359</v>
      </c>
      <c r="AM312" s="813">
        <v>4347.1012321895259</v>
      </c>
      <c r="AN312" s="813">
        <v>4806.9067066132848</v>
      </c>
      <c r="AO312" s="1172">
        <v>5938.6124112183788</v>
      </c>
      <c r="AP312" s="1172">
        <v>7564.1354427854676</v>
      </c>
      <c r="AQ312" s="1172">
        <v>8933.4841101783168</v>
      </c>
      <c r="AR312" s="2443" t="e">
        <v>#REF!</v>
      </c>
      <c r="AS312" s="2443" t="e">
        <v>#REF!</v>
      </c>
      <c r="AT312" s="2443" t="e">
        <v>#REF!</v>
      </c>
      <c r="AU312" s="1173"/>
    </row>
    <row r="313" spans="1:47" s="15" customFormat="1" ht="16">
      <c r="D313" s="1635" t="s">
        <v>661</v>
      </c>
      <c r="E313" s="1169"/>
      <c r="F313" s="1169"/>
      <c r="G313" s="1169"/>
      <c r="H313" s="1169"/>
      <c r="I313" s="1169"/>
      <c r="J313" s="1169"/>
      <c r="K313" s="1169"/>
      <c r="L313" s="1169"/>
      <c r="M313" s="1169"/>
      <c r="N313" s="1169"/>
      <c r="O313" s="1169"/>
      <c r="P313" s="1169"/>
      <c r="Q313" s="1169"/>
      <c r="R313" s="1169"/>
      <c r="S313" s="1169"/>
      <c r="T313" s="1169"/>
      <c r="U313" s="1169"/>
      <c r="V313" s="1172">
        <v>180.9</v>
      </c>
      <c r="W313" s="1172">
        <v>228.49999999999997</v>
      </c>
      <c r="X313" s="1172">
        <v>282.03795364000001</v>
      </c>
      <c r="Y313" s="1172">
        <v>287.88498083000002</v>
      </c>
      <c r="Z313" s="1172">
        <v>341.91875787000004</v>
      </c>
      <c r="AA313" s="1172">
        <v>406.98706483391464</v>
      </c>
      <c r="AB313" s="1172">
        <v>421.11287171799745</v>
      </c>
      <c r="AC313" s="1172">
        <v>471.42647422296494</v>
      </c>
      <c r="AD313" s="1172">
        <v>595.37385272420011</v>
      </c>
      <c r="AE313" s="813">
        <v>641.47554394712381</v>
      </c>
      <c r="AF313" s="813">
        <v>702.55260756047778</v>
      </c>
      <c r="AG313" s="813">
        <v>853.55684608539536</v>
      </c>
      <c r="AH313" s="813">
        <v>1022.742125332979</v>
      </c>
      <c r="AI313" s="1977">
        <v>1178.5718488090074</v>
      </c>
      <c r="AJ313" s="813">
        <v>1393.1439248546637</v>
      </c>
      <c r="AK313" s="813">
        <v>1683.9192085297391</v>
      </c>
      <c r="AL313" s="813">
        <v>2033.8708547095594</v>
      </c>
      <c r="AM313" s="813">
        <v>2313.4427030079642</v>
      </c>
      <c r="AN313" s="813">
        <v>2650.8741627037361</v>
      </c>
      <c r="AO313" s="1172">
        <v>3518.8610732627708</v>
      </c>
      <c r="AP313" s="1172">
        <v>4549.1481417025434</v>
      </c>
      <c r="AQ313" s="1172">
        <v>5346.6738333109906</v>
      </c>
      <c r="AR313" s="2443" t="e">
        <v>#REF!</v>
      </c>
      <c r="AS313" s="2443" t="e">
        <v>#REF!</v>
      </c>
      <c r="AT313" s="2443" t="e">
        <v>#REF!</v>
      </c>
      <c r="AU313" s="325"/>
    </row>
    <row r="314" spans="1:47" s="15" customFormat="1" ht="16">
      <c r="D314" s="1635" t="s">
        <v>662</v>
      </c>
      <c r="E314" s="1169"/>
      <c r="F314" s="1169"/>
      <c r="G314" s="1169"/>
      <c r="H314" s="1169"/>
      <c r="I314" s="1169"/>
      <c r="J314" s="1169"/>
      <c r="K314" s="1169"/>
      <c r="L314" s="1169"/>
      <c r="M314" s="1169"/>
      <c r="N314" s="1169"/>
      <c r="O314" s="1169"/>
      <c r="P314" s="1169"/>
      <c r="Q314" s="1169"/>
      <c r="R314" s="1169"/>
      <c r="S314" s="1169"/>
      <c r="T314" s="1169"/>
      <c r="U314" s="1169"/>
      <c r="V314" s="1172">
        <v>0</v>
      </c>
      <c r="W314" s="1172">
        <v>0</v>
      </c>
      <c r="X314" s="1172">
        <v>0</v>
      </c>
      <c r="Y314" s="1172">
        <v>0</v>
      </c>
      <c r="Z314" s="1172">
        <v>0</v>
      </c>
      <c r="AA314" s="1172">
        <v>0</v>
      </c>
      <c r="AB314" s="1172">
        <v>0</v>
      </c>
      <c r="AC314" s="1172">
        <v>0</v>
      </c>
      <c r="AD314" s="1172">
        <v>0</v>
      </c>
      <c r="AE314" s="813">
        <v>0</v>
      </c>
      <c r="AF314" s="813">
        <v>0</v>
      </c>
      <c r="AG314" s="813">
        <v>0</v>
      </c>
      <c r="AH314" s="813">
        <v>0</v>
      </c>
      <c r="AI314" s="1977">
        <v>0</v>
      </c>
      <c r="AJ314" s="813">
        <v>0</v>
      </c>
      <c r="AK314" s="813">
        <v>0</v>
      </c>
      <c r="AL314" s="813">
        <v>0</v>
      </c>
      <c r="AM314" s="813">
        <v>0</v>
      </c>
      <c r="AN314" s="813">
        <v>0</v>
      </c>
      <c r="AO314" s="1172">
        <v>0</v>
      </c>
      <c r="AP314" s="1172">
        <v>1</v>
      </c>
      <c r="AQ314" s="1172">
        <v>2</v>
      </c>
      <c r="AR314" s="2443">
        <v>3</v>
      </c>
      <c r="AS314" s="2443">
        <v>4</v>
      </c>
      <c r="AT314" s="2443">
        <v>5</v>
      </c>
      <c r="AU314" s="325"/>
    </row>
    <row r="315" spans="1:47" s="15" customFormat="1" ht="16">
      <c r="D315" s="1635" t="s">
        <v>663</v>
      </c>
      <c r="E315" s="1169"/>
      <c r="F315" s="1169"/>
      <c r="G315" s="1169"/>
      <c r="H315" s="1169"/>
      <c r="I315" s="1169"/>
      <c r="J315" s="1169"/>
      <c r="K315" s="1169"/>
      <c r="L315" s="1169"/>
      <c r="M315" s="1169"/>
      <c r="N315" s="1169"/>
      <c r="O315" s="1169"/>
      <c r="P315" s="1169"/>
      <c r="Q315" s="1169"/>
      <c r="R315" s="1169"/>
      <c r="S315" s="1169"/>
      <c r="T315" s="1169"/>
      <c r="U315" s="1169"/>
      <c r="V315" s="1172">
        <v>0</v>
      </c>
      <c r="W315" s="1172">
        <v>0</v>
      </c>
      <c r="X315" s="1172">
        <v>0</v>
      </c>
      <c r="Y315" s="1172">
        <v>1.0475502899999998</v>
      </c>
      <c r="Z315" s="1172">
        <v>1.4744668620000001</v>
      </c>
      <c r="AA315" s="1172">
        <v>0.79905792988831847</v>
      </c>
      <c r="AB315" s="1172">
        <v>0.60978576711347843</v>
      </c>
      <c r="AC315" s="1172">
        <v>4.9652348659568588E-11</v>
      </c>
      <c r="AD315" s="1172">
        <v>19.372400629999998</v>
      </c>
      <c r="AE315" s="813">
        <v>4.6428780387518458</v>
      </c>
      <c r="AF315" s="813">
        <v>19.443675029298234</v>
      </c>
      <c r="AG315" s="813">
        <v>17.107113807486726</v>
      </c>
      <c r="AH315" s="813">
        <v>22.576045216121535</v>
      </c>
      <c r="AI315" s="1977">
        <v>30.501623556453502</v>
      </c>
      <c r="AJ315" s="813">
        <v>43.586334089778134</v>
      </c>
      <c r="AK315" s="813">
        <v>48.484947023738272</v>
      </c>
      <c r="AL315" s="813">
        <v>55.537624219782032</v>
      </c>
      <c r="AM315" s="813">
        <v>61.820237019165575</v>
      </c>
      <c r="AN315" s="813">
        <v>64.142216570066381</v>
      </c>
      <c r="AO315" s="1172">
        <v>74.042186150838376</v>
      </c>
      <c r="AP315" s="1172">
        <v>83.441764714935843</v>
      </c>
      <c r="AQ315" s="1172">
        <v>91.674251982936795</v>
      </c>
      <c r="AR315" s="2443" t="e">
        <v>#REF!</v>
      </c>
      <c r="AS315" s="2443" t="e">
        <v>#REF!</v>
      </c>
      <c r="AT315" s="2443" t="e">
        <v>#REF!</v>
      </c>
      <c r="AU315" s="325"/>
    </row>
    <row r="316" spans="1:47" s="15" customFormat="1" ht="16">
      <c r="D316" s="1635" t="s">
        <v>664</v>
      </c>
      <c r="E316" s="1169"/>
      <c r="F316" s="1169"/>
      <c r="G316" s="1169"/>
      <c r="H316" s="1169"/>
      <c r="I316" s="1169"/>
      <c r="J316" s="1169"/>
      <c r="K316" s="1169"/>
      <c r="L316" s="1169"/>
      <c r="M316" s="1169"/>
      <c r="N316" s="1169"/>
      <c r="O316" s="1169"/>
      <c r="P316" s="1169"/>
      <c r="Q316" s="1169"/>
      <c r="R316" s="1169"/>
      <c r="S316" s="1169"/>
      <c r="T316" s="1169"/>
      <c r="U316" s="1169"/>
      <c r="V316" s="1172">
        <v>0</v>
      </c>
      <c r="W316" s="1172">
        <v>0</v>
      </c>
      <c r="X316" s="1172">
        <v>0</v>
      </c>
      <c r="Y316" s="1172">
        <v>382.8888462832</v>
      </c>
      <c r="Z316" s="1172">
        <v>422.56020412279997</v>
      </c>
      <c r="AA316" s="1172">
        <v>516.76897665970478</v>
      </c>
      <c r="AB316" s="1172">
        <v>530.02666167461143</v>
      </c>
      <c r="AC316" s="1172">
        <v>605.14216765689798</v>
      </c>
      <c r="AD316" s="1172">
        <v>676.03063632067722</v>
      </c>
      <c r="AE316" s="813">
        <v>712.20880818108037</v>
      </c>
      <c r="AF316" s="813">
        <v>775.95022002114797</v>
      </c>
      <c r="AG316" s="813">
        <v>873.08969211644808</v>
      </c>
      <c r="AH316" s="813">
        <v>1030.4229988219749</v>
      </c>
      <c r="AI316" s="1977">
        <v>1189.7617317343922</v>
      </c>
      <c r="AJ316" s="813">
        <v>1377.6406461607257</v>
      </c>
      <c r="AK316" s="813">
        <v>1506.716402059343</v>
      </c>
      <c r="AL316" s="813">
        <v>1597.5879826071402</v>
      </c>
      <c r="AM316" s="813">
        <v>1638.6604359215023</v>
      </c>
      <c r="AN316" s="813">
        <v>1707.7552931833598</v>
      </c>
      <c r="AO316" s="1172">
        <v>1922.3893361450935</v>
      </c>
      <c r="AP316" s="1172">
        <v>2466.3198295977927</v>
      </c>
      <c r="AQ316" s="1172">
        <v>2980.1090101129839</v>
      </c>
      <c r="AR316" s="2443" t="e">
        <v>#REF!</v>
      </c>
      <c r="AS316" s="2443" t="e">
        <v>#REF!</v>
      </c>
      <c r="AT316" s="2443" t="e">
        <v>#REF!</v>
      </c>
      <c r="AU316" s="325"/>
    </row>
    <row r="317" spans="1:47" s="15" customFormat="1" ht="16">
      <c r="D317" s="1635" t="s">
        <v>665</v>
      </c>
      <c r="E317" s="1169"/>
      <c r="F317" s="1169"/>
      <c r="G317" s="1169"/>
      <c r="H317" s="1169"/>
      <c r="I317" s="1169"/>
      <c r="J317" s="1169"/>
      <c r="K317" s="1169"/>
      <c r="L317" s="1169"/>
      <c r="M317" s="1169"/>
      <c r="N317" s="1169"/>
      <c r="O317" s="1169"/>
      <c r="P317" s="1169"/>
      <c r="Q317" s="1169"/>
      <c r="R317" s="1169"/>
      <c r="S317" s="1169"/>
      <c r="T317" s="1169"/>
      <c r="U317" s="1169"/>
      <c r="V317" s="1172">
        <v>0</v>
      </c>
      <c r="W317" s="1172">
        <v>0</v>
      </c>
      <c r="X317" s="1172">
        <v>0</v>
      </c>
      <c r="Y317" s="1172">
        <v>56.172397320999998</v>
      </c>
      <c r="Z317" s="1172">
        <v>64.284351485000002</v>
      </c>
      <c r="AA317" s="1172">
        <v>75.812149962468069</v>
      </c>
      <c r="AB317" s="1172">
        <v>80.659855556043809</v>
      </c>
      <c r="AC317" s="1172">
        <v>83.543020431993199</v>
      </c>
      <c r="AD317" s="1172">
        <v>111.745368744</v>
      </c>
      <c r="AE317" s="813">
        <v>117.28148412138</v>
      </c>
      <c r="AF317" s="813">
        <v>123.74277988591115</v>
      </c>
      <c r="AG317" s="813">
        <v>133.01993913953143</v>
      </c>
      <c r="AH317" s="813">
        <v>211.6306274416647</v>
      </c>
      <c r="AI317" s="1977">
        <v>194.48632030547415</v>
      </c>
      <c r="AJ317" s="813">
        <v>222.73695214449563</v>
      </c>
      <c r="AK317" s="813">
        <v>239.07388466338111</v>
      </c>
      <c r="AL317" s="813">
        <v>275.76957105225443</v>
      </c>
      <c r="AM317" s="813">
        <v>333.17785624089345</v>
      </c>
      <c r="AN317" s="813">
        <v>384.13503415612331</v>
      </c>
      <c r="AO317" s="1172">
        <v>423.3198156596759</v>
      </c>
      <c r="AP317" s="1172">
        <v>464.22570677019542</v>
      </c>
      <c r="AQ317" s="1172">
        <v>513.02701477140511</v>
      </c>
      <c r="AR317" s="2443" t="e">
        <v>#REF!</v>
      </c>
      <c r="AS317" s="2443" t="e">
        <v>#REF!</v>
      </c>
      <c r="AT317" s="2443" t="e">
        <v>#REF!</v>
      </c>
      <c r="AU317" s="325"/>
    </row>
    <row r="318" spans="1:47" s="15" customFormat="1" ht="16">
      <c r="D318" s="1635" t="s">
        <v>666</v>
      </c>
      <c r="E318" s="1169"/>
      <c r="F318" s="1169"/>
      <c r="G318" s="1169"/>
      <c r="H318" s="1169"/>
      <c r="I318" s="1169"/>
      <c r="J318" s="1169"/>
      <c r="K318" s="1169"/>
      <c r="L318" s="1169"/>
      <c r="M318" s="1169"/>
      <c r="N318" s="1169"/>
      <c r="O318" s="1169"/>
      <c r="P318" s="1169"/>
      <c r="Q318" s="1169"/>
      <c r="R318" s="1169"/>
      <c r="S318" s="1169"/>
      <c r="T318" s="1169"/>
      <c r="U318" s="1169"/>
      <c r="V318" s="1172">
        <v>0</v>
      </c>
      <c r="W318" s="1172">
        <v>0</v>
      </c>
      <c r="X318" s="1172">
        <v>0</v>
      </c>
      <c r="Y318" s="1172">
        <v>0</v>
      </c>
      <c r="Z318" s="1172">
        <v>0</v>
      </c>
      <c r="AA318" s="1172">
        <v>0</v>
      </c>
      <c r="AB318" s="1172">
        <v>20.011381500449659</v>
      </c>
      <c r="AC318" s="1172">
        <v>38.861780148621875</v>
      </c>
      <c r="AD318" s="1172">
        <v>0</v>
      </c>
      <c r="AE318" s="813">
        <v>0</v>
      </c>
      <c r="AF318" s="813">
        <v>0</v>
      </c>
      <c r="AG318" s="813">
        <v>0</v>
      </c>
      <c r="AH318" s="813">
        <v>0</v>
      </c>
      <c r="AI318" s="1977">
        <v>0</v>
      </c>
      <c r="AJ318" s="813">
        <v>0</v>
      </c>
      <c r="AK318" s="813">
        <v>0</v>
      </c>
      <c r="AL318" s="813">
        <v>0</v>
      </c>
      <c r="AM318" s="813">
        <v>0</v>
      </c>
      <c r="AN318" s="813">
        <v>0</v>
      </c>
      <c r="AO318" s="1172">
        <v>0</v>
      </c>
      <c r="AP318" s="1172">
        <v>0</v>
      </c>
      <c r="AQ318" s="1172">
        <v>0</v>
      </c>
      <c r="AR318" s="2443" t="e">
        <v>#REF!</v>
      </c>
      <c r="AS318" s="2443" t="e">
        <v>#REF!</v>
      </c>
      <c r="AT318" s="2443" t="e">
        <v>#REF!</v>
      </c>
      <c r="AU318" s="325"/>
    </row>
    <row r="319" spans="1:47" s="15" customFormat="1" ht="16">
      <c r="A319" s="15" t="s">
        <v>1100</v>
      </c>
      <c r="D319" s="1634" t="s">
        <v>687</v>
      </c>
      <c r="E319" s="1169"/>
      <c r="F319" s="1169"/>
      <c r="G319" s="1169"/>
      <c r="H319" s="1169"/>
      <c r="I319" s="1169"/>
      <c r="J319" s="1169"/>
      <c r="K319" s="1169"/>
      <c r="L319" s="1169"/>
      <c r="M319" s="1169"/>
      <c r="N319" s="1169"/>
      <c r="O319" s="1169"/>
      <c r="P319" s="1169"/>
      <c r="Q319" s="1169"/>
      <c r="R319" s="1169"/>
      <c r="S319" s="1169"/>
      <c r="T319" s="1169"/>
      <c r="U319" s="1169"/>
      <c r="V319" s="1172">
        <v>0</v>
      </c>
      <c r="W319" s="1172">
        <v>0</v>
      </c>
      <c r="X319" s="1172">
        <v>0</v>
      </c>
      <c r="Y319" s="1172">
        <v>0</v>
      </c>
      <c r="Z319" s="1172">
        <v>0</v>
      </c>
      <c r="AA319" s="1172">
        <v>0</v>
      </c>
      <c r="AB319" s="1172">
        <v>0</v>
      </c>
      <c r="AC319" s="1172">
        <v>0</v>
      </c>
      <c r="AD319" s="1172">
        <v>0</v>
      </c>
      <c r="AE319" s="813">
        <v>0</v>
      </c>
      <c r="AF319" s="813">
        <v>0</v>
      </c>
      <c r="AG319" s="813">
        <v>0</v>
      </c>
      <c r="AH319" s="813">
        <v>0</v>
      </c>
      <c r="AI319" s="1977">
        <v>0</v>
      </c>
      <c r="AJ319" s="813">
        <v>0</v>
      </c>
      <c r="AK319" s="813">
        <v>0</v>
      </c>
      <c r="AL319" s="813">
        <v>0</v>
      </c>
      <c r="AM319" s="813">
        <v>0</v>
      </c>
      <c r="AN319" s="813">
        <v>0</v>
      </c>
      <c r="AO319" s="1172">
        <v>0</v>
      </c>
      <c r="AP319" s="1172">
        <v>0</v>
      </c>
      <c r="AQ319" s="1172">
        <v>0</v>
      </c>
      <c r="AR319" s="2443">
        <v>0</v>
      </c>
      <c r="AS319" s="2443">
        <v>0</v>
      </c>
      <c r="AT319" s="2443">
        <v>0</v>
      </c>
      <c r="AU319" s="325"/>
    </row>
    <row r="320" spans="1:47" s="15" customFormat="1" ht="16">
      <c r="A320" s="15" t="s">
        <v>1101</v>
      </c>
      <c r="D320" s="1634" t="s">
        <v>681</v>
      </c>
      <c r="E320" s="1169"/>
      <c r="F320" s="1169"/>
      <c r="G320" s="1169"/>
      <c r="H320" s="1169"/>
      <c r="I320" s="1169"/>
      <c r="J320" s="1169"/>
      <c r="K320" s="1169"/>
      <c r="L320" s="1169"/>
      <c r="M320" s="1169"/>
      <c r="N320" s="1169"/>
      <c r="O320" s="1169"/>
      <c r="P320" s="1169"/>
      <c r="Q320" s="1169"/>
      <c r="R320" s="1169"/>
      <c r="S320" s="1169"/>
      <c r="T320" s="1169"/>
      <c r="U320" s="1169"/>
      <c r="V320" s="1172">
        <v>379.02576983500001</v>
      </c>
      <c r="W320" s="1172">
        <v>457.4</v>
      </c>
      <c r="X320" s="1172">
        <v>364.9</v>
      </c>
      <c r="Y320" s="1172">
        <v>474.31665722262011</v>
      </c>
      <c r="Z320" s="1172">
        <v>415.92740699529958</v>
      </c>
      <c r="AA320" s="1172">
        <v>373.71360579354939</v>
      </c>
      <c r="AB320" s="1172">
        <v>330.18208394651856</v>
      </c>
      <c r="AC320" s="1172">
        <v>358.90867686871047</v>
      </c>
      <c r="AD320" s="1172">
        <v>394.75005785621573</v>
      </c>
      <c r="AE320" s="813">
        <v>437.5584046438675</v>
      </c>
      <c r="AF320" s="813">
        <v>566.05657611308209</v>
      </c>
      <c r="AG320" s="813">
        <v>824.1843594262815</v>
      </c>
      <c r="AH320" s="813">
        <v>711.30724575495185</v>
      </c>
      <c r="AI320" s="1977">
        <v>757.7914095316321</v>
      </c>
      <c r="AJ320" s="813">
        <v>625.76873923411313</v>
      </c>
      <c r="AK320" s="813">
        <v>585.21500835131963</v>
      </c>
      <c r="AL320" s="813">
        <v>660.06662379141665</v>
      </c>
      <c r="AM320" s="813">
        <v>739.77037337547381</v>
      </c>
      <c r="AN320" s="813">
        <v>794.32405102735959</v>
      </c>
      <c r="AO320" s="1172">
        <v>864.96623985512781</v>
      </c>
      <c r="AP320" s="1172">
        <v>826.55737349798767</v>
      </c>
      <c r="AQ320" s="1172">
        <v>932.15714493598932</v>
      </c>
      <c r="AR320" s="2443">
        <v>972.16729434490321</v>
      </c>
      <c r="AS320" s="2443">
        <v>1023.7092827257798</v>
      </c>
      <c r="AT320" s="2443">
        <v>1074.1432267036596</v>
      </c>
      <c r="AU320" s="325"/>
    </row>
    <row r="321" spans="1:47" s="15" customFormat="1" ht="16">
      <c r="A321" s="15" t="s">
        <v>1102</v>
      </c>
      <c r="D321" s="1634" t="s">
        <v>667</v>
      </c>
      <c r="E321" s="1169"/>
      <c r="F321" s="1169"/>
      <c r="G321" s="1169"/>
      <c r="H321" s="1169"/>
      <c r="I321" s="1169"/>
      <c r="J321" s="1169"/>
      <c r="K321" s="1169"/>
      <c r="L321" s="1169"/>
      <c r="M321" s="1169"/>
      <c r="N321" s="1169"/>
      <c r="O321" s="1169"/>
      <c r="P321" s="1169"/>
      <c r="Q321" s="1169"/>
      <c r="R321" s="1169"/>
      <c r="S321" s="1169"/>
      <c r="T321" s="1169"/>
      <c r="U321" s="1169"/>
      <c r="V321" s="1172">
        <v>0</v>
      </c>
      <c r="W321" s="1172">
        <v>0</v>
      </c>
      <c r="X321" s="1172">
        <v>0</v>
      </c>
      <c r="Y321" s="1172">
        <v>0</v>
      </c>
      <c r="Z321" s="1172">
        <v>0</v>
      </c>
      <c r="AA321" s="1172">
        <v>0</v>
      </c>
      <c r="AB321" s="1172">
        <v>68.872031182049739</v>
      </c>
      <c r="AC321" s="1172">
        <v>62.921207006556472</v>
      </c>
      <c r="AD321" s="1172">
        <v>18.877917492979133</v>
      </c>
      <c r="AE321" s="813">
        <v>24.185845768937916</v>
      </c>
      <c r="AF321" s="813">
        <v>9.0172988225571267</v>
      </c>
      <c r="AG321" s="813">
        <v>214.52942576870956</v>
      </c>
      <c r="AH321" s="813">
        <v>405.61651781281091</v>
      </c>
      <c r="AI321" s="1977">
        <v>423.76122062019726</v>
      </c>
      <c r="AJ321" s="813">
        <v>320.33611353938386</v>
      </c>
      <c r="AK321" s="813">
        <v>317.71428970565637</v>
      </c>
      <c r="AL321" s="813">
        <v>309.10026712495079</v>
      </c>
      <c r="AM321" s="813">
        <v>329.56758133972784</v>
      </c>
      <c r="AN321" s="813">
        <v>348.22310433621101</v>
      </c>
      <c r="AO321" s="1172">
        <v>363.44641374224784</v>
      </c>
      <c r="AP321" s="1172">
        <v>377.43204698656012</v>
      </c>
      <c r="AQ321" s="1172">
        <v>394.48096650606044</v>
      </c>
      <c r="AR321" s="2443">
        <v>414.2050148313636</v>
      </c>
      <c r="AS321" s="2443">
        <v>434.91526557293179</v>
      </c>
      <c r="AT321" s="2443">
        <v>456.66102885157835</v>
      </c>
      <c r="AU321" s="325"/>
    </row>
    <row r="322" spans="1:47" s="15" customFormat="1" ht="16">
      <c r="D322" s="1636" t="s">
        <v>669</v>
      </c>
      <c r="E322" s="1169"/>
      <c r="F322" s="1169"/>
      <c r="G322" s="1169"/>
      <c r="H322" s="1169"/>
      <c r="I322" s="1169"/>
      <c r="J322" s="1169"/>
      <c r="K322" s="1169"/>
      <c r="L322" s="1169"/>
      <c r="M322" s="1169"/>
      <c r="N322" s="1169"/>
      <c r="O322" s="1169"/>
      <c r="P322" s="1169"/>
      <c r="Q322" s="1169"/>
      <c r="R322" s="1169"/>
      <c r="S322" s="1169"/>
      <c r="T322" s="1169"/>
      <c r="U322" s="1169"/>
      <c r="V322" s="1172">
        <v>0</v>
      </c>
      <c r="W322" s="1172">
        <v>0</v>
      </c>
      <c r="X322" s="1172">
        <v>0</v>
      </c>
      <c r="Y322" s="1172">
        <v>0</v>
      </c>
      <c r="Z322" s="1172">
        <v>0</v>
      </c>
      <c r="AA322" s="1172">
        <v>0</v>
      </c>
      <c r="AB322" s="1172">
        <v>68.872031182049739</v>
      </c>
      <c r="AC322" s="1172">
        <v>62.921207006556472</v>
      </c>
      <c r="AD322" s="1172">
        <v>18.877917492979133</v>
      </c>
      <c r="AE322" s="813">
        <v>24.185845768937916</v>
      </c>
      <c r="AF322" s="813">
        <v>9.0172988225571267</v>
      </c>
      <c r="AG322" s="813">
        <v>214.52942576870956</v>
      </c>
      <c r="AH322" s="813">
        <v>158.7462235156909</v>
      </c>
      <c r="AI322" s="1977">
        <v>105.79687281258069</v>
      </c>
      <c r="AJ322" s="813">
        <v>36.061916334740332</v>
      </c>
      <c r="AK322" s="813">
        <v>29.935742938602822</v>
      </c>
      <c r="AL322" s="813">
        <v>0</v>
      </c>
      <c r="AM322" s="813">
        <v>0</v>
      </c>
      <c r="AN322" s="813">
        <v>0</v>
      </c>
      <c r="AO322" s="1172">
        <v>0</v>
      </c>
      <c r="AP322" s="1172">
        <v>0</v>
      </c>
      <c r="AQ322" s="1172">
        <v>0</v>
      </c>
      <c r="AR322" s="2443">
        <v>0</v>
      </c>
      <c r="AS322" s="2443">
        <v>0</v>
      </c>
      <c r="AT322" s="2443">
        <v>0</v>
      </c>
      <c r="AU322" s="325"/>
    </row>
    <row r="323" spans="1:47" s="15" customFormat="1" ht="15.75" customHeight="1">
      <c r="D323" s="1636" t="s">
        <v>203</v>
      </c>
      <c r="E323" s="1169"/>
      <c r="F323" s="1169"/>
      <c r="G323" s="1169"/>
      <c r="H323" s="1169"/>
      <c r="I323" s="1169"/>
      <c r="J323" s="1169"/>
      <c r="K323" s="1169"/>
      <c r="L323" s="1169"/>
      <c r="M323" s="1169"/>
      <c r="N323" s="1169"/>
      <c r="O323" s="1169"/>
      <c r="P323" s="1169"/>
      <c r="Q323" s="1169"/>
      <c r="R323" s="1169"/>
      <c r="S323" s="1169"/>
      <c r="T323" s="1169"/>
      <c r="U323" s="1169"/>
      <c r="V323" s="1172">
        <v>0</v>
      </c>
      <c r="W323" s="1172">
        <v>0</v>
      </c>
      <c r="X323" s="1172">
        <v>0</v>
      </c>
      <c r="Y323" s="1172">
        <v>0</v>
      </c>
      <c r="Z323" s="1172">
        <v>0</v>
      </c>
      <c r="AA323" s="1172">
        <v>0</v>
      </c>
      <c r="AB323" s="1172">
        <v>0</v>
      </c>
      <c r="AC323" s="1172">
        <v>0</v>
      </c>
      <c r="AD323" s="1172">
        <v>0</v>
      </c>
      <c r="AE323" s="813">
        <v>0</v>
      </c>
      <c r="AF323" s="813">
        <v>0</v>
      </c>
      <c r="AG323" s="813">
        <v>0</v>
      </c>
      <c r="AH323" s="813">
        <v>246.87029429712004</v>
      </c>
      <c r="AI323" s="1977">
        <v>317.9643478076166</v>
      </c>
      <c r="AJ323" s="813">
        <v>284.27419720464354</v>
      </c>
      <c r="AK323" s="813">
        <v>287.77854676705357</v>
      </c>
      <c r="AL323" s="813">
        <v>309.10026712495079</v>
      </c>
      <c r="AM323" s="813">
        <v>329.56758133972784</v>
      </c>
      <c r="AN323" s="813">
        <v>348.22310433621101</v>
      </c>
      <c r="AO323" s="1172">
        <v>363.44641374224784</v>
      </c>
      <c r="AP323" s="1172">
        <v>377.43204698656012</v>
      </c>
      <c r="AQ323" s="1172">
        <v>394.48096650606044</v>
      </c>
      <c r="AR323" s="2443">
        <v>414.2050148313636</v>
      </c>
      <c r="AS323" s="2443">
        <v>434.91526557293179</v>
      </c>
      <c r="AT323" s="2443">
        <v>456.66102885157835</v>
      </c>
      <c r="AU323" s="325"/>
    </row>
    <row r="324" spans="1:47" s="15" customFormat="1" ht="15.75" customHeight="1">
      <c r="D324" s="1637" t="s">
        <v>668</v>
      </c>
      <c r="E324" s="1169"/>
      <c r="F324" s="1169"/>
      <c r="G324" s="1169"/>
      <c r="H324" s="1169"/>
      <c r="I324" s="1169"/>
      <c r="J324" s="1169"/>
      <c r="K324" s="1169"/>
      <c r="L324" s="1169"/>
      <c r="M324" s="1169"/>
      <c r="N324" s="1169"/>
      <c r="O324" s="1169"/>
      <c r="P324" s="1169"/>
      <c r="Q324" s="1169"/>
      <c r="R324" s="1169"/>
      <c r="S324" s="1169"/>
      <c r="T324" s="1169"/>
      <c r="U324" s="1169"/>
      <c r="V324" s="1172">
        <v>379.02576983500001</v>
      </c>
      <c r="W324" s="1172">
        <v>457.4</v>
      </c>
      <c r="X324" s="1172">
        <v>364.9</v>
      </c>
      <c r="Y324" s="1172">
        <v>474.31665722262011</v>
      </c>
      <c r="Z324" s="1172">
        <v>415.92740699529958</v>
      </c>
      <c r="AA324" s="1172">
        <v>373.71360579354939</v>
      </c>
      <c r="AB324" s="1172">
        <v>261.31005276446882</v>
      </c>
      <c r="AC324" s="1172">
        <v>295.987469862154</v>
      </c>
      <c r="AD324" s="1172">
        <v>375.87214036323661</v>
      </c>
      <c r="AE324" s="813">
        <v>413.37255887492961</v>
      </c>
      <c r="AF324" s="813">
        <v>557.03927729052498</v>
      </c>
      <c r="AG324" s="813">
        <v>609.65493365757197</v>
      </c>
      <c r="AH324" s="813">
        <v>305.69072794214094</v>
      </c>
      <c r="AI324" s="1977">
        <v>334.03018891143483</v>
      </c>
      <c r="AJ324" s="813">
        <v>305.43262569472927</v>
      </c>
      <c r="AK324" s="813">
        <v>267.50071864566326</v>
      </c>
      <c r="AL324" s="813">
        <v>286.65894916262528</v>
      </c>
      <c r="AM324" s="813">
        <v>307.35443339277981</v>
      </c>
      <c r="AN324" s="813">
        <v>319.31904759443722</v>
      </c>
      <c r="AO324" s="1172">
        <v>331.388405922326</v>
      </c>
      <c r="AP324" s="1172">
        <v>292.07805718142799</v>
      </c>
      <c r="AQ324" s="1172">
        <v>363.27612673848643</v>
      </c>
      <c r="AR324" s="2443">
        <v>380.22810918681955</v>
      </c>
      <c r="AS324" s="2443">
        <v>399.34554923641235</v>
      </c>
      <c r="AT324" s="2443">
        <v>420.04579080334804</v>
      </c>
      <c r="AU324" s="325"/>
    </row>
    <row r="325" spans="1:47" s="15" customFormat="1" ht="15.75" customHeight="1">
      <c r="D325" s="1636" t="s">
        <v>669</v>
      </c>
      <c r="E325" s="1169"/>
      <c r="F325" s="1169"/>
      <c r="G325" s="1169"/>
      <c r="H325" s="1169"/>
      <c r="I325" s="1169"/>
      <c r="J325" s="1169"/>
      <c r="K325" s="1169"/>
      <c r="L325" s="1169"/>
      <c r="M325" s="1169"/>
      <c r="N325" s="1169"/>
      <c r="O325" s="1169"/>
      <c r="P325" s="1169"/>
      <c r="Q325" s="1169"/>
      <c r="R325" s="1169"/>
      <c r="S325" s="1169"/>
      <c r="T325" s="1169"/>
      <c r="U325" s="1169"/>
      <c r="V325" s="1172">
        <v>215.02576983500001</v>
      </c>
      <c r="W325" s="1172">
        <v>265.7</v>
      </c>
      <c r="X325" s="1172">
        <v>190</v>
      </c>
      <c r="Y325" s="1172">
        <v>171.05488197605115</v>
      </c>
      <c r="Z325" s="1172">
        <v>174.90370495494068</v>
      </c>
      <c r="AA325" s="1172">
        <v>204.80701027772713</v>
      </c>
      <c r="AB325" s="1172">
        <v>115.31005276446882</v>
      </c>
      <c r="AC325" s="1172">
        <v>127.27746986215398</v>
      </c>
      <c r="AD325" s="1172">
        <v>142.79660836906694</v>
      </c>
      <c r="AE325" s="813">
        <v>153.54471619267954</v>
      </c>
      <c r="AF325" s="813">
        <v>262.290954510125</v>
      </c>
      <c r="AG325" s="813">
        <v>232.6014681299319</v>
      </c>
      <c r="AH325" s="813">
        <v>151.2761174962597</v>
      </c>
      <c r="AI325" s="1977">
        <v>147.91388757351183</v>
      </c>
      <c r="AJ325" s="813">
        <v>146.90010402463582</v>
      </c>
      <c r="AK325" s="813">
        <v>115.92980224925257</v>
      </c>
      <c r="AL325" s="813">
        <v>123.85803410891204</v>
      </c>
      <c r="AM325" s="813">
        <v>133.77352932821719</v>
      </c>
      <c r="AN325" s="813">
        <v>135.91241208395084</v>
      </c>
      <c r="AO325" s="1172">
        <v>139.96376148386048</v>
      </c>
      <c r="AP325" s="1172">
        <v>93.287279057742239</v>
      </c>
      <c r="AQ325" s="1172">
        <v>155.50580380797018</v>
      </c>
      <c r="AR325" s="2443">
        <v>162.06927010977748</v>
      </c>
      <c r="AS325" s="2443">
        <v>170.27876820551811</v>
      </c>
      <c r="AT325" s="2443">
        <v>179.52567072090915</v>
      </c>
      <c r="AU325" s="325"/>
    </row>
    <row r="326" spans="1:47" s="15" customFormat="1" ht="15.75" customHeight="1">
      <c r="D326" s="1636" t="s">
        <v>203</v>
      </c>
      <c r="E326" s="1169"/>
      <c r="F326" s="1169"/>
      <c r="G326" s="1169"/>
      <c r="H326" s="1169"/>
      <c r="I326" s="1169"/>
      <c r="J326" s="1169"/>
      <c r="K326" s="1169"/>
      <c r="L326" s="1169"/>
      <c r="M326" s="1169"/>
      <c r="N326" s="1169"/>
      <c r="O326" s="1169"/>
      <c r="P326" s="1169"/>
      <c r="Q326" s="1169"/>
      <c r="R326" s="1169"/>
      <c r="S326" s="1169"/>
      <c r="T326" s="1169"/>
      <c r="U326" s="1169"/>
      <c r="V326" s="1172">
        <v>164</v>
      </c>
      <c r="W326" s="1172">
        <v>191.7</v>
      </c>
      <c r="X326" s="1172">
        <v>174.9</v>
      </c>
      <c r="Y326" s="1172">
        <v>303.26177524656896</v>
      </c>
      <c r="Z326" s="1172">
        <v>241.0237020403589</v>
      </c>
      <c r="AA326" s="1172">
        <v>168.90659551582223</v>
      </c>
      <c r="AB326" s="1172">
        <v>146</v>
      </c>
      <c r="AC326" s="1172">
        <v>168.71</v>
      </c>
      <c r="AD326" s="1172">
        <v>233.07553199416967</v>
      </c>
      <c r="AE326" s="813">
        <v>259.82784268225004</v>
      </c>
      <c r="AF326" s="813">
        <v>294.74832278039997</v>
      </c>
      <c r="AG326" s="813">
        <v>377.05346552764001</v>
      </c>
      <c r="AH326" s="813">
        <v>154.41461044588121</v>
      </c>
      <c r="AI326" s="1977">
        <v>186.11630133792301</v>
      </c>
      <c r="AJ326" s="813">
        <v>158.53252167009344</v>
      </c>
      <c r="AK326" s="813">
        <v>151.57091639641069</v>
      </c>
      <c r="AL326" s="813">
        <v>162.80091505371325</v>
      </c>
      <c r="AM326" s="813">
        <v>173.58090406456265</v>
      </c>
      <c r="AN326" s="813">
        <v>183.40663551048638</v>
      </c>
      <c r="AO326" s="1172">
        <v>191.42464443846552</v>
      </c>
      <c r="AP326" s="1172">
        <v>198.79077812368575</v>
      </c>
      <c r="AQ326" s="1172">
        <v>207.77032293051624</v>
      </c>
      <c r="AR326" s="2443">
        <v>218.15883907704207</v>
      </c>
      <c r="AS326" s="2443">
        <v>229.06678103089422</v>
      </c>
      <c r="AT326" s="2443">
        <v>240.52012008243892</v>
      </c>
      <c r="AU326" s="325"/>
    </row>
    <row r="327" spans="1:47" s="15" customFormat="1" ht="15.75" customHeight="1">
      <c r="D327" s="1637" t="s">
        <v>670</v>
      </c>
      <c r="E327" s="1169"/>
      <c r="F327" s="1169"/>
      <c r="G327" s="1169"/>
      <c r="H327" s="1169"/>
      <c r="I327" s="1169"/>
      <c r="J327" s="1169"/>
      <c r="K327" s="1169"/>
      <c r="L327" s="1169"/>
      <c r="M327" s="1169"/>
      <c r="N327" s="1169"/>
      <c r="O327" s="1169"/>
      <c r="P327" s="1169"/>
      <c r="Q327" s="1169"/>
      <c r="R327" s="1169"/>
      <c r="S327" s="1169"/>
      <c r="T327" s="1169"/>
      <c r="U327" s="1169"/>
      <c r="V327" s="1172">
        <v>0</v>
      </c>
      <c r="W327" s="1172">
        <v>0</v>
      </c>
      <c r="X327" s="1172">
        <v>0</v>
      </c>
      <c r="Y327" s="1172">
        <v>0</v>
      </c>
      <c r="Z327" s="1172">
        <v>0</v>
      </c>
      <c r="AA327" s="1172">
        <v>0</v>
      </c>
      <c r="AB327" s="1172">
        <v>0</v>
      </c>
      <c r="AC327" s="1172">
        <v>0</v>
      </c>
      <c r="AD327" s="1172">
        <v>0</v>
      </c>
      <c r="AE327" s="813">
        <v>0</v>
      </c>
      <c r="AF327" s="813">
        <v>0</v>
      </c>
      <c r="AG327" s="813">
        <v>0</v>
      </c>
      <c r="AH327" s="813">
        <v>0</v>
      </c>
      <c r="AI327" s="1977">
        <v>0</v>
      </c>
      <c r="AJ327" s="813">
        <v>0</v>
      </c>
      <c r="AK327" s="813">
        <v>0</v>
      </c>
      <c r="AL327" s="813">
        <v>0</v>
      </c>
      <c r="AM327" s="813">
        <v>0</v>
      </c>
      <c r="AN327" s="813">
        <v>0</v>
      </c>
      <c r="AO327" s="1172">
        <v>0</v>
      </c>
      <c r="AP327" s="1172">
        <v>0</v>
      </c>
      <c r="AQ327" s="1172">
        <v>0</v>
      </c>
      <c r="AR327" s="2443">
        <v>0</v>
      </c>
      <c r="AS327" s="2443">
        <v>0</v>
      </c>
      <c r="AT327" s="2443">
        <v>0</v>
      </c>
      <c r="AU327" s="325"/>
    </row>
    <row r="328" spans="1:47" s="15" customFormat="1" ht="15.75" customHeight="1">
      <c r="D328" s="1636" t="s">
        <v>202</v>
      </c>
      <c r="E328" s="1169"/>
      <c r="F328" s="1169"/>
      <c r="G328" s="1169"/>
      <c r="H328" s="1169"/>
      <c r="I328" s="1169"/>
      <c r="J328" s="1169"/>
      <c r="K328" s="1169"/>
      <c r="L328" s="1169"/>
      <c r="M328" s="1169"/>
      <c r="N328" s="1169"/>
      <c r="O328" s="1169"/>
      <c r="P328" s="1169"/>
      <c r="Q328" s="1169"/>
      <c r="R328" s="1169"/>
      <c r="S328" s="1169"/>
      <c r="T328" s="1169"/>
      <c r="U328" s="1169"/>
      <c r="V328" s="1172">
        <v>0</v>
      </c>
      <c r="W328" s="1172">
        <v>0</v>
      </c>
      <c r="X328" s="1172">
        <v>0</v>
      </c>
      <c r="Y328" s="1172">
        <v>0</v>
      </c>
      <c r="Z328" s="1172">
        <v>0</v>
      </c>
      <c r="AA328" s="1172">
        <v>0</v>
      </c>
      <c r="AB328" s="1172">
        <v>0</v>
      </c>
      <c r="AC328" s="1172">
        <v>0</v>
      </c>
      <c r="AD328" s="1172">
        <v>0</v>
      </c>
      <c r="AE328" s="813">
        <v>0</v>
      </c>
      <c r="AF328" s="813">
        <v>0</v>
      </c>
      <c r="AG328" s="813">
        <v>0</v>
      </c>
      <c r="AH328" s="813">
        <v>0</v>
      </c>
      <c r="AI328" s="1977">
        <v>0</v>
      </c>
      <c r="AJ328" s="813">
        <v>0</v>
      </c>
      <c r="AK328" s="813">
        <v>0</v>
      </c>
      <c r="AL328" s="813">
        <v>0</v>
      </c>
      <c r="AM328" s="813">
        <v>0</v>
      </c>
      <c r="AN328" s="813">
        <v>0</v>
      </c>
      <c r="AO328" s="1172">
        <v>0</v>
      </c>
      <c r="AP328" s="1172">
        <v>0</v>
      </c>
      <c r="AQ328" s="1172">
        <v>0</v>
      </c>
      <c r="AR328" s="2443">
        <v>0</v>
      </c>
      <c r="AS328" s="2443">
        <v>0</v>
      </c>
      <c r="AT328" s="2443">
        <v>0</v>
      </c>
      <c r="AU328" s="325"/>
    </row>
    <row r="329" spans="1:47" s="15" customFormat="1" ht="15.75" customHeight="1">
      <c r="D329" s="1636" t="s">
        <v>203</v>
      </c>
      <c r="E329" s="1169"/>
      <c r="F329" s="1169"/>
      <c r="G329" s="1169"/>
      <c r="H329" s="1169"/>
      <c r="I329" s="1169"/>
      <c r="J329" s="1169"/>
      <c r="K329" s="1169"/>
      <c r="L329" s="1169"/>
      <c r="M329" s="1169"/>
      <c r="N329" s="1169"/>
      <c r="O329" s="1169"/>
      <c r="P329" s="1169"/>
      <c r="Q329" s="1169"/>
      <c r="R329" s="1169"/>
      <c r="S329" s="1169"/>
      <c r="T329" s="1169"/>
      <c r="U329" s="1169"/>
      <c r="V329" s="1172">
        <v>0</v>
      </c>
      <c r="W329" s="1172">
        <v>0</v>
      </c>
      <c r="X329" s="1172">
        <v>0</v>
      </c>
      <c r="Y329" s="1172">
        <v>0</v>
      </c>
      <c r="Z329" s="1172">
        <v>0</v>
      </c>
      <c r="AA329" s="1172">
        <v>0</v>
      </c>
      <c r="AB329" s="1172">
        <v>0</v>
      </c>
      <c r="AC329" s="1172">
        <v>0</v>
      </c>
      <c r="AD329" s="1172">
        <v>0</v>
      </c>
      <c r="AE329" s="813">
        <v>0</v>
      </c>
      <c r="AF329" s="813">
        <v>0</v>
      </c>
      <c r="AG329" s="813">
        <v>0</v>
      </c>
      <c r="AH329" s="813">
        <v>0</v>
      </c>
      <c r="AI329" s="1977">
        <v>0</v>
      </c>
      <c r="AJ329" s="813">
        <v>0</v>
      </c>
      <c r="AK329" s="813">
        <v>0</v>
      </c>
      <c r="AL329" s="813">
        <v>0</v>
      </c>
      <c r="AM329" s="813">
        <v>0</v>
      </c>
      <c r="AN329" s="813">
        <v>0</v>
      </c>
      <c r="AO329" s="1172">
        <v>0</v>
      </c>
      <c r="AP329" s="1172">
        <v>0</v>
      </c>
      <c r="AQ329" s="1172">
        <v>0</v>
      </c>
      <c r="AR329" s="2443">
        <v>0</v>
      </c>
      <c r="AS329" s="2443">
        <v>0</v>
      </c>
      <c r="AT329" s="2443">
        <v>0</v>
      </c>
      <c r="AU329" s="325"/>
    </row>
    <row r="330" spans="1:47" s="15" customFormat="1" ht="15.75" customHeight="1">
      <c r="D330" s="1637" t="s">
        <v>725</v>
      </c>
      <c r="E330" s="1169"/>
      <c r="F330" s="1169"/>
      <c r="G330" s="1169"/>
      <c r="H330" s="1169"/>
      <c r="I330" s="1169"/>
      <c r="J330" s="1169"/>
      <c r="K330" s="1169"/>
      <c r="L330" s="1169"/>
      <c r="M330" s="1169"/>
      <c r="N330" s="1169"/>
      <c r="O330" s="1169"/>
      <c r="P330" s="1169"/>
      <c r="Q330" s="1169"/>
      <c r="R330" s="1169"/>
      <c r="S330" s="1169"/>
      <c r="T330" s="1169"/>
      <c r="U330" s="1169"/>
      <c r="V330" s="1172"/>
      <c r="W330" s="1172"/>
      <c r="X330" s="1172"/>
      <c r="Y330" s="1172"/>
      <c r="Z330" s="1172"/>
      <c r="AA330" s="1172"/>
      <c r="AB330" s="1172">
        <v>0</v>
      </c>
      <c r="AC330" s="1172">
        <v>0</v>
      </c>
      <c r="AD330" s="1172">
        <v>0</v>
      </c>
      <c r="AE330" s="813">
        <v>0</v>
      </c>
      <c r="AF330" s="813">
        <v>0</v>
      </c>
      <c r="AG330" s="813">
        <v>0</v>
      </c>
      <c r="AH330" s="813">
        <v>0</v>
      </c>
      <c r="AI330" s="1977">
        <v>0</v>
      </c>
      <c r="AJ330" s="813">
        <v>0</v>
      </c>
      <c r="AK330" s="813">
        <v>0</v>
      </c>
      <c r="AL330" s="813">
        <v>64.307407503840665</v>
      </c>
      <c r="AM330" s="813">
        <v>102.84835864296606</v>
      </c>
      <c r="AN330" s="813">
        <v>126.78189909671127</v>
      </c>
      <c r="AO330" s="1172">
        <v>170.13142019055397</v>
      </c>
      <c r="AP330" s="1172">
        <v>157.04726932999947</v>
      </c>
      <c r="AQ330" s="1172">
        <v>174.4000516914424</v>
      </c>
      <c r="AR330" s="2443">
        <v>177.73417032672003</v>
      </c>
      <c r="AS330" s="2443">
        <v>189.44846791643567</v>
      </c>
      <c r="AT330" s="2443">
        <v>197.43640704873314</v>
      </c>
      <c r="AU330" s="325"/>
    </row>
    <row r="331" spans="1:47" s="15" customFormat="1" ht="16">
      <c r="A331" s="15" t="s">
        <v>1103</v>
      </c>
      <c r="D331" s="1634" t="s">
        <v>688</v>
      </c>
      <c r="E331" s="1169"/>
      <c r="F331" s="1169"/>
      <c r="G331" s="1169"/>
      <c r="H331" s="1169"/>
      <c r="I331" s="1169"/>
      <c r="J331" s="1169"/>
      <c r="K331" s="1169"/>
      <c r="L331" s="1169"/>
      <c r="M331" s="1169"/>
      <c r="N331" s="1169"/>
      <c r="O331" s="1169"/>
      <c r="P331" s="1169"/>
      <c r="Q331" s="1169"/>
      <c r="R331" s="1169"/>
      <c r="S331" s="1169"/>
      <c r="T331" s="1169"/>
      <c r="U331" s="1169"/>
      <c r="V331" s="1172">
        <v>0</v>
      </c>
      <c r="W331" s="1172">
        <v>0</v>
      </c>
      <c r="X331" s="1172">
        <v>0</v>
      </c>
      <c r="Y331" s="1172">
        <v>136.4800568374724</v>
      </c>
      <c r="Z331" s="1172">
        <v>172.54151324019469</v>
      </c>
      <c r="AA331" s="1172">
        <v>167.59624826644659</v>
      </c>
      <c r="AB331" s="1172">
        <v>233.15928932922185</v>
      </c>
      <c r="AC331" s="1172">
        <v>262.53031346180853</v>
      </c>
      <c r="AD331" s="1172">
        <v>267.75505516264838</v>
      </c>
      <c r="AE331" s="813">
        <v>289.92302903184969</v>
      </c>
      <c r="AF331" s="813">
        <v>385.41374679017059</v>
      </c>
      <c r="AG331" s="813">
        <v>401.22505476096023</v>
      </c>
      <c r="AH331" s="813">
        <v>400.88814089864599</v>
      </c>
      <c r="AI331" s="1977">
        <v>460.01542773408437</v>
      </c>
      <c r="AJ331" s="813">
        <v>557.48541584633688</v>
      </c>
      <c r="AK331" s="813">
        <v>559.46175886121137</v>
      </c>
      <c r="AL331" s="813">
        <v>627.2011629124454</v>
      </c>
      <c r="AM331" s="813">
        <v>710.28588220463371</v>
      </c>
      <c r="AN331" s="813">
        <v>796.62028176613774</v>
      </c>
      <c r="AO331" s="1172">
        <v>1019.522546218188</v>
      </c>
      <c r="AP331" s="1172">
        <v>1251.5060979175589</v>
      </c>
      <c r="AQ331" s="1172">
        <v>1392.7991286643669</v>
      </c>
      <c r="AR331" s="2443" t="e">
        <v>#REF!</v>
      </c>
      <c r="AS331" s="2443" t="e">
        <v>#REF!</v>
      </c>
      <c r="AT331" s="2443" t="e">
        <v>#REF!</v>
      </c>
      <c r="AU331" s="325"/>
    </row>
    <row r="332" spans="1:47" s="15" customFormat="1" ht="16">
      <c r="D332" s="1636" t="s">
        <v>671</v>
      </c>
      <c r="E332" s="1169"/>
      <c r="F332" s="1169"/>
      <c r="G332" s="1169"/>
      <c r="H332" s="1169"/>
      <c r="I332" s="1169"/>
      <c r="J332" s="1169"/>
      <c r="K332" s="1169"/>
      <c r="L332" s="1169"/>
      <c r="M332" s="1169"/>
      <c r="N332" s="1169"/>
      <c r="O332" s="1169"/>
      <c r="P332" s="1169"/>
      <c r="Q332" s="1169"/>
      <c r="R332" s="1169"/>
      <c r="S332" s="1169"/>
      <c r="T332" s="1169"/>
      <c r="U332" s="1169"/>
      <c r="V332" s="1172">
        <v>0</v>
      </c>
      <c r="W332" s="1172">
        <v>0</v>
      </c>
      <c r="X332" s="1172">
        <v>0</v>
      </c>
      <c r="Y332" s="1172">
        <v>6.7644080859999995</v>
      </c>
      <c r="Z332" s="1172">
        <v>9.7019287829999996</v>
      </c>
      <c r="AA332" s="1172">
        <v>4.9000000000000004</v>
      </c>
      <c r="AB332" s="1172">
        <v>7.5717338740370295</v>
      </c>
      <c r="AC332" s="1172">
        <v>9.6429404242133145</v>
      </c>
      <c r="AD332" s="1172">
        <v>4.7370362420000003</v>
      </c>
      <c r="AE332" s="813">
        <v>20.327638891539998</v>
      </c>
      <c r="AF332" s="813">
        <v>19.584410687289058</v>
      </c>
      <c r="AG332" s="813">
        <v>13.349443622742999</v>
      </c>
      <c r="AH332" s="813">
        <v>14.630219605303161</v>
      </c>
      <c r="AI332" s="1977">
        <v>24.476467754939073</v>
      </c>
      <c r="AJ332" s="813">
        <v>24.914227369961587</v>
      </c>
      <c r="AK332" s="813">
        <v>27.595821014184693</v>
      </c>
      <c r="AL332" s="813">
        <v>30.980264885202782</v>
      </c>
      <c r="AM332" s="813">
        <v>33.223661618310963</v>
      </c>
      <c r="AN332" s="813">
        <v>37.957573599560817</v>
      </c>
      <c r="AO332" s="1172">
        <v>49.680451622986098</v>
      </c>
      <c r="AP332" s="1172">
        <v>61.529008602487671</v>
      </c>
      <c r="AQ332" s="1172">
        <v>68.619690114133959</v>
      </c>
      <c r="AR332" s="2443" t="e">
        <v>#REF!</v>
      </c>
      <c r="AS332" s="2443" t="e">
        <v>#REF!</v>
      </c>
      <c r="AT332" s="2443" t="e">
        <v>#REF!</v>
      </c>
      <c r="AU332" s="325"/>
    </row>
    <row r="333" spans="1:47" s="15" customFormat="1" ht="16">
      <c r="D333" s="1636" t="s">
        <v>672</v>
      </c>
      <c r="E333" s="1169"/>
      <c r="F333" s="1169"/>
      <c r="G333" s="1169"/>
      <c r="H333" s="1169"/>
      <c r="I333" s="1169"/>
      <c r="J333" s="1169"/>
      <c r="K333" s="1169"/>
      <c r="L333" s="1169"/>
      <c r="M333" s="1169"/>
      <c r="N333" s="1169"/>
      <c r="O333" s="1169"/>
      <c r="P333" s="1169"/>
      <c r="Q333" s="1169"/>
      <c r="R333" s="1169"/>
      <c r="S333" s="1169"/>
      <c r="T333" s="1169"/>
      <c r="U333" s="1169"/>
      <c r="V333" s="1172">
        <v>0</v>
      </c>
      <c r="W333" s="1172">
        <v>0</v>
      </c>
      <c r="X333" s="1172">
        <v>0</v>
      </c>
      <c r="Y333" s="1172">
        <v>101.6455802076724</v>
      </c>
      <c r="Z333" s="1172">
        <v>128.23033017019469</v>
      </c>
      <c r="AA333" s="1172">
        <v>157.06824826644657</v>
      </c>
      <c r="AB333" s="1172">
        <v>190.4939429820059</v>
      </c>
      <c r="AC333" s="1172">
        <v>217.79376056441629</v>
      </c>
      <c r="AD333" s="1172">
        <v>254.60815363064833</v>
      </c>
      <c r="AE333" s="813">
        <v>239.49112674760897</v>
      </c>
      <c r="AF333" s="813">
        <v>301.35411425052644</v>
      </c>
      <c r="AG333" s="813">
        <v>328.663104256206</v>
      </c>
      <c r="AH333" s="813">
        <v>321.33059108164434</v>
      </c>
      <c r="AI333" s="1977">
        <v>395.34517266296109</v>
      </c>
      <c r="AJ333" s="813">
        <v>443.11117148083588</v>
      </c>
      <c r="AK333" s="813">
        <v>488.1769775423619</v>
      </c>
      <c r="AL333" s="813">
        <v>547.20681555477381</v>
      </c>
      <c r="AM333" s="813">
        <v>622.71190179104406</v>
      </c>
      <c r="AN333" s="813">
        <v>700.42402211893091</v>
      </c>
      <c r="AO333" s="1172">
        <v>898.57798724812596</v>
      </c>
      <c r="AP333" s="1172">
        <v>1110.5428499374993</v>
      </c>
      <c r="AQ333" s="1172">
        <v>1244.4499302595941</v>
      </c>
      <c r="AR333" s="2443" t="e">
        <v>#REF!</v>
      </c>
      <c r="AS333" s="2443" t="e">
        <v>#REF!</v>
      </c>
      <c r="AT333" s="2443" t="e">
        <v>#REF!</v>
      </c>
      <c r="AU333" s="325"/>
    </row>
    <row r="334" spans="1:47" s="15" customFormat="1" ht="16">
      <c r="D334" s="1636" t="s">
        <v>673</v>
      </c>
      <c r="E334" s="1169"/>
      <c r="F334" s="1169"/>
      <c r="G334" s="1169"/>
      <c r="H334" s="1169"/>
      <c r="I334" s="1169"/>
      <c r="J334" s="1169"/>
      <c r="K334" s="1169"/>
      <c r="L334" s="1169"/>
      <c r="M334" s="1169"/>
      <c r="N334" s="1169"/>
      <c r="O334" s="1169"/>
      <c r="P334" s="1169"/>
      <c r="Q334" s="1169"/>
      <c r="R334" s="1169"/>
      <c r="S334" s="1169"/>
      <c r="T334" s="1169"/>
      <c r="U334" s="1169"/>
      <c r="V334" s="1172">
        <v>0</v>
      </c>
      <c r="W334" s="1172">
        <v>0</v>
      </c>
      <c r="X334" s="1172">
        <v>0</v>
      </c>
      <c r="Y334" s="1172">
        <v>23.849760413799999</v>
      </c>
      <c r="Z334" s="1172">
        <v>29.543254287000003</v>
      </c>
      <c r="AA334" s="1172">
        <v>0</v>
      </c>
      <c r="AB334" s="1172">
        <v>35.093612473178922</v>
      </c>
      <c r="AC334" s="1172">
        <v>35.093612473178922</v>
      </c>
      <c r="AD334" s="1172">
        <v>8.4098652900000008</v>
      </c>
      <c r="AE334" s="813">
        <v>19.975779267939984</v>
      </c>
      <c r="AF334" s="813">
        <v>29.170397677880317</v>
      </c>
      <c r="AG334" s="813">
        <v>36.726644461011233</v>
      </c>
      <c r="AH334" s="813">
        <v>64.927330211698447</v>
      </c>
      <c r="AI334" s="1977">
        <v>40.193787316184228</v>
      </c>
      <c r="AJ334" s="813">
        <v>37.389438348539372</v>
      </c>
      <c r="AK334" s="813">
        <v>43.688960304664725</v>
      </c>
      <c r="AL334" s="813">
        <v>49.014082472468807</v>
      </c>
      <c r="AM334" s="813">
        <v>54.35031879527866</v>
      </c>
      <c r="AN334" s="813">
        <v>58.238686047645963</v>
      </c>
      <c r="AO334" s="1172">
        <v>71.264107347076035</v>
      </c>
      <c r="AP334" s="1172">
        <v>79.434239377571942</v>
      </c>
      <c r="AQ334" s="1172">
        <v>79.729508290638876</v>
      </c>
      <c r="AR334" s="2443" t="e">
        <v>#REF!</v>
      </c>
      <c r="AS334" s="2443" t="e">
        <v>#REF!</v>
      </c>
      <c r="AT334" s="2443" t="e">
        <v>#REF!</v>
      </c>
      <c r="AU334" s="325"/>
    </row>
    <row r="335" spans="1:47" s="15" customFormat="1" ht="16">
      <c r="D335" s="1636" t="s">
        <v>674</v>
      </c>
      <c r="E335" s="1169"/>
      <c r="F335" s="1169"/>
      <c r="G335" s="1169"/>
      <c r="H335" s="1169"/>
      <c r="I335" s="1169"/>
      <c r="J335" s="1169"/>
      <c r="K335" s="1169"/>
      <c r="L335" s="1169"/>
      <c r="M335" s="1169"/>
      <c r="N335" s="1169"/>
      <c r="O335" s="1169"/>
      <c r="P335" s="1169"/>
      <c r="Q335" s="1169"/>
      <c r="R335" s="1169"/>
      <c r="S335" s="1169"/>
      <c r="T335" s="1169"/>
      <c r="U335" s="1169"/>
      <c r="V335" s="1172">
        <v>0</v>
      </c>
      <c r="W335" s="1172">
        <v>0</v>
      </c>
      <c r="X335" s="1172">
        <v>0</v>
      </c>
      <c r="Y335" s="1172">
        <v>0</v>
      </c>
      <c r="Z335" s="1172">
        <v>0</v>
      </c>
      <c r="AA335" s="1172">
        <v>0</v>
      </c>
      <c r="AB335" s="1172">
        <v>0</v>
      </c>
      <c r="AC335" s="1172">
        <v>0</v>
      </c>
      <c r="AD335" s="1172">
        <v>0</v>
      </c>
      <c r="AE335" s="813">
        <v>10.128484124760766</v>
      </c>
      <c r="AF335" s="813">
        <v>35.304824174474774</v>
      </c>
      <c r="AG335" s="813">
        <v>22.485862421</v>
      </c>
      <c r="AH335" s="813">
        <v>0</v>
      </c>
      <c r="AI335" s="1977">
        <v>0</v>
      </c>
      <c r="AJ335" s="813">
        <v>52.070578646999998</v>
      </c>
      <c r="AK335" s="813">
        <v>0</v>
      </c>
      <c r="AL335" s="813">
        <v>0</v>
      </c>
      <c r="AM335" s="813">
        <v>0</v>
      </c>
      <c r="AN335" s="813">
        <v>0</v>
      </c>
      <c r="AO335" s="1172">
        <v>0</v>
      </c>
      <c r="AP335" s="1172">
        <v>0</v>
      </c>
      <c r="AQ335" s="1172">
        <v>0</v>
      </c>
      <c r="AR335" s="2443">
        <v>0</v>
      </c>
      <c r="AS335" s="2443">
        <v>0</v>
      </c>
      <c r="AT335" s="2443">
        <v>0</v>
      </c>
      <c r="AU335" s="325"/>
    </row>
    <row r="336" spans="1:47" s="15" customFormat="1" ht="16">
      <c r="D336" s="1636" t="s">
        <v>675</v>
      </c>
      <c r="E336" s="1169"/>
      <c r="F336" s="1169"/>
      <c r="G336" s="1169"/>
      <c r="H336" s="1169"/>
      <c r="I336" s="1169"/>
      <c r="J336" s="1169"/>
      <c r="K336" s="1169"/>
      <c r="L336" s="1169"/>
      <c r="M336" s="1169"/>
      <c r="N336" s="1169"/>
      <c r="O336" s="1169"/>
      <c r="P336" s="1169"/>
      <c r="Q336" s="1169"/>
      <c r="R336" s="1169"/>
      <c r="S336" s="1169"/>
      <c r="T336" s="1169"/>
      <c r="U336" s="1169"/>
      <c r="V336" s="1172">
        <v>0</v>
      </c>
      <c r="W336" s="1172">
        <v>0</v>
      </c>
      <c r="X336" s="1172">
        <v>0</v>
      </c>
      <c r="Y336" s="1172">
        <v>4.2203081299999994</v>
      </c>
      <c r="Z336" s="1172">
        <v>5.0660000000000007</v>
      </c>
      <c r="AA336" s="1172">
        <v>5.6280000000000001</v>
      </c>
      <c r="AB336" s="1172">
        <v>0</v>
      </c>
      <c r="AC336" s="1172">
        <v>0</v>
      </c>
      <c r="AD336" s="1172">
        <v>0</v>
      </c>
      <c r="AE336" s="813">
        <v>0</v>
      </c>
      <c r="AF336" s="813">
        <v>0</v>
      </c>
      <c r="AG336" s="813">
        <v>0</v>
      </c>
      <c r="AH336" s="813">
        <v>0</v>
      </c>
      <c r="AI336" s="1977">
        <v>0</v>
      </c>
      <c r="AJ336" s="813">
        <v>0</v>
      </c>
      <c r="AK336" s="813">
        <v>0</v>
      </c>
      <c r="AL336" s="813">
        <v>0</v>
      </c>
      <c r="AM336" s="813">
        <v>0</v>
      </c>
      <c r="AN336" s="813">
        <v>0</v>
      </c>
      <c r="AO336" s="1172">
        <v>0</v>
      </c>
      <c r="AP336" s="1172">
        <v>0</v>
      </c>
      <c r="AQ336" s="1172">
        <v>0</v>
      </c>
      <c r="AR336" s="2443">
        <v>0</v>
      </c>
      <c r="AS336" s="2443">
        <v>0</v>
      </c>
      <c r="AT336" s="2443">
        <v>0</v>
      </c>
      <c r="AU336" s="325"/>
    </row>
    <row r="337" spans="1:47" s="15" customFormat="1" ht="16">
      <c r="A337" s="15" t="s">
        <v>1104</v>
      </c>
      <c r="C337" s="13" t="s">
        <v>1087</v>
      </c>
      <c r="D337" s="1633" t="s">
        <v>689</v>
      </c>
      <c r="E337" s="1169"/>
      <c r="F337" s="1169"/>
      <c r="G337" s="1169"/>
      <c r="H337" s="1169"/>
      <c r="I337" s="1169"/>
      <c r="J337" s="1169"/>
      <c r="K337" s="1169"/>
      <c r="L337" s="1169"/>
      <c r="M337" s="1169"/>
      <c r="N337" s="1169"/>
      <c r="O337" s="1169"/>
      <c r="P337" s="1169"/>
      <c r="Q337" s="1169"/>
      <c r="R337" s="1169"/>
      <c r="S337" s="1169"/>
      <c r="T337" s="1169"/>
      <c r="U337" s="1169"/>
      <c r="V337" s="1171">
        <v>511.39571000000001</v>
      </c>
      <c r="W337" s="1171">
        <v>614.1</v>
      </c>
      <c r="X337" s="1171">
        <v>660.90000000000009</v>
      </c>
      <c r="Y337" s="1171">
        <v>903.06533710626263</v>
      </c>
      <c r="Z337" s="1171">
        <v>987.20422279108379</v>
      </c>
      <c r="AA337" s="1171">
        <v>1146.9565422527439</v>
      </c>
      <c r="AB337" s="1171">
        <v>1323.4574341216144</v>
      </c>
      <c r="AC337" s="1171">
        <v>1436.9221960448906</v>
      </c>
      <c r="AD337" s="1171">
        <v>1666.8635925906067</v>
      </c>
      <c r="AE337" s="812">
        <v>1901.1315501950596</v>
      </c>
      <c r="AF337" s="812">
        <v>2089.3574379793054</v>
      </c>
      <c r="AG337" s="812">
        <v>2467.9009633912874</v>
      </c>
      <c r="AH337" s="812">
        <v>2856.6946330541014</v>
      </c>
      <c r="AI337" s="1976">
        <v>3172.9419577729877</v>
      </c>
      <c r="AJ337" s="812">
        <v>3542.8605251835352</v>
      </c>
      <c r="AK337" s="812">
        <v>4106.9894550436675</v>
      </c>
      <c r="AL337" s="812">
        <v>4440.0672184153455</v>
      </c>
      <c r="AM337" s="812">
        <v>5126.5377803388164</v>
      </c>
      <c r="AN337" s="812">
        <v>5739.2469259361314</v>
      </c>
      <c r="AO337" s="1171">
        <v>6682.3314030482306</v>
      </c>
      <c r="AP337" s="1171">
        <v>7347.2542442708882</v>
      </c>
      <c r="AQ337" s="1171">
        <v>8027.7727837215261</v>
      </c>
      <c r="AR337" s="2442" t="e">
        <v>#REF!</v>
      </c>
      <c r="AS337" s="2442" t="e">
        <v>#REF!</v>
      </c>
      <c r="AT337" s="2442" t="e">
        <v>#REF!</v>
      </c>
      <c r="AU337" s="325"/>
    </row>
    <row r="338" spans="1:47" s="15" customFormat="1" ht="16.75" thickBot="1">
      <c r="A338" s="15" t="s">
        <v>1105</v>
      </c>
      <c r="D338" s="1638" t="s">
        <v>676</v>
      </c>
      <c r="E338" s="1169"/>
      <c r="F338" s="1169"/>
      <c r="G338" s="1169"/>
      <c r="H338" s="1169"/>
      <c r="I338" s="1169"/>
      <c r="J338" s="1169"/>
      <c r="K338" s="1169"/>
      <c r="L338" s="1169"/>
      <c r="M338" s="1169"/>
      <c r="N338" s="1169"/>
      <c r="O338" s="1169"/>
      <c r="P338" s="1169"/>
      <c r="Q338" s="1169"/>
      <c r="R338" s="1169"/>
      <c r="S338" s="1169"/>
      <c r="T338" s="1169"/>
      <c r="U338" s="1169"/>
      <c r="V338" s="1171">
        <v>180.32915428176796</v>
      </c>
      <c r="W338" s="1171">
        <v>214</v>
      </c>
      <c r="X338" s="1171">
        <v>258.5</v>
      </c>
      <c r="Y338" s="1171">
        <v>177.309138545</v>
      </c>
      <c r="Z338" s="1171">
        <v>187.50813387599999</v>
      </c>
      <c r="AA338" s="1171">
        <v>214.76086487499998</v>
      </c>
      <c r="AB338" s="1171">
        <v>236.99999213499999</v>
      </c>
      <c r="AC338" s="1171">
        <v>251.71972672700002</v>
      </c>
      <c r="AD338" s="1171">
        <v>241.88892202</v>
      </c>
      <c r="AE338" s="812">
        <v>266.32706490700002</v>
      </c>
      <c r="AF338" s="812">
        <v>302.26335928600002</v>
      </c>
      <c r="AG338" s="812">
        <v>317.73342893999995</v>
      </c>
      <c r="AH338" s="812">
        <v>367.71383238600004</v>
      </c>
      <c r="AI338" s="1976">
        <v>467.40752950900003</v>
      </c>
      <c r="AJ338" s="812">
        <v>568.61029605741351</v>
      </c>
      <c r="AK338" s="812">
        <v>672.67056470570412</v>
      </c>
      <c r="AL338" s="812">
        <v>757.14714040853039</v>
      </c>
      <c r="AM338" s="812">
        <v>857.42234709582158</v>
      </c>
      <c r="AN338" s="812">
        <v>968.53643735627008</v>
      </c>
      <c r="AO338" s="1171">
        <v>1091.8247616460885</v>
      </c>
      <c r="AP338" s="1171">
        <v>1226.3375722808869</v>
      </c>
      <c r="AQ338" s="1171">
        <v>1377.4223611858924</v>
      </c>
      <c r="AR338" s="2442">
        <v>1547.1207960839947</v>
      </c>
      <c r="AS338" s="2442">
        <v>1737.7260781615432</v>
      </c>
      <c r="AT338" s="2442">
        <v>1951.8139309910457</v>
      </c>
      <c r="AU338" s="325"/>
    </row>
    <row r="339" spans="1:47" s="15" customFormat="1" ht="16.75" thickBot="1">
      <c r="D339" s="1639" t="s">
        <v>742</v>
      </c>
      <c r="E339" s="1169"/>
      <c r="F339" s="1169"/>
      <c r="G339" s="1169"/>
      <c r="H339" s="1169"/>
      <c r="I339" s="1169"/>
      <c r="J339" s="1169"/>
      <c r="K339" s="1169"/>
      <c r="L339" s="1169"/>
      <c r="M339" s="1169"/>
      <c r="N339" s="1169"/>
      <c r="O339" s="1169"/>
      <c r="P339" s="1169"/>
      <c r="Q339" s="1169"/>
      <c r="R339" s="1169"/>
      <c r="S339" s="1169"/>
      <c r="T339" s="1169"/>
      <c r="U339" s="1169"/>
      <c r="V339" s="1171"/>
      <c r="W339" s="1171"/>
      <c r="X339" s="1171"/>
      <c r="Y339" s="1171"/>
      <c r="Z339" s="1171"/>
      <c r="AA339" s="1171"/>
      <c r="AB339" s="1171"/>
      <c r="AC339" s="1171"/>
      <c r="AD339" s="1171"/>
      <c r="AE339" s="814">
        <v>0</v>
      </c>
      <c r="AF339" s="815">
        <v>30.456305773067402</v>
      </c>
      <c r="AG339" s="815">
        <v>0</v>
      </c>
      <c r="AH339" s="815">
        <v>0</v>
      </c>
      <c r="AI339" s="1978">
        <v>0</v>
      </c>
      <c r="AJ339" s="815">
        <v>0</v>
      </c>
      <c r="AK339" s="815">
        <v>0</v>
      </c>
      <c r="AL339" s="815">
        <v>0</v>
      </c>
      <c r="AM339" s="815">
        <v>0</v>
      </c>
      <c r="AN339" s="815">
        <v>0</v>
      </c>
      <c r="AO339" s="1174">
        <v>0</v>
      </c>
      <c r="AP339" s="1174">
        <v>0</v>
      </c>
      <c r="AQ339" s="1174">
        <v>0</v>
      </c>
      <c r="AR339" s="2444">
        <v>0</v>
      </c>
      <c r="AS339" s="2444">
        <v>0</v>
      </c>
      <c r="AT339" s="2444">
        <v>0</v>
      </c>
      <c r="AU339" s="325"/>
    </row>
    <row r="340" spans="1:47" s="15" customFormat="1" ht="16.75" thickBot="1">
      <c r="A340" s="15" t="s">
        <v>1106</v>
      </c>
      <c r="D340" s="1638" t="s">
        <v>677</v>
      </c>
      <c r="E340" s="1169"/>
      <c r="F340" s="1169"/>
      <c r="G340" s="1169"/>
      <c r="H340" s="1169"/>
      <c r="I340" s="1169"/>
      <c r="J340" s="1169"/>
      <c r="K340" s="1169"/>
      <c r="L340" s="1169"/>
      <c r="M340" s="1169"/>
      <c r="N340" s="1169"/>
      <c r="O340" s="1169"/>
      <c r="P340" s="1169"/>
      <c r="Q340" s="1169"/>
      <c r="R340" s="1169"/>
      <c r="S340" s="1169"/>
      <c r="T340" s="1169"/>
      <c r="U340" s="1169"/>
      <c r="V340" s="1171">
        <v>192.21753999999999</v>
      </c>
      <c r="W340" s="1171">
        <v>225.3</v>
      </c>
      <c r="X340" s="1171">
        <v>203.5</v>
      </c>
      <c r="Y340" s="1171">
        <v>278.613616374</v>
      </c>
      <c r="Z340" s="1171">
        <v>256.967540977</v>
      </c>
      <c r="AA340" s="1171">
        <v>329.76520424299997</v>
      </c>
      <c r="AB340" s="1171">
        <v>427.20220221199997</v>
      </c>
      <c r="AC340" s="1171">
        <v>442.45447598700002</v>
      </c>
      <c r="AD340" s="1171">
        <v>482.06752374844802</v>
      </c>
      <c r="AE340" s="812">
        <v>572.34668941100017</v>
      </c>
      <c r="AF340" s="812">
        <v>623.976412063</v>
      </c>
      <c r="AG340" s="812">
        <v>688.41308788700007</v>
      </c>
      <c r="AH340" s="812">
        <v>743.2</v>
      </c>
      <c r="AI340" s="1976">
        <v>798.7</v>
      </c>
      <c r="AJ340" s="812">
        <v>861.34198290664813</v>
      </c>
      <c r="AK340" s="812">
        <v>893.44007907645175</v>
      </c>
      <c r="AL340" s="812">
        <v>1019.5095915353903</v>
      </c>
      <c r="AM340" s="812">
        <v>1174.1716783377872</v>
      </c>
      <c r="AN340" s="812">
        <v>1333.824236704819</v>
      </c>
      <c r="AO340" s="1171">
        <v>1435.1437819631335</v>
      </c>
      <c r="AP340" s="1171">
        <v>1476.8165673297556</v>
      </c>
      <c r="AQ340" s="1171">
        <v>1701.3689937778875</v>
      </c>
      <c r="AR340" s="2442" t="e">
        <v>#REF!</v>
      </c>
      <c r="AS340" s="2442" t="e">
        <v>#REF!</v>
      </c>
      <c r="AT340" s="2442" t="e">
        <v>#REF!</v>
      </c>
      <c r="AU340" s="325"/>
    </row>
    <row r="341" spans="1:47" s="15" customFormat="1" ht="16">
      <c r="D341" s="1639" t="s">
        <v>743</v>
      </c>
      <c r="E341" s="1169"/>
      <c r="F341" s="1169"/>
      <c r="G341" s="1169"/>
      <c r="H341" s="1169"/>
      <c r="I341" s="1169"/>
      <c r="J341" s="1169"/>
      <c r="K341" s="1169"/>
      <c r="L341" s="1169"/>
      <c r="M341" s="1169"/>
      <c r="N341" s="1169"/>
      <c r="O341" s="1169"/>
      <c r="P341" s="1169"/>
      <c r="Q341" s="1169"/>
      <c r="R341" s="1169"/>
      <c r="S341" s="1169"/>
      <c r="T341" s="1169"/>
      <c r="U341" s="1169"/>
      <c r="V341" s="1171"/>
      <c r="W341" s="1171"/>
      <c r="X341" s="1171"/>
      <c r="Y341" s="1171"/>
      <c r="Z341" s="1171"/>
      <c r="AA341" s="1171"/>
      <c r="AB341" s="1171"/>
      <c r="AC341" s="1171"/>
      <c r="AD341" s="1171"/>
      <c r="AE341" s="816">
        <v>64.8</v>
      </c>
      <c r="AF341" s="817">
        <v>11.463177382</v>
      </c>
      <c r="AG341" s="817">
        <v>0</v>
      </c>
      <c r="AH341" s="817">
        <v>0</v>
      </c>
      <c r="AI341" s="1979">
        <v>0</v>
      </c>
      <c r="AJ341" s="817">
        <v>0</v>
      </c>
      <c r="AK341" s="817">
        <v>0</v>
      </c>
      <c r="AL341" s="817">
        <v>0</v>
      </c>
      <c r="AM341" s="817">
        <v>0</v>
      </c>
      <c r="AN341" s="817">
        <v>0</v>
      </c>
      <c r="AO341" s="1175">
        <v>0</v>
      </c>
      <c r="AP341" s="1175">
        <v>0</v>
      </c>
      <c r="AQ341" s="1175">
        <v>0</v>
      </c>
      <c r="AR341" s="2445">
        <v>0</v>
      </c>
      <c r="AS341" s="2445">
        <v>0</v>
      </c>
      <c r="AT341" s="2445">
        <v>0</v>
      </c>
      <c r="AU341" s="325"/>
    </row>
    <row r="342" spans="1:47" s="15" customFormat="1" ht="16.75" thickBot="1">
      <c r="D342" s="1640" t="s">
        <v>744</v>
      </c>
      <c r="E342" s="1169"/>
      <c r="F342" s="1169"/>
      <c r="G342" s="1169"/>
      <c r="H342" s="1169"/>
      <c r="I342" s="1169"/>
      <c r="J342" s="1169"/>
      <c r="K342" s="1169"/>
      <c r="L342" s="1169"/>
      <c r="M342" s="1169"/>
      <c r="N342" s="1169"/>
      <c r="O342" s="1169"/>
      <c r="P342" s="1169"/>
      <c r="Q342" s="1169"/>
      <c r="R342" s="1169"/>
      <c r="S342" s="1169"/>
      <c r="T342" s="1169"/>
      <c r="U342" s="1169"/>
      <c r="V342" s="1171"/>
      <c r="W342" s="1171"/>
      <c r="X342" s="1171"/>
      <c r="Y342" s="1171"/>
      <c r="Z342" s="1171"/>
      <c r="AA342" s="1171"/>
      <c r="AB342" s="1171"/>
      <c r="AC342" s="1171"/>
      <c r="AD342" s="1171"/>
      <c r="AE342" s="818">
        <v>0</v>
      </c>
      <c r="AF342" s="819">
        <v>0</v>
      </c>
      <c r="AG342" s="819">
        <v>0</v>
      </c>
      <c r="AH342" s="819">
        <v>0</v>
      </c>
      <c r="AI342" s="1980">
        <v>0</v>
      </c>
      <c r="AJ342" s="819">
        <v>0</v>
      </c>
      <c r="AK342" s="819">
        <v>0</v>
      </c>
      <c r="AL342" s="819">
        <v>0</v>
      </c>
      <c r="AM342" s="819">
        <v>0</v>
      </c>
      <c r="AN342" s="819">
        <v>0</v>
      </c>
      <c r="AO342" s="1176">
        <v>0</v>
      </c>
      <c r="AP342" s="1176">
        <v>0</v>
      </c>
      <c r="AQ342" s="1176">
        <v>0</v>
      </c>
      <c r="AR342" s="2446">
        <v>0</v>
      </c>
      <c r="AS342" s="2446">
        <v>0</v>
      </c>
      <c r="AT342" s="2446">
        <v>0</v>
      </c>
      <c r="AU342" s="325"/>
    </row>
    <row r="343" spans="1:47" s="15" customFormat="1" ht="16">
      <c r="A343" s="15" t="s">
        <v>1107</v>
      </c>
      <c r="D343" s="1638" t="s">
        <v>678</v>
      </c>
      <c r="E343" s="1169"/>
      <c r="F343" s="1169"/>
      <c r="G343" s="1169"/>
      <c r="H343" s="1169"/>
      <c r="I343" s="1169"/>
      <c r="J343" s="1169"/>
      <c r="K343" s="1169"/>
      <c r="L343" s="1169"/>
      <c r="M343" s="1169"/>
      <c r="N343" s="1169"/>
      <c r="O343" s="1169"/>
      <c r="P343" s="1169"/>
      <c r="Q343" s="1169"/>
      <c r="R343" s="1169"/>
      <c r="S343" s="1169"/>
      <c r="T343" s="1169"/>
      <c r="U343" s="1169"/>
      <c r="V343" s="1171">
        <v>0</v>
      </c>
      <c r="W343" s="1171">
        <v>0</v>
      </c>
      <c r="X343" s="1171">
        <v>0</v>
      </c>
      <c r="Y343" s="1171">
        <v>0</v>
      </c>
      <c r="Z343" s="1171">
        <v>0</v>
      </c>
      <c r="AA343" s="1171">
        <v>0</v>
      </c>
      <c r="AB343" s="1171">
        <v>0</v>
      </c>
      <c r="AC343" s="1171">
        <v>0</v>
      </c>
      <c r="AD343" s="1171">
        <v>0</v>
      </c>
      <c r="AE343" s="812">
        <v>0</v>
      </c>
      <c r="AF343" s="812">
        <v>0</v>
      </c>
      <c r="AG343" s="812">
        <v>0</v>
      </c>
      <c r="AH343" s="812">
        <v>0</v>
      </c>
      <c r="AI343" s="1976">
        <v>0</v>
      </c>
      <c r="AJ343" s="812">
        <v>0</v>
      </c>
      <c r="AK343" s="812">
        <v>0</v>
      </c>
      <c r="AL343" s="812">
        <v>0</v>
      </c>
      <c r="AM343" s="812">
        <v>0</v>
      </c>
      <c r="AN343" s="812">
        <v>0</v>
      </c>
      <c r="AO343" s="1171">
        <v>0</v>
      </c>
      <c r="AP343" s="1171">
        <v>0</v>
      </c>
      <c r="AQ343" s="1171">
        <v>0</v>
      </c>
      <c r="AR343" s="2442">
        <v>0</v>
      </c>
      <c r="AS343" s="2442">
        <v>0</v>
      </c>
      <c r="AT343" s="2442">
        <v>0</v>
      </c>
      <c r="AU343" s="325"/>
    </row>
    <row r="344" spans="1:47" s="15" customFormat="1" ht="16">
      <c r="A344" s="15" t="s">
        <v>1108</v>
      </c>
      <c r="D344" s="1638" t="s">
        <v>679</v>
      </c>
      <c r="E344" s="1169"/>
      <c r="F344" s="1169"/>
      <c r="G344" s="1169"/>
      <c r="H344" s="1169"/>
      <c r="I344" s="1169"/>
      <c r="J344" s="1169"/>
      <c r="K344" s="1169"/>
      <c r="L344" s="1169"/>
      <c r="M344" s="1169"/>
      <c r="N344" s="1169"/>
      <c r="O344" s="1169"/>
      <c r="P344" s="1169"/>
      <c r="Q344" s="1169"/>
      <c r="R344" s="1169"/>
      <c r="S344" s="1169"/>
      <c r="T344" s="1169"/>
      <c r="U344" s="1169"/>
      <c r="V344" s="1171">
        <v>0</v>
      </c>
      <c r="W344" s="1171">
        <v>18.399999999999999</v>
      </c>
      <c r="X344" s="1171">
        <v>30.7</v>
      </c>
      <c r="Y344" s="1171">
        <v>43.576804800562741</v>
      </c>
      <c r="Z344" s="1171">
        <v>45.872275573083982</v>
      </c>
      <c r="AA344" s="1171">
        <v>56.842062232496403</v>
      </c>
      <c r="AB344" s="1171">
        <v>72.191874699195651</v>
      </c>
      <c r="AC344" s="1171">
        <v>91.578582652050613</v>
      </c>
      <c r="AD344" s="1171">
        <v>102.49247013915866</v>
      </c>
      <c r="AE344" s="812">
        <v>139.11880432605938</v>
      </c>
      <c r="AF344" s="812">
        <v>180.68587590230521</v>
      </c>
      <c r="AG344" s="812">
        <v>220.33496040005542</v>
      </c>
      <c r="AH344" s="812">
        <v>303.5028569211014</v>
      </c>
      <c r="AI344" s="1976">
        <v>417.72068484998749</v>
      </c>
      <c r="AJ344" s="812">
        <v>491.89080420065937</v>
      </c>
      <c r="AK344" s="812">
        <v>606.38929704466045</v>
      </c>
      <c r="AL344" s="812">
        <v>695.56878154798801</v>
      </c>
      <c r="AM344" s="812">
        <v>771.74546787269469</v>
      </c>
      <c r="AN344" s="812">
        <v>819.79423784426638</v>
      </c>
      <c r="AO344" s="1171">
        <v>1135.7459157525434</v>
      </c>
      <c r="AP344" s="1171">
        <v>1255.9791701711713</v>
      </c>
      <c r="AQ344" s="1171">
        <v>1187.8320255735923</v>
      </c>
      <c r="AR344" s="2442">
        <v>1090.6949435162751</v>
      </c>
      <c r="AS344" s="2442">
        <v>1075.6515973641908</v>
      </c>
      <c r="AT344" s="2442">
        <v>1095.9859822313683</v>
      </c>
      <c r="AU344" s="325"/>
    </row>
    <row r="345" spans="1:47" s="15" customFormat="1" ht="16.75" thickBot="1">
      <c r="A345" s="15" t="s">
        <v>1109</v>
      </c>
      <c r="D345" s="1638" t="s">
        <v>680</v>
      </c>
      <c r="E345" s="1169"/>
      <c r="F345" s="1169"/>
      <c r="G345" s="1169"/>
      <c r="H345" s="1169"/>
      <c r="I345" s="1169"/>
      <c r="J345" s="1169"/>
      <c r="K345" s="1169"/>
      <c r="L345" s="1169"/>
      <c r="M345" s="1169"/>
      <c r="N345" s="1169"/>
      <c r="O345" s="1169"/>
      <c r="P345" s="1169"/>
      <c r="Q345" s="1169"/>
      <c r="R345" s="1169"/>
      <c r="S345" s="1169"/>
      <c r="T345" s="1169"/>
      <c r="U345" s="1169"/>
      <c r="V345" s="1171">
        <v>0</v>
      </c>
      <c r="W345" s="1171">
        <v>0</v>
      </c>
      <c r="X345" s="1171">
        <v>27</v>
      </c>
      <c r="Y345" s="1171">
        <v>63.001978688000001</v>
      </c>
      <c r="Z345" s="1171">
        <v>70.684104777000002</v>
      </c>
      <c r="AA345" s="1171">
        <v>84.373377361999999</v>
      </c>
      <c r="AB345" s="1171">
        <v>86.226021179</v>
      </c>
      <c r="AC345" s="1171">
        <v>99.527043106000008</v>
      </c>
      <c r="AD345" s="1171">
        <v>172.02613069400002</v>
      </c>
      <c r="AE345" s="812">
        <v>251.94730264100002</v>
      </c>
      <c r="AF345" s="812">
        <v>260.16227530600003</v>
      </c>
      <c r="AG345" s="812">
        <v>382.17384569900003</v>
      </c>
      <c r="AH345" s="812">
        <v>298.87794374700002</v>
      </c>
      <c r="AI345" s="1976">
        <v>307.42047619799996</v>
      </c>
      <c r="AJ345" s="812">
        <v>323.59240456677907</v>
      </c>
      <c r="AK345" s="812">
        <v>524.02868617212903</v>
      </c>
      <c r="AL345" s="812">
        <v>296.96002766193612</v>
      </c>
      <c r="AM345" s="812">
        <v>331.97766358432295</v>
      </c>
      <c r="AN345" s="812">
        <v>349.77826342391876</v>
      </c>
      <c r="AO345" s="1171">
        <v>351.13386580738558</v>
      </c>
      <c r="AP345" s="1171">
        <v>397.47243008859493</v>
      </c>
      <c r="AQ345" s="1171">
        <v>447.83605264735837</v>
      </c>
      <c r="AR345" s="2442" t="e">
        <v>#REF!</v>
      </c>
      <c r="AS345" s="2442" t="e">
        <v>#REF!</v>
      </c>
      <c r="AT345" s="2442" t="e">
        <v>#REF!</v>
      </c>
      <c r="AU345" s="325"/>
    </row>
    <row r="346" spans="1:47" s="15" customFormat="1" ht="16.75" thickBot="1">
      <c r="D346" s="1639" t="s">
        <v>1568</v>
      </c>
      <c r="E346" s="1169"/>
      <c r="F346" s="1169"/>
      <c r="G346" s="1169"/>
      <c r="H346" s="1169"/>
      <c r="I346" s="1169"/>
      <c r="J346" s="1169"/>
      <c r="K346" s="1169"/>
      <c r="L346" s="1169"/>
      <c r="M346" s="1169"/>
      <c r="N346" s="1169"/>
      <c r="O346" s="1169"/>
      <c r="P346" s="1169"/>
      <c r="Q346" s="1169"/>
      <c r="R346" s="1169"/>
      <c r="S346" s="1169"/>
      <c r="T346" s="1169"/>
      <c r="U346" s="1169"/>
      <c r="V346" s="1171"/>
      <c r="W346" s="1171"/>
      <c r="X346" s="1171"/>
      <c r="Y346" s="1171"/>
      <c r="Z346" s="1171"/>
      <c r="AA346" s="1171"/>
      <c r="AB346" s="1171"/>
      <c r="AC346" s="1171"/>
      <c r="AD346" s="1171"/>
      <c r="AE346" s="814">
        <v>0</v>
      </c>
      <c r="AF346" s="815">
        <v>12.3</v>
      </c>
      <c r="AG346" s="815">
        <v>0</v>
      </c>
      <c r="AH346" s="815">
        <v>0</v>
      </c>
      <c r="AI346" s="1978">
        <v>0</v>
      </c>
      <c r="AJ346" s="815">
        <v>33.387778001412826</v>
      </c>
      <c r="AK346" s="815">
        <v>99.682859950662305</v>
      </c>
      <c r="AL346" s="815">
        <v>57.401486474181326</v>
      </c>
      <c r="AM346" s="815">
        <v>89.795754381795007</v>
      </c>
      <c r="AN346" s="815">
        <v>116.29337317782347</v>
      </c>
      <c r="AO346" s="1174">
        <v>139.61807139617147</v>
      </c>
      <c r="AP346" s="1174">
        <v>0</v>
      </c>
      <c r="AQ346" s="1174">
        <v>0</v>
      </c>
      <c r="AR346" s="2444">
        <v>0</v>
      </c>
      <c r="AS346" s="2444">
        <v>0</v>
      </c>
      <c r="AT346" s="2444">
        <v>0</v>
      </c>
      <c r="AU346" s="325"/>
    </row>
    <row r="347" spans="1:47" s="15" customFormat="1" ht="16">
      <c r="A347" s="15" t="s">
        <v>1110</v>
      </c>
      <c r="D347" s="1638" t="s">
        <v>681</v>
      </c>
      <c r="E347" s="1169"/>
      <c r="F347" s="1169"/>
      <c r="G347" s="1169"/>
      <c r="H347" s="1169"/>
      <c r="I347" s="1169"/>
      <c r="J347" s="1169"/>
      <c r="K347" s="1169"/>
      <c r="L347" s="1169"/>
      <c r="M347" s="1169"/>
      <c r="N347" s="1169"/>
      <c r="O347" s="1169"/>
      <c r="P347" s="1169"/>
      <c r="Q347" s="1169"/>
      <c r="R347" s="1169"/>
      <c r="S347" s="1169"/>
      <c r="T347" s="1169"/>
      <c r="U347" s="1169"/>
      <c r="V347" s="1171">
        <v>138.84901571823204</v>
      </c>
      <c r="W347" s="1171">
        <v>156.4</v>
      </c>
      <c r="X347" s="1171">
        <v>141.20000000000002</v>
      </c>
      <c r="Y347" s="1171">
        <v>285.47491793799998</v>
      </c>
      <c r="Z347" s="1171">
        <v>335.93441379699999</v>
      </c>
      <c r="AA347" s="1171">
        <v>365.17264152624739</v>
      </c>
      <c r="AB347" s="1171">
        <v>389.63701686441863</v>
      </c>
      <c r="AC347" s="1171">
        <v>418.66815094384003</v>
      </c>
      <c r="AD347" s="1171">
        <v>471.94577035000003</v>
      </c>
      <c r="AE347" s="812">
        <v>500.37254378500006</v>
      </c>
      <c r="AF347" s="812">
        <v>548.9739452849999</v>
      </c>
      <c r="AG347" s="812">
        <v>655.56111270923248</v>
      </c>
      <c r="AH347" s="812">
        <v>969.60000000000014</v>
      </c>
      <c r="AI347" s="1976">
        <v>993.64042799000003</v>
      </c>
      <c r="AJ347" s="812">
        <v>1084.6473163640342</v>
      </c>
      <c r="AK347" s="812">
        <v>1178.0748919844089</v>
      </c>
      <c r="AL347" s="812">
        <v>1415.7724147835804</v>
      </c>
      <c r="AM347" s="812">
        <v>1698.8402676451012</v>
      </c>
      <c r="AN347" s="812">
        <v>1933.2511220438694</v>
      </c>
      <c r="AO347" s="1171">
        <v>2272.5095516056263</v>
      </c>
      <c r="AP347" s="1171">
        <v>2542.4189968969386</v>
      </c>
      <c r="AQ347" s="1171">
        <v>2819.6478127041528</v>
      </c>
      <c r="AR347" s="2442" t="e">
        <v>#REF!</v>
      </c>
      <c r="AS347" s="2442" t="e">
        <v>#REF!</v>
      </c>
      <c r="AT347" s="2442" t="e">
        <v>#REF!</v>
      </c>
      <c r="AU347" s="325"/>
    </row>
    <row r="348" spans="1:47" s="15" customFormat="1" ht="16">
      <c r="A348" s="15" t="s">
        <v>1111</v>
      </c>
      <c r="D348" s="1638" t="s">
        <v>682</v>
      </c>
      <c r="E348" s="1169"/>
      <c r="F348" s="1169"/>
      <c r="G348" s="1169"/>
      <c r="H348" s="1169"/>
      <c r="I348" s="1169"/>
      <c r="J348" s="1169"/>
      <c r="K348" s="1169"/>
      <c r="L348" s="1169"/>
      <c r="M348" s="1169"/>
      <c r="N348" s="1169"/>
      <c r="O348" s="1169"/>
      <c r="P348" s="1169"/>
      <c r="Q348" s="1169"/>
      <c r="R348" s="1169"/>
      <c r="S348" s="1169"/>
      <c r="T348" s="1169"/>
      <c r="U348" s="1169"/>
      <c r="V348" s="1171">
        <v>0</v>
      </c>
      <c r="W348" s="1171">
        <v>0</v>
      </c>
      <c r="X348" s="1171">
        <v>0</v>
      </c>
      <c r="Y348" s="1171">
        <v>22.879524976999996</v>
      </c>
      <c r="Z348" s="1171">
        <v>22.560662956999998</v>
      </c>
      <c r="AA348" s="1171">
        <v>24.607141763000001</v>
      </c>
      <c r="AB348" s="1171">
        <v>23.676644539000002</v>
      </c>
      <c r="AC348" s="1171">
        <v>25.178800748</v>
      </c>
      <c r="AD348" s="1171">
        <v>25.820247301999999</v>
      </c>
      <c r="AE348" s="812">
        <v>26.669207106000002</v>
      </c>
      <c r="AF348" s="812">
        <v>41.034068239</v>
      </c>
      <c r="AG348" s="812">
        <v>56.665979002000007</v>
      </c>
      <c r="AH348" s="812">
        <v>46.100000000000009</v>
      </c>
      <c r="AI348" s="1976">
        <v>48.931605560999998</v>
      </c>
      <c r="AJ348" s="812">
        <v>68.035325384633069</v>
      </c>
      <c r="AK348" s="812">
        <v>77.296541256120818</v>
      </c>
      <c r="AL348" s="812">
        <v>80.931169893138232</v>
      </c>
      <c r="AM348" s="812">
        <v>92.739520989086088</v>
      </c>
      <c r="AN348" s="812">
        <v>105.79201487357132</v>
      </c>
      <c r="AO348" s="1171">
        <v>125.13378408262957</v>
      </c>
      <c r="AP348" s="1171">
        <v>141.64748572781542</v>
      </c>
      <c r="AQ348" s="1171">
        <v>156.00597696908903</v>
      </c>
      <c r="AR348" s="2442" t="e">
        <v>#REF!</v>
      </c>
      <c r="AS348" s="2442" t="e">
        <v>#REF!</v>
      </c>
      <c r="AT348" s="2442" t="e">
        <v>#REF!</v>
      </c>
      <c r="AU348" s="325"/>
    </row>
    <row r="349" spans="1:47" s="15" customFormat="1" ht="16">
      <c r="A349" s="15" t="s">
        <v>1112</v>
      </c>
      <c r="D349" s="1638" t="s">
        <v>683</v>
      </c>
      <c r="E349" s="1169"/>
      <c r="F349" s="1169"/>
      <c r="G349" s="1169"/>
      <c r="H349" s="1169"/>
      <c r="I349" s="1169"/>
      <c r="J349" s="1169"/>
      <c r="K349" s="1169"/>
      <c r="L349" s="1169"/>
      <c r="M349" s="1169"/>
      <c r="N349" s="1169"/>
      <c r="O349" s="1169"/>
      <c r="P349" s="1169"/>
      <c r="Q349" s="1169"/>
      <c r="R349" s="1169"/>
      <c r="S349" s="1169"/>
      <c r="T349" s="1169"/>
      <c r="U349" s="1169"/>
      <c r="V349" s="1171">
        <v>0</v>
      </c>
      <c r="W349" s="1171">
        <v>0</v>
      </c>
      <c r="X349" s="1171">
        <v>0</v>
      </c>
      <c r="Y349" s="1171">
        <v>32.209355783700005</v>
      </c>
      <c r="Z349" s="1171">
        <v>67.677090833999998</v>
      </c>
      <c r="AA349" s="1171">
        <v>71.435250250999999</v>
      </c>
      <c r="AB349" s="1171">
        <v>87.523682492999995</v>
      </c>
      <c r="AC349" s="1171">
        <v>107.795415881</v>
      </c>
      <c r="AD349" s="1171">
        <v>170.62252833700001</v>
      </c>
      <c r="AE349" s="812">
        <v>144.34993801900001</v>
      </c>
      <c r="AF349" s="812">
        <v>132.26150189800001</v>
      </c>
      <c r="AG349" s="812">
        <v>147.01854875399999</v>
      </c>
      <c r="AH349" s="812">
        <v>127.70000000000002</v>
      </c>
      <c r="AI349" s="1976">
        <v>139.12123366500001</v>
      </c>
      <c r="AJ349" s="812">
        <v>144.7423957033686</v>
      </c>
      <c r="AK349" s="812">
        <v>155.08939480419178</v>
      </c>
      <c r="AL349" s="812">
        <v>174.1780925847826</v>
      </c>
      <c r="AM349" s="812">
        <v>199.64083481400243</v>
      </c>
      <c r="AN349" s="812">
        <v>228.27061368941656</v>
      </c>
      <c r="AO349" s="1171">
        <v>270.83974219082296</v>
      </c>
      <c r="AP349" s="1171">
        <v>306.58202177572656</v>
      </c>
      <c r="AQ349" s="1171">
        <v>337.65956086355442</v>
      </c>
      <c r="AR349" s="2442" t="e">
        <v>#REF!</v>
      </c>
      <c r="AS349" s="2442" t="e">
        <v>#REF!</v>
      </c>
      <c r="AT349" s="2442" t="e">
        <v>#REF!</v>
      </c>
      <c r="AU349" s="325"/>
    </row>
    <row r="350" spans="1:47" s="15" customFormat="1" ht="16">
      <c r="D350" s="1633" t="s">
        <v>690</v>
      </c>
      <c r="E350" s="1169"/>
      <c r="F350" s="1169"/>
      <c r="G350" s="1169"/>
      <c r="H350" s="1169"/>
      <c r="I350" s="1169"/>
      <c r="J350" s="1169"/>
      <c r="K350" s="1169"/>
      <c r="L350" s="1169"/>
      <c r="M350" s="1169"/>
      <c r="N350" s="1169"/>
      <c r="O350" s="1169"/>
      <c r="P350" s="1169"/>
      <c r="Q350" s="1169"/>
      <c r="R350" s="1169"/>
      <c r="S350" s="1169"/>
      <c r="T350" s="1169"/>
      <c r="U350" s="1169"/>
      <c r="V350" s="1172"/>
      <c r="W350" s="1172"/>
      <c r="X350" s="1172"/>
      <c r="Y350" s="1172"/>
      <c r="Z350" s="1172"/>
      <c r="AA350" s="1172"/>
      <c r="AB350" s="1172"/>
      <c r="AC350" s="1172"/>
      <c r="AD350" s="1172"/>
      <c r="AE350" s="813"/>
      <c r="AF350" s="813"/>
      <c r="AG350" s="813"/>
      <c r="AH350" s="813"/>
      <c r="AI350" s="1977"/>
      <c r="AJ350" s="813"/>
      <c r="AK350" s="813"/>
      <c r="AL350" s="813"/>
      <c r="AM350" s="813"/>
      <c r="AN350" s="813"/>
      <c r="AO350" s="1172"/>
      <c r="AP350" s="1172"/>
      <c r="AQ350" s="1172"/>
      <c r="AR350" s="2443"/>
      <c r="AS350" s="2443"/>
      <c r="AT350" s="2443"/>
      <c r="AU350" s="325"/>
    </row>
    <row r="351" spans="1:47" s="15" customFormat="1" ht="16">
      <c r="D351" s="1641" t="s">
        <v>691</v>
      </c>
      <c r="E351" s="1177"/>
      <c r="F351" s="1177"/>
      <c r="G351" s="1177"/>
      <c r="H351" s="1177"/>
      <c r="I351" s="1177"/>
      <c r="J351" s="1177"/>
      <c r="K351" s="1177"/>
      <c r="L351" s="1177"/>
      <c r="M351" s="1177"/>
      <c r="N351" s="1177"/>
      <c r="O351" s="1177"/>
      <c r="P351" s="1177"/>
      <c r="Q351" s="1177"/>
      <c r="R351" s="1177"/>
      <c r="S351" s="1177"/>
      <c r="T351" s="1177"/>
      <c r="U351" s="1177"/>
      <c r="V351" s="1172">
        <v>48.530059834999975</v>
      </c>
      <c r="W351" s="1172">
        <v>71.799999999999955</v>
      </c>
      <c r="X351" s="1172">
        <v>-13.962046360000159</v>
      </c>
      <c r="Y351" s="1172">
        <v>435.72515167802976</v>
      </c>
      <c r="Z351" s="1172">
        <v>431.50247778421044</v>
      </c>
      <c r="AA351" s="1172">
        <v>394.72056119322792</v>
      </c>
      <c r="AB351" s="1172">
        <v>292.30449537034178</v>
      </c>
      <c r="AC351" s="1172">
        <v>383.49023674615614</v>
      </c>
      <c r="AD351" s="1172">
        <v>398.16377884713461</v>
      </c>
      <c r="AE351" s="813">
        <v>301.95859776899374</v>
      </c>
      <c r="AF351" s="813">
        <v>483.80216742078255</v>
      </c>
      <c r="AG351" s="813">
        <v>634.28204194481577</v>
      </c>
      <c r="AH351" s="813">
        <v>542.87255041223671</v>
      </c>
      <c r="AI351" s="1977">
        <v>638.1864038980566</v>
      </c>
      <c r="AJ351" s="813">
        <v>677.50148714657826</v>
      </c>
      <c r="AK351" s="813">
        <v>515.88175444506487</v>
      </c>
      <c r="AL351" s="813">
        <v>809.96660087725286</v>
      </c>
      <c r="AM351" s="813">
        <v>670.61970743081747</v>
      </c>
      <c r="AN351" s="813">
        <v>658.6041134706511</v>
      </c>
      <c r="AO351" s="1172">
        <v>1140.7697942434643</v>
      </c>
      <c r="AP351" s="1172">
        <v>2294.944669930127</v>
      </c>
      <c r="AQ351" s="1172">
        <v>3230.667600057146</v>
      </c>
      <c r="AR351" s="2443" t="e">
        <v>#REF!</v>
      </c>
      <c r="AS351" s="2443" t="e">
        <v>#REF!</v>
      </c>
      <c r="AT351" s="2443" t="e">
        <v>#REF!</v>
      </c>
      <c r="AU351" s="325"/>
    </row>
    <row r="352" spans="1:47" s="15" customFormat="1" ht="16">
      <c r="D352" s="1641" t="s">
        <v>692</v>
      </c>
      <c r="E352" s="1177"/>
      <c r="F352" s="1177"/>
      <c r="G352" s="1177"/>
      <c r="H352" s="1177"/>
      <c r="I352" s="1177"/>
      <c r="J352" s="1177"/>
      <c r="K352" s="1177"/>
      <c r="L352" s="1177"/>
      <c r="M352" s="1177"/>
      <c r="N352" s="1177"/>
      <c r="O352" s="1177"/>
      <c r="P352" s="1177"/>
      <c r="Q352" s="1177"/>
      <c r="R352" s="1177"/>
      <c r="S352" s="1177"/>
      <c r="T352" s="1177"/>
      <c r="U352" s="1177"/>
      <c r="V352" s="1172">
        <v>-330.49571000000003</v>
      </c>
      <c r="W352" s="1172">
        <v>-385.6</v>
      </c>
      <c r="X352" s="1172">
        <v>-378.86204636000014</v>
      </c>
      <c r="Y352" s="1172">
        <v>-38.591505544590291</v>
      </c>
      <c r="Z352" s="1172">
        <v>15.575070788910807</v>
      </c>
      <c r="AA352" s="1172">
        <v>21.006955399678645</v>
      </c>
      <c r="AB352" s="1172">
        <v>-37.877588576176777</v>
      </c>
      <c r="AC352" s="1172">
        <v>24.58155987744567</v>
      </c>
      <c r="AD352" s="1172">
        <v>3.4137209909188186</v>
      </c>
      <c r="AE352" s="813">
        <v>-135.59980687487382</v>
      </c>
      <c r="AF352" s="813">
        <v>-82.254408692299421</v>
      </c>
      <c r="AG352" s="813">
        <v>-189.90231748146562</v>
      </c>
      <c r="AH352" s="813">
        <v>-168.43469534271526</v>
      </c>
      <c r="AI352" s="1977">
        <v>-119.60500563357527</v>
      </c>
      <c r="AJ352" s="813">
        <v>51.732747912465129</v>
      </c>
      <c r="AK352" s="813">
        <v>-69.333253906254868</v>
      </c>
      <c r="AL352" s="813">
        <v>149.89997708583633</v>
      </c>
      <c r="AM352" s="813">
        <v>-69.150665944656794</v>
      </c>
      <c r="AN352" s="813">
        <v>-135.71993755670883</v>
      </c>
      <c r="AO352" s="1172">
        <v>275.80355438833612</v>
      </c>
      <c r="AP352" s="1172">
        <v>1468.387296432139</v>
      </c>
      <c r="AQ352" s="1172">
        <v>2298.5104551211571</v>
      </c>
      <c r="AR352" s="2443" t="e">
        <v>#REF!</v>
      </c>
      <c r="AS352" s="2443" t="e">
        <v>#REF!</v>
      </c>
      <c r="AT352" s="2443" t="e">
        <v>#REF!</v>
      </c>
      <c r="AU352" s="325"/>
    </row>
    <row r="353" spans="1:47" s="15" customFormat="1" ht="16">
      <c r="A353" s="15" t="s">
        <v>1113</v>
      </c>
      <c r="D353" s="1633" t="s">
        <v>1425</v>
      </c>
      <c r="E353" s="1169"/>
      <c r="F353" s="1169"/>
      <c r="G353" s="1169"/>
      <c r="H353" s="1169"/>
      <c r="I353" s="1169"/>
      <c r="J353" s="1169"/>
      <c r="K353" s="1169"/>
      <c r="L353" s="1169"/>
      <c r="M353" s="1169"/>
      <c r="N353" s="1169"/>
      <c r="O353" s="1169"/>
      <c r="P353" s="1169"/>
      <c r="Q353" s="1169"/>
      <c r="R353" s="1169"/>
      <c r="S353" s="1169"/>
      <c r="T353" s="1169"/>
      <c r="U353" s="1169"/>
      <c r="V353" s="1171">
        <v>382.85996</v>
      </c>
      <c r="W353" s="1171">
        <v>423.29999999999995</v>
      </c>
      <c r="X353" s="1171">
        <v>417.23164803700001</v>
      </c>
      <c r="Y353" s="1171">
        <v>643.37428311067902</v>
      </c>
      <c r="Z353" s="1171">
        <v>636.11393903343844</v>
      </c>
      <c r="AA353" s="1171">
        <v>617.43717855045531</v>
      </c>
      <c r="AB353" s="1171">
        <v>606.86568859482895</v>
      </c>
      <c r="AC353" s="1171">
        <v>680.76867016215999</v>
      </c>
      <c r="AD353" s="1171">
        <v>914.67796591778165</v>
      </c>
      <c r="AE353" s="812">
        <v>1033.0979244993662</v>
      </c>
      <c r="AF353" s="812">
        <v>1254.856355703309</v>
      </c>
      <c r="AG353" s="812">
        <v>1593.17841072333</v>
      </c>
      <c r="AH353" s="812">
        <v>1518.4242141577595</v>
      </c>
      <c r="AI353" s="1976">
        <v>1754.9915240248883</v>
      </c>
      <c r="AJ353" s="812">
        <v>1676.7955738320939</v>
      </c>
      <c r="AK353" s="812">
        <v>1715.9341118614711</v>
      </c>
      <c r="AL353" s="812">
        <v>2190.9338404632654</v>
      </c>
      <c r="AM353" s="812">
        <v>2624.9269079939431</v>
      </c>
      <c r="AN353" s="812">
        <v>3059.4232531905509</v>
      </c>
      <c r="AO353" s="1171">
        <v>3664.6926235924207</v>
      </c>
      <c r="AP353" s="1171">
        <v>3778.0418277735607</v>
      </c>
      <c r="AQ353" s="1171">
        <v>3595.3788879017229</v>
      </c>
      <c r="AR353" s="2442" t="e">
        <v>#REF!</v>
      </c>
      <c r="AS353" s="2442" t="e">
        <v>#REF!</v>
      </c>
      <c r="AT353" s="2442" t="e">
        <v>#REF!</v>
      </c>
      <c r="AU353" s="325"/>
    </row>
    <row r="354" spans="1:47" s="15" customFormat="1" ht="20.25" customHeight="1" thickBot="1">
      <c r="D354" s="1634" t="s">
        <v>694</v>
      </c>
      <c r="E354" s="1169"/>
      <c r="F354" s="1169"/>
      <c r="G354" s="1169"/>
      <c r="H354" s="1169"/>
      <c r="I354" s="1169"/>
      <c r="J354" s="1169"/>
      <c r="K354" s="1169"/>
      <c r="L354" s="1169"/>
      <c r="M354" s="1169"/>
      <c r="N354" s="1169"/>
      <c r="O354" s="1169"/>
      <c r="P354" s="1169"/>
      <c r="Q354" s="1169"/>
      <c r="R354" s="1169"/>
      <c r="S354" s="1169"/>
      <c r="T354" s="1169"/>
      <c r="U354" s="1169"/>
      <c r="V354" s="1172">
        <v>164</v>
      </c>
      <c r="W354" s="1172">
        <v>191.7</v>
      </c>
      <c r="X354" s="1172">
        <v>174.9</v>
      </c>
      <c r="Y354" s="1172">
        <v>369.97105465167897</v>
      </c>
      <c r="Z354" s="1172">
        <v>340.25690310813093</v>
      </c>
      <c r="AA354" s="1172">
        <v>271.77461085745529</v>
      </c>
      <c r="AB354" s="1172">
        <v>306.74917716982901</v>
      </c>
      <c r="AC354" s="1172">
        <v>339.06041550615998</v>
      </c>
      <c r="AD354" s="1172">
        <v>448.00399623378166</v>
      </c>
      <c r="AE354" s="813">
        <v>547.79889337836607</v>
      </c>
      <c r="AF354" s="813">
        <v>685.31836062930893</v>
      </c>
      <c r="AG354" s="813">
        <v>788.70905168233003</v>
      </c>
      <c r="AH354" s="813">
        <v>771.47065498229631</v>
      </c>
      <c r="AI354" s="1977">
        <v>1097.7924341418884</v>
      </c>
      <c r="AJ354" s="813">
        <v>1007.815081052132</v>
      </c>
      <c r="AK354" s="813">
        <v>1036.873794081589</v>
      </c>
      <c r="AL354" s="813">
        <v>1163.00492543367</v>
      </c>
      <c r="AM354" s="813">
        <v>1261.0513264382253</v>
      </c>
      <c r="AN354" s="813">
        <v>1398.5236902448032</v>
      </c>
      <c r="AO354" s="1172">
        <v>1533.5721423521254</v>
      </c>
      <c r="AP354" s="1172">
        <v>1211.0841085919567</v>
      </c>
      <c r="AQ354" s="1172">
        <v>624.99539714588786</v>
      </c>
      <c r="AR354" s="2443">
        <v>321.9737612767878</v>
      </c>
      <c r="AS354" s="2443">
        <v>260.24138986637797</v>
      </c>
      <c r="AT354" s="2443">
        <v>240.52012008243892</v>
      </c>
      <c r="AU354" s="325"/>
    </row>
    <row r="355" spans="1:47" s="15" customFormat="1" ht="20.25" customHeight="1">
      <c r="D355" s="1639" t="s">
        <v>745</v>
      </c>
      <c r="E355" s="1169"/>
      <c r="F355" s="1169"/>
      <c r="G355" s="1169"/>
      <c r="H355" s="1169"/>
      <c r="I355" s="1169"/>
      <c r="J355" s="1169"/>
      <c r="K355" s="1169"/>
      <c r="L355" s="1169"/>
      <c r="M355" s="1169"/>
      <c r="N355" s="1169"/>
      <c r="O355" s="1169"/>
      <c r="P355" s="1169"/>
      <c r="Q355" s="1169"/>
      <c r="R355" s="1169"/>
      <c r="S355" s="1169"/>
      <c r="T355" s="1169"/>
      <c r="U355" s="1169"/>
      <c r="V355" s="1172"/>
      <c r="W355" s="1172"/>
      <c r="X355" s="1172"/>
      <c r="Y355" s="1172"/>
      <c r="Z355" s="1172"/>
      <c r="AA355" s="1172"/>
      <c r="AB355" s="1172"/>
      <c r="AC355" s="1172"/>
      <c r="AD355" s="1172"/>
      <c r="AE355" s="820">
        <v>108.650260876</v>
      </c>
      <c r="AF355" s="821">
        <v>0</v>
      </c>
      <c r="AG355" s="821">
        <v>0</v>
      </c>
      <c r="AH355" s="821">
        <v>0</v>
      </c>
      <c r="AI355" s="1981">
        <v>0</v>
      </c>
      <c r="AJ355" s="821">
        <v>0</v>
      </c>
      <c r="AK355" s="821">
        <v>0</v>
      </c>
      <c r="AL355" s="821">
        <v>0</v>
      </c>
      <c r="AM355" s="821">
        <v>0</v>
      </c>
      <c r="AN355" s="821">
        <v>0</v>
      </c>
      <c r="AO355" s="1178">
        <v>0</v>
      </c>
      <c r="AP355" s="1178">
        <v>0</v>
      </c>
      <c r="AQ355" s="1178">
        <v>0</v>
      </c>
      <c r="AR355" s="2447">
        <v>0</v>
      </c>
      <c r="AS355" s="2447">
        <v>0</v>
      </c>
      <c r="AT355" s="2447">
        <v>0</v>
      </c>
      <c r="AU355" s="325"/>
    </row>
    <row r="356" spans="1:47" s="15" customFormat="1" ht="20.25" customHeight="1" thickBot="1">
      <c r="D356" s="1642" t="s">
        <v>746</v>
      </c>
      <c r="E356" s="1169"/>
      <c r="F356" s="1169"/>
      <c r="G356" s="1169"/>
      <c r="H356" s="1169"/>
      <c r="I356" s="1169"/>
      <c r="J356" s="1169"/>
      <c r="K356" s="1169"/>
      <c r="L356" s="1169"/>
      <c r="M356" s="1169"/>
      <c r="N356" s="1169"/>
      <c r="O356" s="1169"/>
      <c r="P356" s="1169"/>
      <c r="Q356" s="1169"/>
      <c r="R356" s="1169"/>
      <c r="S356" s="1169"/>
      <c r="T356" s="1169"/>
      <c r="U356" s="1169"/>
      <c r="V356" s="1172"/>
      <c r="W356" s="1172"/>
      <c r="X356" s="1172"/>
      <c r="Y356" s="1172"/>
      <c r="Z356" s="1172"/>
      <c r="AA356" s="1172"/>
      <c r="AB356" s="1172"/>
      <c r="AC356" s="1172"/>
      <c r="AD356" s="1172"/>
      <c r="AE356" s="822">
        <v>0</v>
      </c>
      <c r="AF356" s="823">
        <v>0</v>
      </c>
      <c r="AG356" s="823">
        <v>0</v>
      </c>
      <c r="AH356" s="823">
        <v>0</v>
      </c>
      <c r="AI356" s="1982">
        <v>0</v>
      </c>
      <c r="AJ356" s="823">
        <v>0</v>
      </c>
      <c r="AK356" s="823">
        <v>0</v>
      </c>
      <c r="AL356" s="823">
        <v>0</v>
      </c>
      <c r="AM356" s="823">
        <v>0</v>
      </c>
      <c r="AN356" s="823">
        <v>0</v>
      </c>
      <c r="AO356" s="1179">
        <v>0</v>
      </c>
      <c r="AP356" s="1179">
        <v>0</v>
      </c>
      <c r="AQ356" s="1179">
        <v>0</v>
      </c>
      <c r="AR356" s="2448">
        <v>0</v>
      </c>
      <c r="AS356" s="2448">
        <v>0</v>
      </c>
      <c r="AT356" s="2448">
        <v>0</v>
      </c>
      <c r="AU356" s="325"/>
    </row>
    <row r="357" spans="1:47" s="15" customFormat="1" ht="16">
      <c r="D357" s="1634" t="s">
        <v>695</v>
      </c>
      <c r="E357" s="1169"/>
      <c r="F357" s="1169"/>
      <c r="G357" s="1169"/>
      <c r="H357" s="1169"/>
      <c r="I357" s="1169"/>
      <c r="J357" s="1169"/>
      <c r="K357" s="1169"/>
      <c r="L357" s="1169"/>
      <c r="M357" s="1169"/>
      <c r="N357" s="1169"/>
      <c r="O357" s="1169"/>
      <c r="P357" s="1169"/>
      <c r="Q357" s="1169"/>
      <c r="R357" s="1169"/>
      <c r="S357" s="1169"/>
      <c r="T357" s="1169"/>
      <c r="U357" s="1169"/>
      <c r="V357" s="1172">
        <v>218.85996</v>
      </c>
      <c r="W357" s="1172">
        <v>231.6</v>
      </c>
      <c r="X357" s="1172">
        <v>242.33164803700001</v>
      </c>
      <c r="Y357" s="1172">
        <v>273.40322845899999</v>
      </c>
      <c r="Z357" s="1172">
        <v>295.85703592530751</v>
      </c>
      <c r="AA357" s="1172">
        <v>345.66256769300003</v>
      </c>
      <c r="AB357" s="1172">
        <v>300.116511425</v>
      </c>
      <c r="AC357" s="1172">
        <v>341.70825465600001</v>
      </c>
      <c r="AD357" s="1172">
        <v>466.67396968400004</v>
      </c>
      <c r="AE357" s="813">
        <v>485.29903112100004</v>
      </c>
      <c r="AF357" s="813">
        <v>569.53799507400004</v>
      </c>
      <c r="AG357" s="813">
        <v>804.46935904099996</v>
      </c>
      <c r="AH357" s="813">
        <v>746.95355917546317</v>
      </c>
      <c r="AI357" s="1977">
        <v>657.19908988299994</v>
      </c>
      <c r="AJ357" s="813">
        <v>668.98049277996199</v>
      </c>
      <c r="AK357" s="813">
        <v>679.06031777988198</v>
      </c>
      <c r="AL357" s="813">
        <v>1027.9289150295956</v>
      </c>
      <c r="AM357" s="813">
        <v>1363.8755815557181</v>
      </c>
      <c r="AN357" s="813">
        <v>1660.8995629457479</v>
      </c>
      <c r="AO357" s="1172">
        <v>2131.1204812402952</v>
      </c>
      <c r="AP357" s="1172">
        <v>2566.9577191816043</v>
      </c>
      <c r="AQ357" s="1172">
        <v>2970.3834907558353</v>
      </c>
      <c r="AR357" s="2443" t="e">
        <v>#REF!</v>
      </c>
      <c r="AS357" s="2443" t="e">
        <v>#REF!</v>
      </c>
      <c r="AT357" s="2443" t="e">
        <v>#REF!</v>
      </c>
      <c r="AU357" s="325"/>
    </row>
    <row r="358" spans="1:47" s="15" customFormat="1" ht="16.75" thickBot="1">
      <c r="D358" s="1639" t="s">
        <v>747</v>
      </c>
      <c r="E358" s="1169"/>
      <c r="F358" s="1169"/>
      <c r="G358" s="1169"/>
      <c r="H358" s="1169"/>
      <c r="I358" s="1169"/>
      <c r="J358" s="1169"/>
      <c r="K358" s="1169"/>
      <c r="L358" s="1169"/>
      <c r="M358" s="1169"/>
      <c r="N358" s="1169"/>
      <c r="O358" s="1169"/>
      <c r="P358" s="1169"/>
      <c r="Q358" s="1169"/>
      <c r="R358" s="1169"/>
      <c r="S358" s="1169"/>
      <c r="T358" s="1169"/>
      <c r="U358" s="1169"/>
      <c r="V358" s="1172"/>
      <c r="W358" s="1172"/>
      <c r="X358" s="1172"/>
      <c r="Y358" s="1172"/>
      <c r="Z358" s="1172"/>
      <c r="AA358" s="1172"/>
      <c r="AB358" s="1172"/>
      <c r="AC358" s="1172"/>
      <c r="AD358" s="1172"/>
      <c r="AE358" s="813">
        <v>27.4</v>
      </c>
      <c r="AF358" s="813">
        <v>0</v>
      </c>
      <c r="AG358" s="813">
        <v>0</v>
      </c>
      <c r="AH358" s="813">
        <v>0</v>
      </c>
      <c r="AI358" s="1977">
        <v>0</v>
      </c>
      <c r="AJ358" s="813">
        <v>0</v>
      </c>
      <c r="AK358" s="813">
        <v>0</v>
      </c>
      <c r="AL358" s="813">
        <v>0</v>
      </c>
      <c r="AM358" s="813">
        <v>0</v>
      </c>
      <c r="AN358" s="813">
        <v>0</v>
      </c>
      <c r="AO358" s="1172">
        <v>0</v>
      </c>
      <c r="AP358" s="1172">
        <v>0</v>
      </c>
      <c r="AQ358" s="1172">
        <v>0</v>
      </c>
      <c r="AR358" s="2443">
        <v>0</v>
      </c>
      <c r="AS358" s="2443">
        <v>0</v>
      </c>
      <c r="AT358" s="2443">
        <v>0</v>
      </c>
      <c r="AU358" s="325"/>
    </row>
    <row r="359" spans="1:47" s="15" customFormat="1" ht="16">
      <c r="D359" s="1643" t="s">
        <v>696</v>
      </c>
      <c r="E359" s="1180"/>
      <c r="F359" s="1180"/>
      <c r="G359" s="1180"/>
      <c r="H359" s="1180"/>
      <c r="I359" s="1180"/>
      <c r="J359" s="1180"/>
      <c r="K359" s="1180"/>
      <c r="L359" s="1180"/>
      <c r="M359" s="1180"/>
      <c r="N359" s="1180"/>
      <c r="O359" s="1180"/>
      <c r="P359" s="1180"/>
      <c r="Q359" s="1180"/>
      <c r="R359" s="1180"/>
      <c r="S359" s="1180"/>
      <c r="T359" s="1180"/>
      <c r="U359" s="1180"/>
      <c r="V359" s="1181"/>
      <c r="W359" s="1181"/>
      <c r="X359" s="1181"/>
      <c r="Y359" s="1181"/>
      <c r="Z359" s="1181"/>
      <c r="AA359" s="1181"/>
      <c r="AB359" s="1181"/>
      <c r="AC359" s="1181"/>
      <c r="AD359" s="1181"/>
      <c r="AE359" s="824"/>
      <c r="AF359" s="824"/>
      <c r="AG359" s="824"/>
      <c r="AH359" s="824"/>
      <c r="AI359" s="1983"/>
      <c r="AJ359" s="824"/>
      <c r="AK359" s="824"/>
      <c r="AL359" s="824"/>
      <c r="AM359" s="824"/>
      <c r="AN359" s="824"/>
      <c r="AO359" s="1182"/>
      <c r="AP359" s="1182"/>
      <c r="AQ359" s="1182"/>
      <c r="AR359" s="2449"/>
      <c r="AS359" s="2449"/>
      <c r="AT359" s="2449"/>
      <c r="AU359" s="325"/>
    </row>
    <row r="360" spans="1:47" s="15" customFormat="1" ht="16">
      <c r="D360" s="1644" t="s">
        <v>691</v>
      </c>
      <c r="E360" s="1177"/>
      <c r="F360" s="1177"/>
      <c r="G360" s="1177"/>
      <c r="H360" s="1177"/>
      <c r="I360" s="1177"/>
      <c r="J360" s="1177"/>
      <c r="K360" s="1177"/>
      <c r="L360" s="1177"/>
      <c r="M360" s="1177"/>
      <c r="N360" s="1177"/>
      <c r="O360" s="1177"/>
      <c r="P360" s="1177"/>
      <c r="Q360" s="1177"/>
      <c r="R360" s="1177"/>
      <c r="S360" s="1177"/>
      <c r="T360" s="1177"/>
      <c r="U360" s="1177"/>
      <c r="V360" s="1172">
        <v>-334.32990016500003</v>
      </c>
      <c r="W360" s="1172">
        <v>-351.5</v>
      </c>
      <c r="X360" s="1172">
        <v>-431.19369439700017</v>
      </c>
      <c r="Y360" s="1172">
        <v>-207.64913143264926</v>
      </c>
      <c r="Z360" s="1172">
        <v>-204.611461249228</v>
      </c>
      <c r="AA360" s="1172">
        <v>-222.71661735722739</v>
      </c>
      <c r="AB360" s="1172">
        <v>-314.56119322448717</v>
      </c>
      <c r="AC360" s="1172">
        <v>-297.27843341600385</v>
      </c>
      <c r="AD360" s="1172">
        <v>-516.51418707064704</v>
      </c>
      <c r="AE360" s="813">
        <v>-731.13932673037243</v>
      </c>
      <c r="AF360" s="813">
        <v>-771.05418828252641</v>
      </c>
      <c r="AG360" s="813">
        <v>-958.89636877851422</v>
      </c>
      <c r="AH360" s="813">
        <v>-975.55166374552277</v>
      </c>
      <c r="AI360" s="1977">
        <v>-1116.8051201268318</v>
      </c>
      <c r="AJ360" s="813">
        <v>-999.29408668551559</v>
      </c>
      <c r="AK360" s="813">
        <v>-1200.0523574164063</v>
      </c>
      <c r="AL360" s="813">
        <v>-1380.9672395860125</v>
      </c>
      <c r="AM360" s="813">
        <v>-1954.3072005631257</v>
      </c>
      <c r="AN360" s="813">
        <v>-2400.8191397198998</v>
      </c>
      <c r="AO360" s="1172">
        <v>-2523.9228293489564</v>
      </c>
      <c r="AP360" s="1172">
        <v>-1483.0971578434337</v>
      </c>
      <c r="AQ360" s="1172">
        <v>-364.71128784457687</v>
      </c>
      <c r="AR360" s="2443" t="e">
        <v>#REF!</v>
      </c>
      <c r="AS360" s="2443" t="e">
        <v>#REF!</v>
      </c>
      <c r="AT360" s="2443" t="e">
        <v>#REF!</v>
      </c>
      <c r="AU360" s="325"/>
    </row>
    <row r="361" spans="1:47" s="15" customFormat="1" ht="16">
      <c r="D361" s="1644" t="s">
        <v>692</v>
      </c>
      <c r="E361" s="1177"/>
      <c r="F361" s="1177"/>
      <c r="G361" s="1177"/>
      <c r="H361" s="1177"/>
      <c r="I361" s="1177"/>
      <c r="J361" s="1177"/>
      <c r="K361" s="1177"/>
      <c r="L361" s="1177"/>
      <c r="M361" s="1177"/>
      <c r="N361" s="1177"/>
      <c r="O361" s="1177"/>
      <c r="P361" s="1177"/>
      <c r="Q361" s="1177"/>
      <c r="R361" s="1177"/>
      <c r="S361" s="1177"/>
      <c r="T361" s="1177"/>
      <c r="U361" s="1177"/>
      <c r="V361" s="1172">
        <v>-713.35567000000003</v>
      </c>
      <c r="W361" s="1172">
        <v>-808.9</v>
      </c>
      <c r="X361" s="1172">
        <v>-796.09369439700015</v>
      </c>
      <c r="Y361" s="1172">
        <v>-681.96578865526931</v>
      </c>
      <c r="Z361" s="1172">
        <v>-620.53886824452763</v>
      </c>
      <c r="AA361" s="1172">
        <v>-596.43022315077667</v>
      </c>
      <c r="AB361" s="1172">
        <v>-644.74327717100573</v>
      </c>
      <c r="AC361" s="1172">
        <v>-656.18711028471432</v>
      </c>
      <c r="AD361" s="1172">
        <v>-911.26424492686283</v>
      </c>
      <c r="AE361" s="813">
        <v>-1168.69773137424</v>
      </c>
      <c r="AF361" s="813">
        <v>-1337.1107643956084</v>
      </c>
      <c r="AG361" s="813">
        <v>-1783.0807282047958</v>
      </c>
      <c r="AH361" s="813">
        <v>-1686.8589095004747</v>
      </c>
      <c r="AI361" s="1977">
        <v>-1874.5965296584636</v>
      </c>
      <c r="AJ361" s="813">
        <v>-1625.0628259196287</v>
      </c>
      <c r="AK361" s="813">
        <v>-1785.267365767726</v>
      </c>
      <c r="AL361" s="813">
        <v>-2041.033863377429</v>
      </c>
      <c r="AM361" s="813">
        <v>-2694.0775739385999</v>
      </c>
      <c r="AN361" s="813">
        <v>-3195.1431907472597</v>
      </c>
      <c r="AO361" s="1172">
        <v>-3388.8890692040845</v>
      </c>
      <c r="AP361" s="1172">
        <v>-2309.6545313414217</v>
      </c>
      <c r="AQ361" s="1172">
        <v>-1296.8684327805659</v>
      </c>
      <c r="AR361" s="2443" t="e">
        <v>#REF!</v>
      </c>
      <c r="AS361" s="2443" t="e">
        <v>#REF!</v>
      </c>
      <c r="AT361" s="2443" t="e">
        <v>#REF!</v>
      </c>
      <c r="AU361" s="325"/>
    </row>
    <row r="362" spans="1:47" s="15" customFormat="1" ht="16">
      <c r="D362" s="1645" t="s">
        <v>696</v>
      </c>
      <c r="E362" s="1171"/>
      <c r="F362" s="1171"/>
      <c r="G362" s="1171"/>
      <c r="H362" s="1171"/>
      <c r="I362" s="1171"/>
      <c r="J362" s="1171"/>
      <c r="K362" s="1177"/>
      <c r="L362" s="1177"/>
      <c r="M362" s="1177"/>
      <c r="N362" s="1177"/>
      <c r="O362" s="1177"/>
      <c r="P362" s="1177"/>
      <c r="Q362" s="1177"/>
      <c r="R362" s="1177"/>
      <c r="S362" s="1177"/>
      <c r="T362" s="1177"/>
      <c r="U362" s="1177"/>
      <c r="V362" s="1172"/>
      <c r="W362" s="1172"/>
      <c r="X362" s="1172"/>
      <c r="Y362" s="1172"/>
      <c r="Z362" s="1172"/>
      <c r="AA362" s="1172"/>
      <c r="AB362" s="1172"/>
      <c r="AC362" s="1172"/>
      <c r="AD362" s="1172"/>
      <c r="AE362" s="813"/>
      <c r="AF362" s="813"/>
      <c r="AG362" s="813"/>
      <c r="AH362" s="813"/>
      <c r="AI362" s="1977"/>
      <c r="AJ362" s="813"/>
      <c r="AK362" s="813"/>
      <c r="AL362" s="813"/>
      <c r="AM362" s="813"/>
      <c r="AN362" s="813"/>
      <c r="AO362" s="1183"/>
      <c r="AP362" s="1183"/>
      <c r="AQ362" s="1183"/>
      <c r="AR362" s="2450"/>
      <c r="AS362" s="2450"/>
      <c r="AT362" s="2450"/>
      <c r="AU362" s="325"/>
    </row>
    <row r="363" spans="1:47" s="15" customFormat="1" ht="16">
      <c r="D363" s="1646" t="s">
        <v>723</v>
      </c>
      <c r="E363" s="1184"/>
      <c r="F363" s="1184"/>
      <c r="G363" s="1184"/>
      <c r="H363" s="1184"/>
      <c r="I363" s="1184"/>
      <c r="J363" s="1184"/>
      <c r="K363" s="1184"/>
      <c r="L363" s="1184"/>
      <c r="M363" s="1184"/>
      <c r="N363" s="1184"/>
      <c r="O363" s="1184"/>
      <c r="P363" s="1184"/>
      <c r="Q363" s="1184"/>
      <c r="R363" s="1184"/>
      <c r="S363" s="1184"/>
      <c r="T363" s="1184"/>
      <c r="U363" s="1184"/>
      <c r="V363" s="1185"/>
      <c r="W363" s="1185"/>
      <c r="X363" s="1185"/>
      <c r="Y363" s="1186"/>
      <c r="Z363" s="1186"/>
      <c r="AA363" s="1186"/>
      <c r="AB363" s="1185">
        <v>-466.59091706758693</v>
      </c>
      <c r="AC363" s="1185">
        <v>-464.18281886890065</v>
      </c>
      <c r="AD363" s="1185">
        <v>-509.94148877293156</v>
      </c>
      <c r="AE363" s="825">
        <v>-711.70219671927759</v>
      </c>
      <c r="AF363" s="825">
        <v>-785.81733044043381</v>
      </c>
      <c r="AG363" s="825">
        <v>-880.5163430012708</v>
      </c>
      <c r="AH363" s="825">
        <v>-939.75481169252282</v>
      </c>
      <c r="AI363" s="1984">
        <v>-1081.6893161918326</v>
      </c>
      <c r="AJ363" s="825">
        <v>-963.3244094975156</v>
      </c>
      <c r="AK363" s="825">
        <v>-1166.0826802284062</v>
      </c>
      <c r="AL363" s="825">
        <v>-1347.0959553872499</v>
      </c>
      <c r="AM363" s="825">
        <v>-1917.4656848724674</v>
      </c>
      <c r="AN363" s="825">
        <v>-2358.4632973941543</v>
      </c>
      <c r="AO363" s="1185">
        <v>-2646.4456768101377</v>
      </c>
      <c r="AP363" s="1185">
        <v>-1458.131845240684</v>
      </c>
      <c r="AQ363" s="1185">
        <v>-350.18215070669532</v>
      </c>
      <c r="AR363" s="2325" t="e">
        <v>#REF!</v>
      </c>
      <c r="AS363" s="2325" t="e">
        <v>#REF!</v>
      </c>
      <c r="AT363" s="2325" t="e">
        <v>#REF!</v>
      </c>
      <c r="AU363" s="325"/>
    </row>
    <row r="364" spans="1:47" s="15" customFormat="1" ht="16">
      <c r="D364" s="1647" t="s">
        <v>726</v>
      </c>
      <c r="E364" s="1184"/>
      <c r="F364" s="1184"/>
      <c r="G364" s="1184"/>
      <c r="H364" s="1184"/>
      <c r="I364" s="1184"/>
      <c r="J364" s="1184"/>
      <c r="K364" s="1184"/>
      <c r="L364" s="1184"/>
      <c r="M364" s="1184"/>
      <c r="N364" s="1184"/>
      <c r="O364" s="1184"/>
      <c r="P364" s="1184"/>
      <c r="Q364" s="1184"/>
      <c r="R364" s="1184"/>
      <c r="S364" s="1184"/>
      <c r="T364" s="1184"/>
      <c r="U364" s="1184"/>
      <c r="V364" s="1185"/>
      <c r="W364" s="1185"/>
      <c r="X364" s="1185"/>
      <c r="Y364" s="1186"/>
      <c r="Z364" s="1186"/>
      <c r="AA364" s="1186"/>
      <c r="AB364" s="1185">
        <v>-303.32257472493694</v>
      </c>
      <c r="AC364" s="1185">
        <v>-292.38021356462571</v>
      </c>
      <c r="AD364" s="1185">
        <v>-466.83981640650069</v>
      </c>
      <c r="AE364" s="825">
        <v>-540.41754997913313</v>
      </c>
      <c r="AF364" s="825">
        <v>-721.80311343945903</v>
      </c>
      <c r="AG364" s="825">
        <v>-769.75700010412629</v>
      </c>
      <c r="AH364" s="825">
        <v>-975.55166374552277</v>
      </c>
      <c r="AI364" s="1984">
        <v>-1115.6051201268326</v>
      </c>
      <c r="AJ364" s="825">
        <v>-958.56222306086136</v>
      </c>
      <c r="AK364" s="825">
        <v>-1100.369497465744</v>
      </c>
      <c r="AL364" s="825">
        <v>-1323.5657531118311</v>
      </c>
      <c r="AM364" s="825">
        <v>-1864.5114461813307</v>
      </c>
      <c r="AN364" s="825">
        <v>-2284.5257665420763</v>
      </c>
      <c r="AO364" s="1185">
        <v>-2554.436178143339</v>
      </c>
      <c r="AP364" s="1185">
        <v>-1640.1444271734335</v>
      </c>
      <c r="AQ364" s="1185">
        <v>-539.11133953601893</v>
      </c>
      <c r="AR364" s="2325" t="e">
        <v>#REF!</v>
      </c>
      <c r="AS364" s="2325" t="e">
        <v>#REF!</v>
      </c>
      <c r="AT364" s="2325" t="e">
        <v>#REF!</v>
      </c>
      <c r="AU364" s="325"/>
    </row>
    <row r="365" spans="1:47" s="15" customFormat="1" ht="16">
      <c r="D365" s="1647" t="s">
        <v>727</v>
      </c>
      <c r="E365" s="1184"/>
      <c r="F365" s="1184"/>
      <c r="G365" s="1184"/>
      <c r="H365" s="1184"/>
      <c r="I365" s="1184"/>
      <c r="J365" s="1184"/>
      <c r="K365" s="1184"/>
      <c r="L365" s="1184"/>
      <c r="M365" s="1184"/>
      <c r="N365" s="1184"/>
      <c r="O365" s="1184"/>
      <c r="P365" s="1184"/>
      <c r="Q365" s="1184"/>
      <c r="R365" s="1184"/>
      <c r="S365" s="1184"/>
      <c r="T365" s="1184"/>
      <c r="U365" s="1184"/>
      <c r="V365" s="1185"/>
      <c r="W365" s="1185"/>
      <c r="X365" s="1185"/>
      <c r="Y365" s="1186"/>
      <c r="Z365" s="1186"/>
      <c r="AA365" s="1186"/>
      <c r="AB365" s="1185">
        <v>-334.57257472493694</v>
      </c>
      <c r="AC365" s="1185">
        <v>-336.1402135646257</v>
      </c>
      <c r="AD365" s="1185">
        <v>-516.51418707064704</v>
      </c>
      <c r="AE365" s="825">
        <v>-741.26781085513312</v>
      </c>
      <c r="AF365" s="825">
        <v>-674.74715732852644</v>
      </c>
      <c r="AG365" s="825">
        <v>-706.65369854012624</v>
      </c>
      <c r="AH365" s="825">
        <v>-919.26568007155277</v>
      </c>
      <c r="AI365" s="1984">
        <v>-1070.5051201268327</v>
      </c>
      <c r="AJ365" s="825">
        <v>-922.24004792573112</v>
      </c>
      <c r="AK365" s="825">
        <v>-1075.5766567097537</v>
      </c>
      <c r="AL365" s="825">
        <v>-1323.5657531118311</v>
      </c>
      <c r="AM365" s="825">
        <v>-1864.5114461813307</v>
      </c>
      <c r="AN365" s="825">
        <v>-2284.5257665420763</v>
      </c>
      <c r="AO365" s="1185">
        <v>-2554.436178143339</v>
      </c>
      <c r="AP365" s="1185">
        <v>-1640.1444271734335</v>
      </c>
      <c r="AQ365" s="1185">
        <v>-539.11133953601893</v>
      </c>
      <c r="AR365" s="2325" t="e">
        <v>#REF!</v>
      </c>
      <c r="AS365" s="2325" t="e">
        <v>#REF!</v>
      </c>
      <c r="AT365" s="2325" t="e">
        <v>#REF!</v>
      </c>
      <c r="AU365" s="325"/>
    </row>
    <row r="366" spans="1:47" s="15" customFormat="1" ht="16">
      <c r="D366" s="1647" t="s">
        <v>724</v>
      </c>
      <c r="E366" s="1184"/>
      <c r="F366" s="1184"/>
      <c r="G366" s="1184"/>
      <c r="H366" s="1184"/>
      <c r="I366" s="1184"/>
      <c r="J366" s="1184"/>
      <c r="K366" s="1184"/>
      <c r="L366" s="1184"/>
      <c r="M366" s="1184"/>
      <c r="N366" s="1184"/>
      <c r="O366" s="1184"/>
      <c r="P366" s="1184"/>
      <c r="Q366" s="1184"/>
      <c r="R366" s="1184"/>
      <c r="S366" s="1184"/>
      <c r="T366" s="1184"/>
      <c r="U366" s="1184"/>
      <c r="V366" s="1185"/>
      <c r="W366" s="1185"/>
      <c r="X366" s="1185"/>
      <c r="Y366" s="1186"/>
      <c r="Z366" s="1186"/>
      <c r="AA366" s="1186"/>
      <c r="AB366" s="1185">
        <v>-466.59091706758693</v>
      </c>
      <c r="AC366" s="1185">
        <v>-464.18281886890065</v>
      </c>
      <c r="AD366" s="1185">
        <v>-213.64814625644868</v>
      </c>
      <c r="AE366" s="825">
        <v>-178.43359540396193</v>
      </c>
      <c r="AF366" s="825">
        <v>-489.40177165501404</v>
      </c>
      <c r="AG366" s="825">
        <v>-594.63928043298176</v>
      </c>
      <c r="AH366" s="825">
        <v>-646.84786519374029</v>
      </c>
      <c r="AI366" s="1984">
        <v>-661.36405467179816</v>
      </c>
      <c r="AJ366" s="825">
        <v>-502.60031096419198</v>
      </c>
      <c r="AK366" s="825">
        <v>-671.90183106898598</v>
      </c>
      <c r="AL366" s="825">
        <v>-867.33527993876373</v>
      </c>
      <c r="AM366" s="825">
        <v>-1382.6871472211512</v>
      </c>
      <c r="AN366" s="825">
        <v>-1777.1277533755087</v>
      </c>
      <c r="AO366" s="1185">
        <v>-2027.3182488725934</v>
      </c>
      <c r="AP366" s="1185">
        <v>-1054.1638795028425</v>
      </c>
      <c r="AQ366" s="1185">
        <v>113.51681026113988</v>
      </c>
      <c r="AR366" s="2325" t="e">
        <v>#REF!</v>
      </c>
      <c r="AS366" s="2325" t="e">
        <v>#REF!</v>
      </c>
      <c r="AT366" s="2325" t="e">
        <v>#REF!</v>
      </c>
      <c r="AU366" s="325"/>
    </row>
    <row r="367" spans="1:47" s="15" customFormat="1" ht="16">
      <c r="D367" s="1648" t="s">
        <v>704</v>
      </c>
      <c r="E367" s="1187"/>
      <c r="F367" s="1187"/>
      <c r="G367" s="1187"/>
      <c r="H367" s="1187"/>
      <c r="I367" s="1187"/>
      <c r="J367" s="1187"/>
      <c r="K367" s="1187"/>
      <c r="L367" s="1187"/>
      <c r="M367" s="1187"/>
      <c r="N367" s="1187"/>
      <c r="O367" s="1187"/>
      <c r="P367" s="1187"/>
      <c r="Q367" s="1187"/>
      <c r="R367" s="1187"/>
      <c r="S367" s="1187"/>
      <c r="T367" s="1187"/>
      <c r="U367" s="1187"/>
      <c r="V367" s="1188"/>
      <c r="W367" s="1188"/>
      <c r="X367" s="1188"/>
      <c r="Y367" s="1189"/>
      <c r="Z367" s="1189"/>
      <c r="AA367" s="1189"/>
      <c r="AB367" s="1189">
        <v>0</v>
      </c>
      <c r="AC367" s="1189">
        <v>0</v>
      </c>
      <c r="AD367" s="1189"/>
      <c r="AE367" s="826"/>
      <c r="AF367" s="826"/>
      <c r="AG367" s="826"/>
      <c r="AH367" s="826"/>
      <c r="AI367" s="1985"/>
      <c r="AJ367" s="826"/>
      <c r="AK367" s="826"/>
      <c r="AL367" s="826"/>
      <c r="AM367" s="826"/>
      <c r="AN367" s="826"/>
      <c r="AO367" s="593"/>
      <c r="AP367" s="593"/>
      <c r="AQ367" s="593"/>
      <c r="AR367" s="2326"/>
      <c r="AS367" s="2326"/>
      <c r="AT367" s="2326"/>
      <c r="AU367" s="325"/>
    </row>
    <row r="368" spans="1:47" s="15" customFormat="1" ht="16">
      <c r="D368" s="1649" t="s">
        <v>691</v>
      </c>
      <c r="E368" s="1187"/>
      <c r="F368" s="1187"/>
      <c r="G368" s="1187"/>
      <c r="H368" s="1187"/>
      <c r="I368" s="1187"/>
      <c r="J368" s="1187"/>
      <c r="K368" s="1187"/>
      <c r="L368" s="1187"/>
      <c r="M368" s="1187"/>
      <c r="N368" s="1187"/>
      <c r="O368" s="1187"/>
      <c r="P368" s="1187"/>
      <c r="Q368" s="1187"/>
      <c r="R368" s="1187"/>
      <c r="S368" s="1187"/>
      <c r="T368" s="1187"/>
      <c r="U368" s="1187"/>
      <c r="V368" s="1188"/>
      <c r="W368" s="1188"/>
      <c r="X368" s="1188"/>
      <c r="Y368" s="1189"/>
      <c r="Z368" s="1189"/>
      <c r="AA368" s="1189"/>
      <c r="AB368" s="1188">
        <v>-361.01070833493702</v>
      </c>
      <c r="AC368" s="1188">
        <v>-393.15043428762567</v>
      </c>
      <c r="AD368" s="1188">
        <v>-546.48294480264678</v>
      </c>
      <c r="AE368" s="826">
        <v>-834.78689066237223</v>
      </c>
      <c r="AF368" s="826">
        <v>-889.78935153352643</v>
      </c>
      <c r="AG368" s="826">
        <v>-1115.8269037455138</v>
      </c>
      <c r="AH368" s="826">
        <v>-1116.9868303734927</v>
      </c>
      <c r="AI368" s="1985">
        <v>-1228.2109644458326</v>
      </c>
      <c r="AJ368" s="826">
        <v>-1154.3609961408872</v>
      </c>
      <c r="AK368" s="826">
        <v>-1960.5253599747271</v>
      </c>
      <c r="AL368" s="826">
        <v>-1996.3754389736273</v>
      </c>
      <c r="AM368" s="826">
        <v>-2092.5459204565727</v>
      </c>
      <c r="AN368" s="826">
        <v>-2493.8453911954748</v>
      </c>
      <c r="AO368" s="1188">
        <v>-2758.9275879061506</v>
      </c>
      <c r="AP368" s="1188">
        <v>-1705.0177655400737</v>
      </c>
      <c r="AQ368" s="1188">
        <v>-603.98467790265897</v>
      </c>
      <c r="AR368" s="2327" t="e">
        <v>#REF!</v>
      </c>
      <c r="AS368" s="2327" t="e">
        <v>#REF!</v>
      </c>
      <c r="AT368" s="2327" t="e">
        <v>#REF!</v>
      </c>
      <c r="AU368" s="325"/>
    </row>
    <row r="369" spans="1:47" s="15" customFormat="1" ht="16">
      <c r="D369" s="1649" t="s">
        <v>692</v>
      </c>
      <c r="E369" s="1187"/>
      <c r="F369" s="1187"/>
      <c r="G369" s="1187"/>
      <c r="H369" s="1187"/>
      <c r="I369" s="1187"/>
      <c r="J369" s="1187"/>
      <c r="K369" s="1187"/>
      <c r="L369" s="1187"/>
      <c r="M369" s="1187"/>
      <c r="N369" s="1187"/>
      <c r="O369" s="1187"/>
      <c r="P369" s="1187"/>
      <c r="Q369" s="1187"/>
      <c r="R369" s="1187"/>
      <c r="S369" s="1187"/>
      <c r="T369" s="1187"/>
      <c r="U369" s="1187"/>
      <c r="V369" s="1188"/>
      <c r="W369" s="1188"/>
      <c r="X369" s="1188"/>
      <c r="Y369" s="1189"/>
      <c r="Z369" s="1189"/>
      <c r="AA369" s="1189"/>
      <c r="AB369" s="1188">
        <v>-691.19279228145558</v>
      </c>
      <c r="AC369" s="1188">
        <v>-752.05911115633614</v>
      </c>
      <c r="AD369" s="1188">
        <v>-941.23300265886246</v>
      </c>
      <c r="AE369" s="826">
        <v>-1272.3452953062397</v>
      </c>
      <c r="AF369" s="826">
        <v>-1450.8775193346087</v>
      </c>
      <c r="AG369" s="826">
        <v>-1940.0112631717952</v>
      </c>
      <c r="AH369" s="826">
        <v>-1828.2940761284447</v>
      </c>
      <c r="AI369" s="1985">
        <v>-1986.0023739774647</v>
      </c>
      <c r="AJ369" s="826">
        <v>-1780.1297353750003</v>
      </c>
      <c r="AK369" s="826">
        <v>-2545.7403683260468</v>
      </c>
      <c r="AL369" s="826">
        <v>-2656.4420627650438</v>
      </c>
      <c r="AM369" s="826">
        <v>-2832.316293832047</v>
      </c>
      <c r="AN369" s="826">
        <v>-3288.1694422228347</v>
      </c>
      <c r="AO369" s="1188">
        <v>-3453.7624075707245</v>
      </c>
      <c r="AP369" s="1188">
        <v>-2374.5278697080616</v>
      </c>
      <c r="AQ369" s="1188">
        <v>-1361.741771147206</v>
      </c>
      <c r="AR369" s="2327" t="e">
        <v>#REF!</v>
      </c>
      <c r="AS369" s="2327" t="e">
        <v>#REF!</v>
      </c>
      <c r="AT369" s="2327" t="e">
        <v>#REF!</v>
      </c>
      <c r="AU369" s="325"/>
    </row>
    <row r="370" spans="1:47" s="15" customFormat="1" ht="16">
      <c r="D370" s="1650" t="s">
        <v>1426</v>
      </c>
      <c r="E370" s="1190"/>
      <c r="F370" s="1190"/>
      <c r="G370" s="1190"/>
      <c r="H370" s="1190"/>
      <c r="I370" s="1190"/>
      <c r="J370" s="1190"/>
      <c r="K370" s="1190"/>
      <c r="L370" s="1190"/>
      <c r="M370" s="1190"/>
      <c r="N370" s="1190"/>
      <c r="O370" s="1190"/>
      <c r="P370" s="1190"/>
      <c r="Q370" s="1190"/>
      <c r="R370" s="1190"/>
      <c r="S370" s="1190"/>
      <c r="T370" s="1190"/>
      <c r="U370" s="1190"/>
      <c r="V370" s="1191"/>
      <c r="W370" s="1191"/>
      <c r="X370" s="1191"/>
      <c r="Y370" s="1191"/>
      <c r="Z370" s="1191"/>
      <c r="AA370" s="1191"/>
      <c r="AB370" s="1191"/>
      <c r="AC370" s="1191"/>
      <c r="AD370" s="1191"/>
      <c r="AE370" s="827"/>
      <c r="AF370" s="827"/>
      <c r="AG370" s="827"/>
      <c r="AH370" s="827"/>
      <c r="AI370" s="1986"/>
      <c r="AJ370" s="827"/>
      <c r="AK370" s="827"/>
      <c r="AL370" s="827"/>
      <c r="AM370" s="827"/>
      <c r="AN370" s="827"/>
      <c r="AO370" s="1191"/>
      <c r="AP370" s="1191"/>
      <c r="AQ370" s="1191"/>
      <c r="AR370" s="2328"/>
      <c r="AS370" s="2328"/>
      <c r="AT370" s="2328"/>
      <c r="AU370" s="325"/>
    </row>
    <row r="371" spans="1:47" s="15" customFormat="1" ht="16">
      <c r="D371" s="1651" t="s">
        <v>691</v>
      </c>
      <c r="E371" s="1190"/>
      <c r="F371" s="1190"/>
      <c r="G371" s="1190"/>
      <c r="H371" s="1190"/>
      <c r="I371" s="1190"/>
      <c r="J371" s="1190"/>
      <c r="K371" s="1190"/>
      <c r="L371" s="1190"/>
      <c r="M371" s="1190"/>
      <c r="N371" s="1190"/>
      <c r="O371" s="1190"/>
      <c r="P371" s="1190"/>
      <c r="Q371" s="1190"/>
      <c r="R371" s="1190"/>
      <c r="S371" s="1190"/>
      <c r="T371" s="1190"/>
      <c r="U371" s="1190"/>
      <c r="V371" s="1191"/>
      <c r="W371" s="1191"/>
      <c r="X371" s="1191"/>
      <c r="Y371" s="1191"/>
      <c r="Z371" s="1191"/>
      <c r="AA371" s="1191"/>
      <c r="AB371" s="1191"/>
      <c r="AC371" s="827">
        <v>-301.57185163557506</v>
      </c>
      <c r="AD371" s="827">
        <v>-443.99047466348816</v>
      </c>
      <c r="AE371" s="827">
        <v>-695.66808633631285</v>
      </c>
      <c r="AF371" s="827">
        <v>-709.10347563122127</v>
      </c>
      <c r="AG371" s="827">
        <v>-895.49194334545837</v>
      </c>
      <c r="AH371" s="827">
        <v>-813.4839734523913</v>
      </c>
      <c r="AI371" s="1986">
        <v>-810.4902795958451</v>
      </c>
      <c r="AJ371" s="827">
        <v>-662.47019194022778</v>
      </c>
      <c r="AK371" s="827">
        <v>-1354.1360629300666</v>
      </c>
      <c r="AL371" s="827">
        <v>-1300.8066574256393</v>
      </c>
      <c r="AM371" s="827">
        <v>-1320.800452583878</v>
      </c>
      <c r="AN371" s="827">
        <v>-1674.0511533512085</v>
      </c>
      <c r="AO371" s="1191">
        <v>-1623.1816721536072</v>
      </c>
      <c r="AP371" s="1191">
        <v>-1705.0177655400737</v>
      </c>
      <c r="AQ371" s="1191">
        <v>-603.98467790265897</v>
      </c>
      <c r="AR371" s="2328" t="e">
        <v>#REF!</v>
      </c>
      <c r="AS371" s="2328" t="e">
        <v>#REF!</v>
      </c>
      <c r="AT371" s="2328" t="e">
        <v>#REF!</v>
      </c>
      <c r="AU371" s="325"/>
    </row>
    <row r="372" spans="1:47" s="15" customFormat="1" ht="16">
      <c r="D372" s="1652" t="s">
        <v>1427</v>
      </c>
      <c r="E372" s="1190"/>
      <c r="F372" s="1190"/>
      <c r="G372" s="1190"/>
      <c r="H372" s="1190"/>
      <c r="I372" s="1190"/>
      <c r="J372" s="1190"/>
      <c r="K372" s="1190"/>
      <c r="L372" s="1190"/>
      <c r="M372" s="1190"/>
      <c r="N372" s="1190"/>
      <c r="O372" s="1190"/>
      <c r="P372" s="1190"/>
      <c r="Q372" s="1190"/>
      <c r="R372" s="1190"/>
      <c r="S372" s="1190"/>
      <c r="T372" s="1190"/>
      <c r="U372" s="1190"/>
      <c r="V372" s="1191"/>
      <c r="W372" s="1191"/>
      <c r="X372" s="1191"/>
      <c r="Y372" s="1191"/>
      <c r="Z372" s="1191"/>
      <c r="AA372" s="1191"/>
      <c r="AB372" s="1191"/>
      <c r="AC372" s="827"/>
      <c r="AD372" s="827"/>
      <c r="AE372" s="827"/>
      <c r="AF372" s="827"/>
      <c r="AG372" s="827"/>
      <c r="AH372" s="827"/>
      <c r="AI372" s="1986">
        <v>-790.81533465784514</v>
      </c>
      <c r="AJ372" s="827">
        <v>-463.07122134486156</v>
      </c>
      <c r="AK372" s="827">
        <v>-525.30002998496684</v>
      </c>
      <c r="AL372" s="827">
        <v>-475.75938017989358</v>
      </c>
      <c r="AM372" s="827">
        <v>-941.4236801838988</v>
      </c>
      <c r="AN372" s="827">
        <v>-1278.3516697907228</v>
      </c>
      <c r="AO372" s="827">
        <v>-1173.6137118607069</v>
      </c>
      <c r="AP372" s="827"/>
      <c r="AQ372" s="1191"/>
      <c r="AR372" s="2328"/>
      <c r="AS372" s="2328"/>
      <c r="AT372" s="2328"/>
      <c r="AU372" s="325"/>
    </row>
    <row r="373" spans="1:47" s="15" customFormat="1" ht="16">
      <c r="D373" s="1653" t="s">
        <v>704</v>
      </c>
      <c r="E373" s="1192"/>
      <c r="F373" s="1192"/>
      <c r="G373" s="1193"/>
      <c r="H373" s="1193"/>
      <c r="I373" s="1193"/>
      <c r="J373" s="1193"/>
      <c r="K373" s="1193"/>
      <c r="L373" s="1193"/>
      <c r="M373" s="1193"/>
      <c r="N373" s="1193"/>
      <c r="O373" s="1193"/>
      <c r="P373" s="1193"/>
      <c r="Q373" s="1193"/>
      <c r="R373" s="1193"/>
      <c r="S373" s="1193"/>
      <c r="T373" s="1193"/>
      <c r="U373" s="1193"/>
      <c r="V373" s="1192"/>
      <c r="W373" s="1192"/>
      <c r="X373" s="1192"/>
      <c r="Y373" s="1194"/>
      <c r="Z373" s="1194"/>
      <c r="AA373" s="1194"/>
      <c r="AB373" s="1194"/>
      <c r="AC373" s="1194"/>
      <c r="AD373" s="1194"/>
      <c r="AE373" s="828"/>
      <c r="AF373" s="828"/>
      <c r="AG373" s="828"/>
      <c r="AH373" s="828"/>
      <c r="AI373" s="1987"/>
      <c r="AJ373" s="828"/>
      <c r="AK373" s="828"/>
      <c r="AL373" s="828"/>
      <c r="AM373" s="828"/>
      <c r="AN373" s="828"/>
      <c r="AO373" s="594"/>
      <c r="AP373" s="594"/>
      <c r="AQ373" s="594"/>
      <c r="AR373" s="2329"/>
      <c r="AS373" s="2329"/>
      <c r="AT373" s="2329"/>
      <c r="AU373" s="325"/>
    </row>
    <row r="374" spans="1:47" s="15" customFormat="1" ht="16">
      <c r="D374" s="1654" t="s">
        <v>1428</v>
      </c>
      <c r="E374" s="1195"/>
      <c r="F374" s="1195"/>
      <c r="G374" s="1196"/>
      <c r="H374" s="1196"/>
      <c r="I374" s="1196"/>
      <c r="J374" s="1196"/>
      <c r="K374" s="1196"/>
      <c r="L374" s="1196"/>
      <c r="M374" s="1196"/>
      <c r="N374" s="1196"/>
      <c r="O374" s="1196"/>
      <c r="P374" s="1196"/>
      <c r="Q374" s="1196"/>
      <c r="R374" s="1196"/>
      <c r="S374" s="1196"/>
      <c r="T374" s="1196"/>
      <c r="U374" s="1196"/>
      <c r="V374" s="1195"/>
      <c r="W374" s="1195"/>
      <c r="X374" s="1195"/>
      <c r="Y374" s="1197"/>
      <c r="Z374" s="1197"/>
      <c r="AA374" s="1197"/>
      <c r="AB374" s="1197">
        <v>-493.02905067758701</v>
      </c>
      <c r="AC374" s="1197">
        <v>-521.19303959190063</v>
      </c>
      <c r="AD374" s="1197">
        <v>-546.5607701949117</v>
      </c>
      <c r="AE374" s="1198">
        <v>-811.23850956705098</v>
      </c>
      <c r="AF374" s="1198">
        <v>-901.82779950797135</v>
      </c>
      <c r="AG374" s="1198">
        <v>-1126.7151760135587</v>
      </c>
      <c r="AH374" s="1198">
        <v>-1081.1899783204926</v>
      </c>
      <c r="AI374" s="1988">
        <v>-1193.0951605108326</v>
      </c>
      <c r="AJ374" s="1198">
        <v>-990.94386957552092</v>
      </c>
      <c r="AK374" s="1198">
        <v>-1709.221241434956</v>
      </c>
      <c r="AL374" s="1198">
        <v>-1754.2325180702423</v>
      </c>
      <c r="AM374" s="1198">
        <v>-1821.367586970041</v>
      </c>
      <c r="AN374" s="1198">
        <v>-2161.131878130564</v>
      </c>
      <c r="AO374" s="1198">
        <v>-2345.3414716438906</v>
      </c>
      <c r="AP374" s="1198">
        <v>-1676.1262712040736</v>
      </c>
      <c r="AQ374" s="1192">
        <v>-575.09318356665904</v>
      </c>
      <c r="AR374" s="2330" t="e">
        <v>#REF!</v>
      </c>
      <c r="AS374" s="2330" t="e">
        <v>#REF!</v>
      </c>
      <c r="AT374" s="2330" t="e">
        <v>#REF!</v>
      </c>
      <c r="AU374" s="325"/>
    </row>
    <row r="375" spans="1:47" s="15" customFormat="1" ht="16">
      <c r="D375" s="1654" t="s">
        <v>1429</v>
      </c>
      <c r="E375" s="1196"/>
      <c r="F375" s="1196"/>
      <c r="G375" s="1196"/>
      <c r="H375" s="1196"/>
      <c r="I375" s="1196"/>
      <c r="J375" s="1196"/>
      <c r="K375" s="1196"/>
      <c r="L375" s="1196"/>
      <c r="M375" s="1196"/>
      <c r="N375" s="1196"/>
      <c r="O375" s="1196"/>
      <c r="P375" s="1196"/>
      <c r="Q375" s="1196"/>
      <c r="R375" s="1196"/>
      <c r="S375" s="1196"/>
      <c r="T375" s="1196"/>
      <c r="U375" s="1196"/>
      <c r="V375" s="1195"/>
      <c r="W375" s="1195"/>
      <c r="X375" s="1195"/>
      <c r="Y375" s="1197"/>
      <c r="Z375" s="1197"/>
      <c r="AA375" s="1197"/>
      <c r="AB375" s="1197">
        <v>-361.01070833493702</v>
      </c>
      <c r="AC375" s="1197">
        <v>-393.15043428762567</v>
      </c>
      <c r="AD375" s="1197">
        <v>-546.48294480264678</v>
      </c>
      <c r="AE375" s="1198">
        <v>-633.93662978637224</v>
      </c>
      <c r="AF375" s="1198">
        <v>-835.56986837845898</v>
      </c>
      <c r="AG375" s="1198">
        <v>-1115.8269037455138</v>
      </c>
      <c r="AH375" s="1198">
        <v>-1116.9868303734927</v>
      </c>
      <c r="AI375" s="1988">
        <v>-1227.0109644458325</v>
      </c>
      <c r="AJ375" s="1198">
        <v>-1118.3791521108872</v>
      </c>
      <c r="AK375" s="1198">
        <v>-1161.4845924739861</v>
      </c>
      <c r="AL375" s="1198">
        <v>-1356.069596157085</v>
      </c>
      <c r="AM375" s="1198">
        <v>-1894.5517271613305</v>
      </c>
      <c r="AN375" s="1198">
        <v>-2314.5660475220761</v>
      </c>
      <c r="AO375" s="1198">
        <v>-2583.3276724793391</v>
      </c>
      <c r="AP375" s="1198">
        <v>-1705.0177655400737</v>
      </c>
      <c r="AQ375" s="1194">
        <v>-603.98467790265897</v>
      </c>
      <c r="AR375" s="2331" t="e">
        <v>#REF!</v>
      </c>
      <c r="AS375" s="2331" t="e">
        <v>#REF!</v>
      </c>
      <c r="AT375" s="2331" t="e">
        <v>#REF!</v>
      </c>
      <c r="AU375" s="325"/>
    </row>
    <row r="376" spans="1:47" s="15" customFormat="1" ht="16">
      <c r="D376" s="1654" t="s">
        <v>1430</v>
      </c>
      <c r="E376" s="1196"/>
      <c r="F376" s="1196"/>
      <c r="G376" s="1196"/>
      <c r="H376" s="1196"/>
      <c r="I376" s="1196"/>
      <c r="J376" s="1196"/>
      <c r="K376" s="1196"/>
      <c r="L376" s="1196"/>
      <c r="M376" s="1196"/>
      <c r="N376" s="1196"/>
      <c r="O376" s="1196"/>
      <c r="P376" s="1196"/>
      <c r="Q376" s="1196"/>
      <c r="R376" s="1196"/>
      <c r="S376" s="1196"/>
      <c r="T376" s="1196"/>
      <c r="U376" s="1196"/>
      <c r="V376" s="1195"/>
      <c r="W376" s="1195"/>
      <c r="X376" s="1195"/>
      <c r="Y376" s="1197"/>
      <c r="Z376" s="1197"/>
      <c r="AA376" s="1197"/>
      <c r="AB376" s="1197">
        <v>-361.01070833493702</v>
      </c>
      <c r="AC376" s="1197">
        <v>-393.15043428762567</v>
      </c>
      <c r="AD376" s="1197">
        <v>-546.48294480264678</v>
      </c>
      <c r="AE376" s="1198">
        <v>-834.78689066237223</v>
      </c>
      <c r="AF376" s="1198">
        <v>-800.81391226752646</v>
      </c>
      <c r="AG376" s="1198">
        <v>-1052.7236021815138</v>
      </c>
      <c r="AH376" s="1198">
        <v>-1060.7008466995228</v>
      </c>
      <c r="AI376" s="1988">
        <v>-1181.9109644458326</v>
      </c>
      <c r="AJ376" s="1198">
        <v>-911.29576478714921</v>
      </c>
      <c r="AK376" s="1198">
        <v>-985.07049312888716</v>
      </c>
      <c r="AL376" s="1198">
        <v>-1171.3281617278813</v>
      </c>
      <c r="AM376" s="1198">
        <v>-1713.1691480565937</v>
      </c>
      <c r="AN376" s="1198">
        <v>-2098.1459076349888</v>
      </c>
      <c r="AO376" s="1197">
        <v>-2309.3596276132507</v>
      </c>
      <c r="AP376" s="1197">
        <v>-1705.0177655400737</v>
      </c>
      <c r="AQ376" s="1194">
        <v>-603.98467790265897</v>
      </c>
      <c r="AR376" s="2331" t="e">
        <v>#REF!</v>
      </c>
      <c r="AS376" s="2331" t="e">
        <v>#REF!</v>
      </c>
      <c r="AT376" s="2331" t="e">
        <v>#REF!</v>
      </c>
      <c r="AU376" s="325"/>
    </row>
    <row r="377" spans="1:47" s="15" customFormat="1" ht="16.75" thickBot="1">
      <c r="D377" s="1655" t="s">
        <v>1431</v>
      </c>
      <c r="E377" s="595"/>
      <c r="F377" s="595"/>
      <c r="G377" s="595"/>
      <c r="H377" s="595"/>
      <c r="I377" s="595"/>
      <c r="J377" s="595"/>
      <c r="K377" s="595"/>
      <c r="L377" s="595"/>
      <c r="M377" s="595"/>
      <c r="N377" s="595"/>
      <c r="O377" s="595"/>
      <c r="P377" s="595"/>
      <c r="Q377" s="595"/>
      <c r="R377" s="595"/>
      <c r="S377" s="595"/>
      <c r="T377" s="595"/>
      <c r="U377" s="595"/>
      <c r="V377" s="596"/>
      <c r="W377" s="596"/>
      <c r="X377" s="596"/>
      <c r="Y377" s="597"/>
      <c r="Z377" s="597"/>
      <c r="AA377" s="597"/>
      <c r="AB377" s="596">
        <v>-493.02905067758701</v>
      </c>
      <c r="AC377" s="596">
        <v>-521.19303959190063</v>
      </c>
      <c r="AD377" s="596">
        <v>-546.5607701949117</v>
      </c>
      <c r="AE377" s="829">
        <v>-610.38824869105099</v>
      </c>
      <c r="AF377" s="829">
        <v>-847.60831635290401</v>
      </c>
      <c r="AG377" s="829">
        <v>-1228.1861873186585</v>
      </c>
      <c r="AH377" s="829">
        <v>-1081.1899783204926</v>
      </c>
      <c r="AI377" s="1989">
        <v>-392.7695947458576</v>
      </c>
      <c r="AJ377" s="829">
        <v>-170.5793877395684</v>
      </c>
      <c r="AK377" s="829">
        <v>-747.74676588540615</v>
      </c>
      <c r="AL377" s="829">
        <v>-605.23787587765128</v>
      </c>
      <c r="AM377" s="829">
        <v>-549.05498471118335</v>
      </c>
      <c r="AN377" s="829">
        <v>-854.25691550694216</v>
      </c>
      <c r="AO377" s="596">
        <v>-487.43575640106383</v>
      </c>
      <c r="AP377" s="596">
        <v>-1676.1262712040736</v>
      </c>
      <c r="AQ377" s="596">
        <v>-575.09318356665904</v>
      </c>
      <c r="AR377" s="2332" t="e">
        <v>#REF!</v>
      </c>
      <c r="AS377" s="2332" t="e">
        <v>#REF!</v>
      </c>
      <c r="AT377" s="2332" t="e">
        <v>#REF!</v>
      </c>
      <c r="AU377" s="325"/>
    </row>
    <row r="378" spans="1:47" s="15" customFormat="1" ht="16.75" thickBot="1">
      <c r="D378" s="1656" t="s">
        <v>730</v>
      </c>
      <c r="E378" s="598"/>
      <c r="F378" s="598"/>
      <c r="G378" s="598"/>
      <c r="H378" s="598"/>
      <c r="I378" s="598"/>
      <c r="J378" s="598"/>
      <c r="K378" s="598"/>
      <c r="L378" s="598"/>
      <c r="M378" s="598"/>
      <c r="N378" s="598"/>
      <c r="O378" s="598"/>
      <c r="P378" s="598"/>
      <c r="Q378" s="598"/>
      <c r="R378" s="598"/>
      <c r="S378" s="598"/>
      <c r="T378" s="598"/>
      <c r="U378" s="598"/>
      <c r="V378" s="599"/>
      <c r="W378" s="599"/>
      <c r="X378" s="599"/>
      <c r="Y378" s="599"/>
      <c r="Z378" s="599"/>
      <c r="AA378" s="599"/>
      <c r="AB378" s="599"/>
      <c r="AC378" s="599"/>
      <c r="AD378" s="599">
        <v>-516.51418707064704</v>
      </c>
      <c r="AE378" s="830">
        <v>-834.78689066237223</v>
      </c>
      <c r="AF378" s="830">
        <v>-889.78935153352643</v>
      </c>
      <c r="AG378" s="830">
        <v>-979.55039325841403</v>
      </c>
      <c r="AH378" s="830">
        <v>-1095.3198197504928</v>
      </c>
      <c r="AI378" s="1990">
        <v>-1226.3721623788326</v>
      </c>
      <c r="AJ378" s="830">
        <v>-1154.3609961408872</v>
      </c>
      <c r="AK378" s="830">
        <v>-1838.6993668299772</v>
      </c>
      <c r="AL378" s="830">
        <v>-1996.3754389736273</v>
      </c>
      <c r="AM378" s="830">
        <v>-2092.5459204565727</v>
      </c>
      <c r="AN378" s="830">
        <v>-2493.8453911954748</v>
      </c>
      <c r="AO378" s="599">
        <v>-2758.9275879061506</v>
      </c>
      <c r="AP378" s="599">
        <v>-1705.0177655400737</v>
      </c>
      <c r="AQ378" s="599">
        <v>-603.98467790265897</v>
      </c>
      <c r="AR378" s="2333" t="e">
        <v>#REF!</v>
      </c>
      <c r="AS378" s="2333" t="e">
        <v>#REF!</v>
      </c>
      <c r="AT378" s="2333" t="e">
        <v>#REF!</v>
      </c>
      <c r="AU378" s="325"/>
    </row>
    <row r="379" spans="1:47" s="15" customFormat="1" ht="16">
      <c r="D379" s="1633" t="s">
        <v>697</v>
      </c>
      <c r="E379" s="1169"/>
      <c r="F379" s="1169"/>
      <c r="G379" s="1169"/>
      <c r="H379" s="1169"/>
      <c r="I379" s="1169"/>
      <c r="J379" s="1169"/>
      <c r="K379" s="1169"/>
      <c r="L379" s="1169"/>
      <c r="M379" s="1169"/>
      <c r="N379" s="1169"/>
      <c r="O379" s="1169"/>
      <c r="P379" s="1169"/>
      <c r="Q379" s="1169"/>
      <c r="R379" s="1169"/>
      <c r="S379" s="1169"/>
      <c r="T379" s="1169"/>
      <c r="U379" s="1169"/>
      <c r="V379" s="1171">
        <v>0</v>
      </c>
      <c r="W379" s="1171">
        <v>3.0000000000000155</v>
      </c>
      <c r="X379" s="1171">
        <v>1.5000000000000426</v>
      </c>
      <c r="Y379" s="1171">
        <v>-65.311885181128815</v>
      </c>
      <c r="Z379" s="1171">
        <v>18.294475781874169</v>
      </c>
      <c r="AA379" s="1171">
        <v>79.505125520296957</v>
      </c>
      <c r="AB379" s="1171">
        <v>20.464041841903907</v>
      </c>
      <c r="AC379" s="1171">
        <v>114.821911149787</v>
      </c>
      <c r="AD379" s="1171">
        <v>68.604597171861514</v>
      </c>
      <c r="AE379" s="812">
        <v>421.1900219036346</v>
      </c>
      <c r="AF379" s="812">
        <v>156.93077594195864</v>
      </c>
      <c r="AG379" s="812">
        <v>365.64008623461882</v>
      </c>
      <c r="AH379" s="812">
        <v>-4.5231374883770883</v>
      </c>
      <c r="AI379" s="1976">
        <v>81.317297446793845</v>
      </c>
      <c r="AJ379" s="812">
        <v>173.74920960045449</v>
      </c>
      <c r="AK379" s="812">
        <v>820.84209735083436</v>
      </c>
      <c r="AL379" s="812">
        <v>724.45263721949755</v>
      </c>
      <c r="AM379" s="812">
        <v>262.07883503231255</v>
      </c>
      <c r="AN379" s="812">
        <v>234.9136279942318</v>
      </c>
      <c r="AO379" s="1171">
        <v>229.95482033233574</v>
      </c>
      <c r="AP379" s="1171">
        <v>206.52082409445541</v>
      </c>
      <c r="AQ379" s="1171">
        <v>220.87931533572902</v>
      </c>
      <c r="AR379" s="2442" t="e">
        <v>#REF!</v>
      </c>
      <c r="AS379" s="2442" t="e">
        <v>#REF!</v>
      </c>
      <c r="AT379" s="2442" t="e">
        <v>#REF!</v>
      </c>
      <c r="AU379" s="325"/>
    </row>
    <row r="380" spans="1:47" s="15" customFormat="1" ht="16">
      <c r="A380" t="s">
        <v>1116</v>
      </c>
      <c r="D380" s="1638" t="s">
        <v>698</v>
      </c>
      <c r="E380" s="1169"/>
      <c r="F380" s="1169"/>
      <c r="G380" s="1169"/>
      <c r="H380" s="1169"/>
      <c r="I380" s="1169"/>
      <c r="J380" s="1169"/>
      <c r="K380" s="1169"/>
      <c r="L380" s="1169"/>
      <c r="M380" s="1169"/>
      <c r="N380" s="1169"/>
      <c r="O380" s="1169"/>
      <c r="P380" s="1169"/>
      <c r="Q380" s="1169"/>
      <c r="R380" s="1169"/>
      <c r="S380" s="1169"/>
      <c r="T380" s="1169"/>
      <c r="U380" s="1169"/>
      <c r="V380" s="1172">
        <v>0</v>
      </c>
      <c r="W380" s="1172">
        <v>3.0000000000000155</v>
      </c>
      <c r="X380" s="1172">
        <v>1.5000000000000426</v>
      </c>
      <c r="Y380" s="1172">
        <v>-65.311885181128815</v>
      </c>
      <c r="Z380" s="1172">
        <v>18.294475781874169</v>
      </c>
      <c r="AA380" s="1172">
        <v>79.505125520296957</v>
      </c>
      <c r="AB380" s="1172">
        <v>20.464041841903907</v>
      </c>
      <c r="AC380" s="1172">
        <v>114.821911149787</v>
      </c>
      <c r="AD380" s="1172">
        <v>68.604597171861514</v>
      </c>
      <c r="AE380" s="813">
        <v>421.1900219036346</v>
      </c>
      <c r="AF380" s="813">
        <v>156.93077594195864</v>
      </c>
      <c r="AG380" s="813">
        <v>365.64008623461882</v>
      </c>
      <c r="AH380" s="813">
        <v>63.591187285642917</v>
      </c>
      <c r="AI380" s="1977">
        <v>81.317297446793845</v>
      </c>
      <c r="AJ380" s="813">
        <v>173.74920960045449</v>
      </c>
      <c r="AK380" s="813">
        <v>820.84209735083436</v>
      </c>
      <c r="AL380" s="813">
        <v>724.45263721949755</v>
      </c>
      <c r="AM380" s="813">
        <v>262.07883503231255</v>
      </c>
      <c r="AN380" s="813">
        <v>234.9136279942318</v>
      </c>
      <c r="AO380" s="1172">
        <v>229.95482033233574</v>
      </c>
      <c r="AP380" s="1172">
        <v>206.52082409445541</v>
      </c>
      <c r="AQ380" s="1172">
        <v>220.87931533572902</v>
      </c>
      <c r="AR380" s="2443" t="e">
        <v>#REF!</v>
      </c>
      <c r="AS380" s="2443" t="e">
        <v>#REF!</v>
      </c>
      <c r="AT380" s="2443" t="e">
        <v>#REF!</v>
      </c>
      <c r="AU380" s="325"/>
    </row>
    <row r="381" spans="1:47" s="15" customFormat="1" ht="16">
      <c r="A381"/>
      <c r="D381" s="1638" t="s">
        <v>728</v>
      </c>
      <c r="E381" s="1169"/>
      <c r="F381" s="1169"/>
      <c r="G381" s="1169"/>
      <c r="H381" s="1169"/>
      <c r="I381" s="1169"/>
      <c r="J381" s="1169"/>
      <c r="K381" s="1169"/>
      <c r="L381" s="1169"/>
      <c r="M381" s="1169"/>
      <c r="N381" s="1169"/>
      <c r="O381" s="1169"/>
      <c r="P381" s="1169"/>
      <c r="Q381" s="1169"/>
      <c r="R381" s="1169"/>
      <c r="S381" s="1169"/>
      <c r="T381" s="1169"/>
      <c r="U381" s="1169"/>
      <c r="V381" s="1172"/>
      <c r="W381" s="1172"/>
      <c r="X381" s="1172"/>
      <c r="Y381" s="1172"/>
      <c r="Z381" s="1172"/>
      <c r="AA381" s="1172"/>
      <c r="AB381" s="1172"/>
      <c r="AC381" s="1172"/>
      <c r="AD381" s="1199">
        <v>0</v>
      </c>
      <c r="AE381" s="831">
        <v>0</v>
      </c>
      <c r="AF381" s="831">
        <v>88.975439265999995</v>
      </c>
      <c r="AG381" s="831">
        <v>63.103301563999999</v>
      </c>
      <c r="AH381" s="831">
        <v>56.285983673969994</v>
      </c>
      <c r="AI381" s="1991">
        <v>46.3</v>
      </c>
      <c r="AJ381" s="831">
        <v>43.666260758371628</v>
      </c>
      <c r="AK381" s="831">
        <v>24.792840755990309</v>
      </c>
      <c r="AL381" s="831">
        <v>0</v>
      </c>
      <c r="AM381" s="831">
        <v>0</v>
      </c>
      <c r="AN381" s="831">
        <v>0</v>
      </c>
      <c r="AO381" s="1199">
        <v>0</v>
      </c>
      <c r="AP381" s="1199">
        <v>0</v>
      </c>
      <c r="AQ381" s="1199">
        <v>0</v>
      </c>
      <c r="AR381" s="2451">
        <v>0</v>
      </c>
      <c r="AS381" s="2451">
        <v>0</v>
      </c>
      <c r="AT381" s="2451">
        <v>0</v>
      </c>
      <c r="AU381" s="325"/>
    </row>
    <row r="382" spans="1:47" s="15" customFormat="1" ht="16">
      <c r="A382" t="s">
        <v>1114</v>
      </c>
      <c r="D382" s="1638" t="s">
        <v>699</v>
      </c>
      <c r="E382" s="1169"/>
      <c r="F382" s="1169"/>
      <c r="G382" s="1169"/>
      <c r="H382" s="1169"/>
      <c r="I382" s="1169"/>
      <c r="J382" s="1169"/>
      <c r="K382" s="1169"/>
      <c r="L382" s="1169"/>
      <c r="M382" s="1169"/>
      <c r="N382" s="1169"/>
      <c r="O382" s="1169"/>
      <c r="P382" s="1169"/>
      <c r="Q382" s="1169"/>
      <c r="R382" s="1169"/>
      <c r="S382" s="1169"/>
      <c r="T382" s="1169"/>
      <c r="U382" s="1169"/>
      <c r="V382" s="1172">
        <v>0</v>
      </c>
      <c r="W382" s="1172">
        <v>0</v>
      </c>
      <c r="X382" s="1172">
        <v>0</v>
      </c>
      <c r="Y382" s="1172">
        <v>0</v>
      </c>
      <c r="Z382" s="1172">
        <v>0</v>
      </c>
      <c r="AA382" s="1172">
        <v>0</v>
      </c>
      <c r="AB382" s="1172">
        <v>0</v>
      </c>
      <c r="AC382" s="1172">
        <v>0</v>
      </c>
      <c r="AD382" s="1172">
        <v>0</v>
      </c>
      <c r="AE382" s="813">
        <v>0</v>
      </c>
      <c r="AF382" s="813">
        <v>0</v>
      </c>
      <c r="AG382" s="813">
        <v>0</v>
      </c>
      <c r="AH382" s="813">
        <v>-68.114324774020005</v>
      </c>
      <c r="AI382" s="1977">
        <v>0</v>
      </c>
      <c r="AJ382" s="813">
        <v>0</v>
      </c>
      <c r="AK382" s="813">
        <v>0</v>
      </c>
      <c r="AL382" s="813">
        <v>0</v>
      </c>
      <c r="AM382" s="813">
        <v>0</v>
      </c>
      <c r="AN382" s="813">
        <v>0</v>
      </c>
      <c r="AO382" s="1172">
        <v>0</v>
      </c>
      <c r="AP382" s="1172">
        <v>0</v>
      </c>
      <c r="AQ382" s="1172">
        <v>0</v>
      </c>
      <c r="AR382" s="2443">
        <v>0</v>
      </c>
      <c r="AS382" s="2443">
        <v>0</v>
      </c>
      <c r="AT382" s="2443">
        <v>0</v>
      </c>
      <c r="AU382" s="325"/>
    </row>
    <row r="383" spans="1:47" s="15" customFormat="1" ht="16">
      <c r="A383"/>
      <c r="D383" s="1633" t="s">
        <v>700</v>
      </c>
      <c r="E383" s="1169"/>
      <c r="F383" s="1169"/>
      <c r="G383" s="1169"/>
      <c r="H383" s="1169"/>
      <c r="I383" s="1169"/>
      <c r="J383" s="1169"/>
      <c r="K383" s="1169"/>
      <c r="L383" s="1169"/>
      <c r="M383" s="1169"/>
      <c r="N383" s="1169"/>
      <c r="O383" s="1169"/>
      <c r="P383" s="1169"/>
      <c r="Q383" s="1169"/>
      <c r="R383" s="1169"/>
      <c r="S383" s="1169"/>
      <c r="T383" s="1169"/>
      <c r="U383" s="1169"/>
      <c r="V383" s="1171">
        <v>68.531212730999997</v>
      </c>
      <c r="W383" s="1171">
        <v>44.899999999999991</v>
      </c>
      <c r="X383" s="1171">
        <v>-215.32156360241689</v>
      </c>
      <c r="Y383" s="1171">
        <v>129.81269811865712</v>
      </c>
      <c r="Z383" s="1171">
        <v>280.45901483237145</v>
      </c>
      <c r="AA383" s="1171">
        <v>319.24217878668941</v>
      </c>
      <c r="AB383" s="1171">
        <v>362.29048347337124</v>
      </c>
      <c r="AC383" s="1171">
        <v>448.2953694226486</v>
      </c>
      <c r="AD383" s="1171">
        <v>556.25291535625422</v>
      </c>
      <c r="AE383" s="812">
        <v>1159.9910756300992</v>
      </c>
      <c r="AF383" s="812">
        <v>910.73834533448655</v>
      </c>
      <c r="AG383" s="812">
        <v>1252.239191303966</v>
      </c>
      <c r="AH383" s="812">
        <v>950.83591187057436</v>
      </c>
      <c r="AI383" s="1976">
        <v>1281.5282433489474</v>
      </c>
      <c r="AJ383" s="812">
        <v>1173.04329628597</v>
      </c>
      <c r="AK383" s="812">
        <v>2020.8944547672406</v>
      </c>
      <c r="AL383" s="812">
        <v>2105.4198768055103</v>
      </c>
      <c r="AM383" s="812">
        <v>2216.3860355954384</v>
      </c>
      <c r="AN383" s="812">
        <v>2635.7327677141316</v>
      </c>
      <c r="AO383" s="1171">
        <v>2924.0090698718463</v>
      </c>
      <c r="AP383" s="1171">
        <v>1846.6652512678888</v>
      </c>
      <c r="AQ383" s="1171">
        <v>759.99065487174789</v>
      </c>
      <c r="AR383" s="2442" t="e">
        <v>#REF!</v>
      </c>
      <c r="AS383" s="2442" t="e">
        <v>#REF!</v>
      </c>
      <c r="AT383" s="2442" t="e">
        <v>#REF!</v>
      </c>
      <c r="AU383" s="325"/>
    </row>
    <row r="384" spans="1:47" s="15" customFormat="1" ht="16">
      <c r="A384" t="s">
        <v>1115</v>
      </c>
      <c r="D384" s="1638" t="s">
        <v>698</v>
      </c>
      <c r="E384" s="1169"/>
      <c r="F384" s="1169"/>
      <c r="G384" s="1169"/>
      <c r="H384" s="1169"/>
      <c r="I384" s="1169"/>
      <c r="J384" s="1169"/>
      <c r="K384" s="1169"/>
      <c r="L384" s="1169"/>
      <c r="M384" s="1169"/>
      <c r="N384" s="1169"/>
      <c r="O384" s="1169"/>
      <c r="P384" s="1169"/>
      <c r="Q384" s="1169"/>
      <c r="R384" s="1169"/>
      <c r="S384" s="1169"/>
      <c r="T384" s="1169"/>
      <c r="U384" s="1169"/>
      <c r="V384" s="1172">
        <v>0</v>
      </c>
      <c r="W384" s="1172">
        <v>-50.100000000000009</v>
      </c>
      <c r="X384" s="1172">
        <v>-216.02156360241688</v>
      </c>
      <c r="Y384" s="1172">
        <v>24.655782745918764</v>
      </c>
      <c r="Z384" s="1172">
        <v>92.272436026139232</v>
      </c>
      <c r="AA384" s="1172">
        <v>94.834051126999995</v>
      </c>
      <c r="AB384" s="1172">
        <v>39.301549082000022</v>
      </c>
      <c r="AC384" s="1172">
        <v>92.266238545422084</v>
      </c>
      <c r="AD384" s="1172">
        <v>107.94094871251076</v>
      </c>
      <c r="AE384" s="813">
        <v>205.97138405200027</v>
      </c>
      <c r="AF384" s="813">
        <v>253.46590520499987</v>
      </c>
      <c r="AG384" s="813">
        <v>220.58644761457262</v>
      </c>
      <c r="AH384" s="813">
        <v>142.32728891000002</v>
      </c>
      <c r="AI384" s="1977">
        <v>-25.685910036448661</v>
      </c>
      <c r="AJ384" s="813">
        <v>-111.58020717878526</v>
      </c>
      <c r="AK384" s="813">
        <v>146.56480147092475</v>
      </c>
      <c r="AL384" s="813">
        <v>405.57804324823383</v>
      </c>
      <c r="AM384" s="813">
        <v>1153.6108082732912</v>
      </c>
      <c r="AN384" s="813">
        <v>1764.874720520012</v>
      </c>
      <c r="AO384" s="1172">
        <v>2488.0151056759842</v>
      </c>
      <c r="AP384" s="1172">
        <v>1294.2579459658398</v>
      </c>
      <c r="AQ384" s="1172">
        <v>2256.5543474639871</v>
      </c>
      <c r="AR384" s="2443" t="e">
        <v>#REF!</v>
      </c>
      <c r="AS384" s="2443" t="e">
        <v>#REF!</v>
      </c>
      <c r="AT384" s="2443" t="e">
        <v>#REF!</v>
      </c>
      <c r="AU384" s="325"/>
    </row>
    <row r="385" spans="1:47" s="15" customFormat="1" ht="16">
      <c r="A385" s="15" t="s">
        <v>1117</v>
      </c>
      <c r="D385" s="1638" t="s">
        <v>699</v>
      </c>
      <c r="E385" s="1169"/>
      <c r="F385" s="1169"/>
      <c r="G385" s="1169"/>
      <c r="H385" s="1169"/>
      <c r="I385" s="1169"/>
      <c r="J385" s="1169"/>
      <c r="K385" s="1169"/>
      <c r="L385" s="1169"/>
      <c r="M385" s="1169"/>
      <c r="N385" s="1169"/>
      <c r="O385" s="1169"/>
      <c r="P385" s="1169"/>
      <c r="Q385" s="1169"/>
      <c r="R385" s="1169"/>
      <c r="S385" s="1169"/>
      <c r="T385" s="1169"/>
      <c r="U385" s="1169"/>
      <c r="V385" s="1172">
        <v>68.531212730999997</v>
      </c>
      <c r="W385" s="1172">
        <v>95</v>
      </c>
      <c r="X385" s="1172">
        <v>0.69999999999999929</v>
      </c>
      <c r="Y385" s="1172">
        <v>105.15691537273837</v>
      </c>
      <c r="Z385" s="1172">
        <v>188.18657880623221</v>
      </c>
      <c r="AA385" s="1172">
        <v>224.4081276596894</v>
      </c>
      <c r="AB385" s="1172">
        <v>322.98893439137123</v>
      </c>
      <c r="AC385" s="1172">
        <v>356.02913087722652</v>
      </c>
      <c r="AD385" s="1172">
        <v>448.31196664374346</v>
      </c>
      <c r="AE385" s="813">
        <v>954.0196915780989</v>
      </c>
      <c r="AF385" s="813">
        <v>657.27244012948665</v>
      </c>
      <c r="AG385" s="813">
        <v>1031.6527436893934</v>
      </c>
      <c r="AH385" s="813">
        <v>808.50862296057437</v>
      </c>
      <c r="AI385" s="1977">
        <v>1307.214153385396</v>
      </c>
      <c r="AJ385" s="813">
        <v>1284.6235034647552</v>
      </c>
      <c r="AK385" s="813">
        <v>1874.3296532963159</v>
      </c>
      <c r="AL385" s="813">
        <v>1699.8418335572765</v>
      </c>
      <c r="AM385" s="813">
        <v>1062.7752273221472</v>
      </c>
      <c r="AN385" s="813">
        <v>870.85804719411965</v>
      </c>
      <c r="AO385" s="1172">
        <v>435.99396419586219</v>
      </c>
      <c r="AP385" s="1172">
        <v>552.40730530204905</v>
      </c>
      <c r="AQ385" s="1172">
        <v>-1496.5636925922392</v>
      </c>
      <c r="AR385" s="2443">
        <v>-543.19845790184286</v>
      </c>
      <c r="AS385" s="2443">
        <v>-638.36410738753852</v>
      </c>
      <c r="AT385" s="2443">
        <v>-666.15750230550407</v>
      </c>
      <c r="AU385" s="325"/>
    </row>
    <row r="386" spans="1:47" s="15" customFormat="1" ht="16">
      <c r="D386" s="1638" t="s">
        <v>1124</v>
      </c>
      <c r="E386" s="1169"/>
      <c r="F386" s="1169"/>
      <c r="G386" s="1169"/>
      <c r="H386" s="1169"/>
      <c r="I386" s="1169"/>
      <c r="J386" s="1169"/>
      <c r="K386" s="1169"/>
      <c r="L386" s="1169"/>
      <c r="M386" s="1169"/>
      <c r="N386" s="1169"/>
      <c r="O386" s="1169"/>
      <c r="P386" s="1169"/>
      <c r="Q386" s="1169"/>
      <c r="R386" s="1169"/>
      <c r="S386" s="1169"/>
      <c r="T386" s="1169"/>
      <c r="U386" s="1169"/>
      <c r="V386" s="1172">
        <v>0</v>
      </c>
      <c r="W386" s="1172">
        <v>0</v>
      </c>
      <c r="X386" s="1172">
        <v>16.2</v>
      </c>
      <c r="Y386" s="1172">
        <v>49.486261138802</v>
      </c>
      <c r="Z386" s="1172">
        <v>103.59044097524267</v>
      </c>
      <c r="AA386" s="1172">
        <v>138.66156726277015</v>
      </c>
      <c r="AB386" s="1172">
        <v>183.82033813965148</v>
      </c>
      <c r="AC386" s="1172">
        <v>211.49647385698302</v>
      </c>
      <c r="AD386" s="1172">
        <v>262.04850870218172</v>
      </c>
      <c r="AE386" s="1172">
        <v>720.95135038795513</v>
      </c>
      <c r="AF386" s="1172">
        <v>343.07164259517788</v>
      </c>
      <c r="AG386" s="1172">
        <v>832.32568548254562</v>
      </c>
      <c r="AH386" s="1172">
        <v>535.3669076300398</v>
      </c>
      <c r="AI386" s="1992">
        <v>791.94458221729565</v>
      </c>
      <c r="AJ386" s="1172">
        <v>864.07628736920913</v>
      </c>
      <c r="AK386" s="1172">
        <v>1529.5376053660843</v>
      </c>
      <c r="AL386" s="1172">
        <v>1427.792134255667</v>
      </c>
      <c r="AM386" s="1172">
        <v>831.48544004381029</v>
      </c>
      <c r="AN386" s="1172">
        <v>693.77210826866417</v>
      </c>
      <c r="AO386" s="1172">
        <v>359.65575636834785</v>
      </c>
      <c r="AP386" s="1172">
        <v>585.59000551423537</v>
      </c>
      <c r="AQ386" s="1172">
        <v>512.02699422824764</v>
      </c>
      <c r="AR386" s="2443">
        <v>574.16414436913124</v>
      </c>
      <c r="AS386" s="2443">
        <v>590.85861558398892</v>
      </c>
      <c r="AT386" s="2443">
        <v>627.548758895736</v>
      </c>
      <c r="AU386" s="325"/>
    </row>
    <row r="387" spans="1:47" s="15" customFormat="1" ht="16">
      <c r="D387" s="1657" t="s">
        <v>1127</v>
      </c>
      <c r="E387" s="1169"/>
      <c r="F387" s="1169"/>
      <c r="G387" s="1169"/>
      <c r="H387" s="1169"/>
      <c r="I387" s="1169"/>
      <c r="J387" s="1169"/>
      <c r="K387" s="1169"/>
      <c r="L387" s="1169"/>
      <c r="M387" s="1169"/>
      <c r="N387" s="1169"/>
      <c r="O387" s="1169"/>
      <c r="P387" s="1169"/>
      <c r="Q387" s="1169"/>
      <c r="R387" s="1169"/>
      <c r="S387" s="1169"/>
      <c r="T387" s="1169"/>
      <c r="U387" s="1169"/>
      <c r="V387" s="1172"/>
      <c r="W387" s="1172"/>
      <c r="X387" s="1172"/>
      <c r="Y387" s="1172"/>
      <c r="Z387" s="1172"/>
      <c r="AA387" s="1172"/>
      <c r="AB387" s="1172"/>
      <c r="AC387" s="1172"/>
      <c r="AD387" s="1172">
        <v>0</v>
      </c>
      <c r="AE387" s="1172">
        <v>0</v>
      </c>
      <c r="AF387" s="1172">
        <v>0</v>
      </c>
      <c r="AG387" s="1172">
        <v>0</v>
      </c>
      <c r="AH387" s="1172">
        <v>0</v>
      </c>
      <c r="AI387" s="1992">
        <v>0</v>
      </c>
      <c r="AJ387" s="1172">
        <v>0</v>
      </c>
      <c r="AK387" s="1172">
        <v>0</v>
      </c>
      <c r="AL387" s="1172">
        <v>115.75333350691321</v>
      </c>
      <c r="AM387" s="1172">
        <v>17.141393107161011</v>
      </c>
      <c r="AN387" s="1172">
        <v>144.89359896767002</v>
      </c>
      <c r="AO387" s="1172">
        <v>151.22792905827018</v>
      </c>
      <c r="AP387" s="1172">
        <v>137.41636066374951</v>
      </c>
      <c r="AQ387" s="1172">
        <v>157.30200740796764</v>
      </c>
      <c r="AR387" s="2443">
        <v>162.77338157867956</v>
      </c>
      <c r="AS387" s="2443">
        <v>167.56083397805259</v>
      </c>
      <c r="AT387" s="2443">
        <v>179.16442173103272</v>
      </c>
      <c r="AU387" s="325"/>
    </row>
    <row r="388" spans="1:47" s="15" customFormat="1" ht="16">
      <c r="D388" s="1638" t="s">
        <v>1125</v>
      </c>
      <c r="E388" s="1169"/>
      <c r="F388" s="1169"/>
      <c r="G388" s="1169"/>
      <c r="H388" s="1169"/>
      <c r="I388" s="1169"/>
      <c r="J388" s="1169"/>
      <c r="K388" s="1169"/>
      <c r="L388" s="1169"/>
      <c r="M388" s="1169"/>
      <c r="N388" s="1169"/>
      <c r="O388" s="1169"/>
      <c r="P388" s="1169"/>
      <c r="Q388" s="1169"/>
      <c r="R388" s="1169"/>
      <c r="S388" s="1169"/>
      <c r="T388" s="1169"/>
      <c r="U388" s="1169"/>
      <c r="V388" s="1172">
        <v>0</v>
      </c>
      <c r="W388" s="1172">
        <v>0</v>
      </c>
      <c r="X388" s="1172">
        <v>0</v>
      </c>
      <c r="Y388" s="1172">
        <v>66.70927940511001</v>
      </c>
      <c r="Z388" s="1172">
        <v>99.233201067772001</v>
      </c>
      <c r="AA388" s="1172">
        <v>102.868015341633</v>
      </c>
      <c r="AB388" s="1172">
        <v>160.74917716982901</v>
      </c>
      <c r="AC388" s="1172">
        <v>170.35041550616</v>
      </c>
      <c r="AD388" s="1172">
        <v>214.928464239612</v>
      </c>
      <c r="AE388" s="1172">
        <v>287.97105069611598</v>
      </c>
      <c r="AF388" s="1172">
        <v>390.57003784890901</v>
      </c>
      <c r="AG388" s="1172">
        <v>411.65558615469001</v>
      </c>
      <c r="AH388" s="1172">
        <v>426.47173391326498</v>
      </c>
      <c r="AI388" s="1992">
        <v>640.01178499634898</v>
      </c>
      <c r="AJ388" s="1172">
        <v>608.67462293576659</v>
      </c>
      <c r="AK388" s="1172">
        <v>622.31717167411489</v>
      </c>
      <c r="AL388" s="1172">
        <v>691.10374325500595</v>
      </c>
      <c r="AM388" s="1172">
        <v>757.90284103393492</v>
      </c>
      <c r="AN388" s="1172">
        <v>866.89395039810574</v>
      </c>
      <c r="AO388" s="1172">
        <v>978.70108417141194</v>
      </c>
      <c r="AP388" s="1172">
        <v>1012.2933304682709</v>
      </c>
      <c r="AQ388" s="1172">
        <v>417.22507421537165</v>
      </c>
      <c r="AR388" s="2443">
        <v>103.81492219974571</v>
      </c>
      <c r="AS388" s="2443">
        <v>31.174608835483724</v>
      </c>
      <c r="AT388" s="2443">
        <v>0</v>
      </c>
      <c r="AU388" s="325"/>
    </row>
    <row r="389" spans="1:47" s="15" customFormat="1" ht="16">
      <c r="D389" s="1638" t="s">
        <v>1126</v>
      </c>
      <c r="E389" s="1169"/>
      <c r="F389" s="1169"/>
      <c r="G389" s="1169"/>
      <c r="H389" s="1169"/>
      <c r="I389" s="1169"/>
      <c r="J389" s="1169"/>
      <c r="K389" s="1169"/>
      <c r="L389" s="1169"/>
      <c r="M389" s="1169"/>
      <c r="N389" s="1169"/>
      <c r="O389" s="1169"/>
      <c r="P389" s="1169"/>
      <c r="Q389" s="1169"/>
      <c r="R389" s="1169"/>
      <c r="S389" s="1169"/>
      <c r="T389" s="1169"/>
      <c r="U389" s="1169"/>
      <c r="V389" s="1172">
        <v>-7.8795716799999997</v>
      </c>
      <c r="W389" s="1172">
        <v>-9.6999999999999993</v>
      </c>
      <c r="X389" s="1172">
        <v>-15.5</v>
      </c>
      <c r="Y389" s="1172">
        <v>11.038625171173628</v>
      </c>
      <c r="Z389" s="1172">
        <v>14.637063236782467</v>
      </c>
      <c r="AA389" s="1172">
        <v>17.121454944713733</v>
      </c>
      <c r="AB389" s="1172">
        <v>21.580580918109234</v>
      </c>
      <c r="AC389" s="1172">
        <v>25.817758485916514</v>
      </c>
      <c r="AD389" s="1172">
        <v>28.665006298050265</v>
      </c>
      <c r="AE389" s="1172">
        <v>54.902709505972297</v>
      </c>
      <c r="AF389" s="1172">
        <v>76.369240314600148</v>
      </c>
      <c r="AG389" s="1172">
        <v>95.151079022516313</v>
      </c>
      <c r="AH389" s="1172">
        <v>85.215693808710483</v>
      </c>
      <c r="AI389" s="1992">
        <v>124.74221382824851</v>
      </c>
      <c r="AJ389" s="1172">
        <v>188.12740684022049</v>
      </c>
      <c r="AK389" s="1172">
        <v>277.52512374388346</v>
      </c>
      <c r="AL389" s="1172">
        <v>419.0540439533965</v>
      </c>
      <c r="AM389" s="1172">
        <v>526.61305375559812</v>
      </c>
      <c r="AN389" s="1172">
        <v>689.80801147265026</v>
      </c>
      <c r="AO389" s="1172">
        <v>902.3628763438976</v>
      </c>
      <c r="AP389" s="1172">
        <v>1045.4760306804571</v>
      </c>
      <c r="AQ389" s="1172">
        <v>2425.8157610358585</v>
      </c>
      <c r="AR389" s="2443">
        <v>1221.1775244707198</v>
      </c>
      <c r="AS389" s="2443">
        <v>1260.3973318070111</v>
      </c>
      <c r="AT389" s="2443">
        <v>1293.7062612012401</v>
      </c>
      <c r="AU389" s="325"/>
    </row>
    <row r="390" spans="1:47" s="15" customFormat="1" ht="16.75" thickBot="1">
      <c r="D390" s="1658" t="s">
        <v>701</v>
      </c>
      <c r="E390" s="600"/>
      <c r="F390" s="600"/>
      <c r="G390" s="600"/>
      <c r="H390" s="600"/>
      <c r="I390" s="600"/>
      <c r="J390" s="600"/>
      <c r="K390" s="600"/>
      <c r="L390" s="600"/>
      <c r="M390" s="600"/>
      <c r="N390" s="600"/>
      <c r="O390" s="600"/>
      <c r="P390" s="600"/>
      <c r="Q390" s="600"/>
      <c r="R390" s="600"/>
      <c r="S390" s="600"/>
      <c r="T390" s="600"/>
      <c r="U390" s="600"/>
      <c r="V390" s="1200">
        <v>-265.79868743400004</v>
      </c>
      <c r="W390" s="1200">
        <v>-303.60000000000002</v>
      </c>
      <c r="X390" s="1200">
        <v>-645.01525799941703</v>
      </c>
      <c r="Y390" s="1200">
        <v>-143.14831849512092</v>
      </c>
      <c r="Z390" s="1200">
        <v>94.142029365017606</v>
      </c>
      <c r="AA390" s="1200">
        <v>176.03068694975897</v>
      </c>
      <c r="AB390" s="1200">
        <v>7.2538669065304262</v>
      </c>
      <c r="AC390" s="1200">
        <v>-2.6667552917641402</v>
      </c>
      <c r="AD390" s="1200">
        <v>-28.86586888625434</v>
      </c>
      <c r="AE390" s="832">
        <v>-2.4667571286686325</v>
      </c>
      <c r="AF390" s="832">
        <v>-22.21502720199851</v>
      </c>
      <c r="AG390" s="832">
        <v>-37.006258509779173</v>
      </c>
      <c r="AH390" s="832">
        <v>-20.192614386571222</v>
      </c>
      <c r="AI390" s="1993">
        <v>83.405825775320864</v>
      </c>
      <c r="AJ390" s="832">
        <v>0</v>
      </c>
      <c r="AK390" s="832">
        <v>0</v>
      </c>
      <c r="AL390" s="832">
        <v>0</v>
      </c>
      <c r="AM390" s="832">
        <v>0</v>
      </c>
      <c r="AN390" s="832">
        <v>0</v>
      </c>
      <c r="AO390" s="1200">
        <v>0</v>
      </c>
      <c r="AP390" s="1200">
        <v>0</v>
      </c>
      <c r="AQ390" s="1200">
        <v>0</v>
      </c>
      <c r="AR390" s="2452" t="e">
        <v>#REF!</v>
      </c>
      <c r="AS390" s="2452" t="e">
        <v>#REF!</v>
      </c>
      <c r="AT390" s="2452" t="e">
        <v>#REF!</v>
      </c>
      <c r="AU390" s="325"/>
    </row>
    <row r="391" spans="1:47" s="15" customFormat="1" ht="16.75" thickTop="1">
      <c r="D391" s="1659" t="s">
        <v>740</v>
      </c>
      <c r="E391" s="1177"/>
      <c r="F391" s="1177"/>
      <c r="G391" s="1177"/>
      <c r="H391" s="1177"/>
      <c r="I391" s="1177"/>
      <c r="J391" s="1177"/>
      <c r="K391" s="1177"/>
      <c r="L391" s="1177"/>
      <c r="M391" s="1177"/>
      <c r="N391" s="1177"/>
      <c r="O391" s="1177"/>
      <c r="P391" s="1177"/>
      <c r="Q391" s="1177"/>
      <c r="R391" s="1177"/>
      <c r="S391" s="1177"/>
      <c r="T391" s="1177"/>
      <c r="U391" s="1177"/>
      <c r="V391" s="1172"/>
      <c r="W391" s="1172"/>
      <c r="X391" s="1172"/>
      <c r="Y391" s="1172"/>
      <c r="Z391" s="1172"/>
      <c r="AA391" s="1172"/>
      <c r="AB391" s="1172"/>
      <c r="AC391" s="1172"/>
      <c r="AD391" s="1172"/>
      <c r="AE391" s="820">
        <v>200.85026087600002</v>
      </c>
      <c r="AF391" s="821">
        <v>54.219483155067408</v>
      </c>
      <c r="AG391" s="821">
        <v>0</v>
      </c>
      <c r="AH391" s="821">
        <v>0</v>
      </c>
      <c r="AI391" s="1981"/>
      <c r="AJ391" s="813"/>
      <c r="AK391" s="813"/>
      <c r="AL391" s="813"/>
      <c r="AM391" s="813"/>
      <c r="AN391" s="813"/>
      <c r="AO391" s="1172"/>
      <c r="AP391" s="1172"/>
      <c r="AQ391" s="1172"/>
      <c r="AR391" s="2443"/>
      <c r="AS391" s="2443"/>
      <c r="AT391" s="2443"/>
      <c r="AU391" s="325"/>
    </row>
    <row r="392" spans="1:47" s="15" customFormat="1" ht="16">
      <c r="D392" s="1659" t="s">
        <v>196</v>
      </c>
      <c r="E392" s="1177"/>
      <c r="F392" s="601"/>
      <c r="G392" s="601"/>
      <c r="H392" s="601"/>
      <c r="I392" s="601"/>
      <c r="J392" s="601"/>
      <c r="K392" s="601"/>
      <c r="L392" s="601"/>
      <c r="M392" s="601"/>
      <c r="N392" s="601"/>
      <c r="O392" s="601"/>
      <c r="P392" s="601"/>
      <c r="Q392" s="601"/>
      <c r="R392" s="601"/>
      <c r="S392" s="601"/>
      <c r="T392" s="601"/>
      <c r="U392" s="601"/>
      <c r="V392" s="1172">
        <v>3822</v>
      </c>
      <c r="W392" s="1172">
        <v>4425</v>
      </c>
      <c r="X392" s="1172">
        <v>4908</v>
      </c>
      <c r="Y392" s="1172">
        <v>5337</v>
      </c>
      <c r="Z392" s="1172">
        <v>5835</v>
      </c>
      <c r="AA392" s="1172">
        <v>6553</v>
      </c>
      <c r="AB392" s="1172">
        <v>7234</v>
      </c>
      <c r="AC392" s="1172">
        <v>8016</v>
      </c>
      <c r="AD392" s="1172">
        <v>8718</v>
      </c>
      <c r="AE392" s="813">
        <v>9386</v>
      </c>
      <c r="AF392" s="813">
        <v>10271</v>
      </c>
      <c r="AG392" s="813">
        <v>11998</v>
      </c>
      <c r="AH392" s="813">
        <v>15291</v>
      </c>
      <c r="AI392" s="1977">
        <v>17747</v>
      </c>
      <c r="AJ392" s="813">
        <v>20230.413253797204</v>
      </c>
      <c r="AK392" s="813">
        <v>23372.075804441141</v>
      </c>
      <c r="AL392" s="813">
        <v>26977.056631046078</v>
      </c>
      <c r="AM392" s="813">
        <v>30913.173663028694</v>
      </c>
      <c r="AN392" s="813">
        <v>35264.004957857105</v>
      </c>
      <c r="AO392" s="1172">
        <v>41711.261360876524</v>
      </c>
      <c r="AP392" s="1172">
        <v>47215.828575938474</v>
      </c>
      <c r="AQ392" s="1172">
        <v>52001.992323029677</v>
      </c>
      <c r="AR392" s="2443" t="e">
        <v>#REF!</v>
      </c>
      <c r="AS392" s="2443" t="e">
        <v>#REF!</v>
      </c>
      <c r="AT392" s="2443" t="e">
        <v>#REF!</v>
      </c>
      <c r="AU392" s="325"/>
    </row>
    <row r="393" spans="1:47" s="15" customFormat="1" ht="16">
      <c r="D393" s="1659" t="s">
        <v>741</v>
      </c>
      <c r="E393" s="1177"/>
      <c r="F393" s="601"/>
      <c r="G393" s="601"/>
      <c r="H393" s="601"/>
      <c r="I393" s="601"/>
      <c r="J393" s="601"/>
      <c r="K393" s="601"/>
      <c r="L393" s="601"/>
      <c r="M393" s="601"/>
      <c r="N393" s="601"/>
      <c r="O393" s="601"/>
      <c r="P393" s="601"/>
      <c r="Q393" s="601"/>
      <c r="R393" s="601"/>
      <c r="S393" s="601"/>
      <c r="T393" s="601"/>
      <c r="U393" s="601"/>
      <c r="V393" s="1172">
        <v>595.00815743287831</v>
      </c>
      <c r="W393" s="1172">
        <v>604.02286436978932</v>
      </c>
      <c r="X393" s="1172">
        <v>629.03578330305425</v>
      </c>
      <c r="Y393" s="1172">
        <v>667.12013173404773</v>
      </c>
      <c r="Z393" s="1172">
        <v>688.8</v>
      </c>
      <c r="AA393" s="1172">
        <v>749.6392051420986</v>
      </c>
      <c r="AB393" s="1172">
        <v>817.95751141666676</v>
      </c>
      <c r="AC393" s="1172">
        <v>846.28291674999991</v>
      </c>
      <c r="AD393" s="1172">
        <v>880.72263841666665</v>
      </c>
      <c r="AE393" s="813">
        <v>921.71570749999989</v>
      </c>
      <c r="AF393" s="813">
        <v>969.96516758333337</v>
      </c>
      <c r="AG393" s="813">
        <v>1008.0094528181818</v>
      </c>
      <c r="AH393" s="813">
        <v>1081.0623201800001</v>
      </c>
      <c r="AI393" s="1977">
        <v>1256.9432939166666</v>
      </c>
      <c r="AJ393" s="813">
        <v>1381.5534043048333</v>
      </c>
      <c r="AK393" s="813">
        <v>1496.787146930141</v>
      </c>
      <c r="AL393" s="813">
        <v>1607.6851875960167</v>
      </c>
      <c r="AM393" s="813">
        <v>1714.1393107161011</v>
      </c>
      <c r="AN393" s="813">
        <v>1811.1699870958753</v>
      </c>
      <c r="AO393" s="1172">
        <v>1890.3491132283773</v>
      </c>
      <c r="AP393" s="1172">
        <v>1963.0908666249932</v>
      </c>
      <c r="AQ393" s="1172">
        <v>2051.7653140169696</v>
      </c>
      <c r="AR393" s="2443">
        <v>2154.3535797178183</v>
      </c>
      <c r="AS393" s="2443">
        <v>2262.0712587037096</v>
      </c>
      <c r="AT393" s="2443">
        <v>2375.1748216388951</v>
      </c>
      <c r="AU393" s="325"/>
    </row>
    <row r="394" spans="1:47" s="15" customFormat="1" ht="16">
      <c r="D394" s="1660" t="s">
        <v>1569</v>
      </c>
      <c r="E394" s="1177"/>
      <c r="F394" s="601"/>
      <c r="G394" s="601"/>
      <c r="H394" s="601"/>
      <c r="I394" s="601"/>
      <c r="J394" s="601"/>
      <c r="K394" s="601"/>
      <c r="L394" s="601"/>
      <c r="M394" s="601"/>
      <c r="N394" s="601"/>
      <c r="O394" s="601"/>
      <c r="P394" s="601"/>
      <c r="Q394" s="601"/>
      <c r="R394" s="601"/>
      <c r="S394" s="601"/>
      <c r="T394" s="601"/>
      <c r="U394" s="601"/>
      <c r="V394" s="1665">
        <v>0.22908292517006804</v>
      </c>
      <c r="W394" s="1665">
        <v>0</v>
      </c>
      <c r="X394" s="1665">
        <v>0</v>
      </c>
      <c r="Y394" s="1665">
        <v>0</v>
      </c>
      <c r="Z394" s="1665">
        <v>0</v>
      </c>
      <c r="AA394" s="1665">
        <v>0</v>
      </c>
      <c r="AB394" s="1665">
        <v>45.275640850096181</v>
      </c>
      <c r="AC394" s="1665">
        <v>34.454548118634989</v>
      </c>
      <c r="AD394" s="1665">
        <v>69.305109272649418</v>
      </c>
      <c r="AE394" s="1665">
        <v>-111.57107391963427</v>
      </c>
      <c r="AF394" s="1665">
        <v>210.30188420204126</v>
      </c>
      <c r="AG394" s="1665">
        <v>-141.97146712804624</v>
      </c>
      <c r="AH394" s="1665">
        <v>288.2855930263471</v>
      </c>
      <c r="AI394" s="1994">
        <v>4.4026368357574484</v>
      </c>
      <c r="AJ394" s="1665">
        <v>-130.26250732386802</v>
      </c>
      <c r="AK394" s="1665">
        <v>86.19570667841117</v>
      </c>
      <c r="AL394" s="1665">
        <v>296.53360541635084</v>
      </c>
      <c r="AM394" s="1665">
        <v>1029.770693134426</v>
      </c>
      <c r="AN394" s="1665">
        <v>1622.9873440013553</v>
      </c>
      <c r="AO394" s="1665">
        <v>2322.9336237102884</v>
      </c>
      <c r="AP394" s="1665">
        <v>1152.6104602380244</v>
      </c>
      <c r="AQ394" s="1665">
        <v>2100.5483704948983</v>
      </c>
      <c r="AR394" s="2453" t="e">
        <v>#REF!</v>
      </c>
      <c r="AS394" s="2453" t="e">
        <v>#REF!</v>
      </c>
      <c r="AT394" s="2453" t="e">
        <v>#REF!</v>
      </c>
      <c r="AU394" s="325"/>
    </row>
    <row r="395" spans="1:47" s="15" customFormat="1" ht="16">
      <c r="D395" s="1660" t="s">
        <v>1570</v>
      </c>
      <c r="E395" s="1177"/>
      <c r="F395" s="1168"/>
      <c r="G395" s="1168"/>
      <c r="H395" s="1168"/>
      <c r="I395" s="1168"/>
      <c r="J395" s="1168"/>
      <c r="K395" s="1168"/>
      <c r="L395" s="1168"/>
      <c r="M395" s="1168"/>
      <c r="N395" s="1168"/>
      <c r="O395" s="1168"/>
      <c r="P395" s="1168"/>
      <c r="Q395" s="1168"/>
      <c r="R395" s="1168"/>
      <c r="S395" s="1168"/>
      <c r="T395" s="1168"/>
      <c r="U395" s="1168"/>
      <c r="V395" s="1665">
        <v>0</v>
      </c>
      <c r="W395" s="1665">
        <v>0</v>
      </c>
      <c r="X395" s="1665">
        <v>-0.12253335256662594</v>
      </c>
      <c r="Y395" s="1665">
        <v>-0.13265647331745722</v>
      </c>
      <c r="Z395" s="1665">
        <v>-0.11726134890051886</v>
      </c>
      <c r="AA395" s="1665">
        <v>-9.8699671115943383E-2</v>
      </c>
      <c r="AB395" s="1665">
        <v>-9.5547800978912856E-2</v>
      </c>
      <c r="AC395" s="1665">
        <v>-9.3819749395750524E-2</v>
      </c>
      <c r="AD395" s="1665">
        <v>-213.64814625644868</v>
      </c>
      <c r="AE395" s="1665">
        <v>954.0196915780989</v>
      </c>
      <c r="AF395" s="1665">
        <v>657.27244012948665</v>
      </c>
      <c r="AG395" s="1665">
        <v>877.8043802143934</v>
      </c>
      <c r="AH395" s="1665">
        <v>876.62294773459439</v>
      </c>
      <c r="AI395" s="1994">
        <v>1307.214153385396</v>
      </c>
      <c r="AJ395" s="1665">
        <v>1284.6235034647552</v>
      </c>
      <c r="AK395" s="1665">
        <v>1874.3296532963159</v>
      </c>
      <c r="AL395" s="1665">
        <v>1699.8418335572765</v>
      </c>
      <c r="AM395" s="1665">
        <v>1062.7752273221472</v>
      </c>
      <c r="AN395" s="1665">
        <v>870.85804719411965</v>
      </c>
      <c r="AO395" s="1665">
        <v>435.99396419586219</v>
      </c>
      <c r="AP395" s="1665">
        <v>552.40730530204905</v>
      </c>
      <c r="AQ395" s="1665">
        <v>-1496.5636925922392</v>
      </c>
      <c r="AR395" s="2453">
        <v>-543.19845790184286</v>
      </c>
      <c r="AS395" s="2453">
        <v>-638.36410738753852</v>
      </c>
      <c r="AT395" s="2453">
        <v>-666.15750230550407</v>
      </c>
      <c r="AU395" s="325"/>
    </row>
    <row r="396" spans="1:47" s="15" customFormat="1" ht="16">
      <c r="D396" s="1661"/>
      <c r="E396" s="325"/>
      <c r="F396" s="325"/>
      <c r="G396" s="325"/>
      <c r="H396" s="325"/>
      <c r="I396" s="325"/>
      <c r="J396" s="325"/>
      <c r="K396" s="325"/>
      <c r="L396" s="325"/>
      <c r="M396" s="325"/>
      <c r="N396" s="325"/>
      <c r="O396" s="325"/>
      <c r="P396" s="325"/>
      <c r="Q396" s="325"/>
      <c r="R396" s="325"/>
      <c r="S396" s="325"/>
      <c r="T396" s="325"/>
      <c r="U396" s="325"/>
      <c r="V396" s="325"/>
      <c r="W396" s="325"/>
      <c r="X396" s="325"/>
      <c r="Y396" s="325"/>
      <c r="Z396" s="325"/>
      <c r="AA396" s="325"/>
      <c r="AB396" s="325"/>
      <c r="AC396" s="325"/>
      <c r="AD396" s="325"/>
      <c r="AE396" s="325"/>
      <c r="AF396" s="325"/>
      <c r="AG396" s="325"/>
      <c r="AH396" s="325"/>
      <c r="AI396" s="1974"/>
      <c r="AJ396" s="325"/>
      <c r="AK396" s="325"/>
      <c r="AL396" s="1707"/>
      <c r="AM396" s="1707"/>
      <c r="AN396" s="1707"/>
      <c r="AO396" s="325"/>
      <c r="AP396" s="325"/>
      <c r="AQ396" s="325"/>
      <c r="AR396" s="2441"/>
      <c r="AS396" s="2441"/>
      <c r="AT396" s="2441"/>
      <c r="AU396" s="325"/>
    </row>
    <row r="397" spans="1:47" s="15" customFormat="1" ht="16">
      <c r="D397" s="1661"/>
      <c r="E397" s="325"/>
      <c r="F397" s="325"/>
      <c r="G397" s="325"/>
      <c r="H397" s="325"/>
      <c r="I397" s="325"/>
      <c r="J397" s="325"/>
      <c r="K397" s="325"/>
      <c r="L397" s="325"/>
      <c r="M397" s="325"/>
      <c r="N397" s="325"/>
      <c r="O397" s="325"/>
      <c r="P397" s="325"/>
      <c r="Q397" s="325"/>
      <c r="R397" s="325"/>
      <c r="S397" s="325"/>
      <c r="T397" s="325"/>
      <c r="U397" s="325"/>
      <c r="V397" s="325"/>
      <c r="W397" s="325"/>
      <c r="X397" s="325"/>
      <c r="Y397" s="325"/>
      <c r="Z397" s="325"/>
      <c r="AA397" s="325"/>
      <c r="AB397" s="325"/>
      <c r="AC397" s="325"/>
      <c r="AD397" s="325"/>
      <c r="AE397" s="325"/>
      <c r="AF397" s="325"/>
      <c r="AG397" s="325"/>
      <c r="AH397" s="325"/>
      <c r="AI397" s="1974"/>
      <c r="AJ397" s="325"/>
      <c r="AK397" s="325"/>
      <c r="AL397" s="325"/>
      <c r="AM397" s="325"/>
      <c r="AN397" s="325"/>
      <c r="AO397" s="325"/>
      <c r="AP397" s="325"/>
      <c r="AQ397" s="325"/>
      <c r="AR397" s="2441"/>
      <c r="AS397" s="2441"/>
      <c r="AT397" s="2441"/>
      <c r="AU397" s="325"/>
    </row>
    <row r="398" spans="1:47" s="15" customFormat="1" ht="16">
      <c r="D398" s="1662" t="s">
        <v>684</v>
      </c>
      <c r="E398" s="1663"/>
      <c r="F398" s="1663"/>
      <c r="G398" s="1663"/>
      <c r="H398" s="1663"/>
      <c r="I398" s="1663"/>
      <c r="J398" s="1663"/>
      <c r="K398" s="1663"/>
      <c r="L398" s="1663"/>
      <c r="M398" s="1663"/>
      <c r="N398" s="1663"/>
      <c r="O398" s="1663"/>
      <c r="P398" s="1663"/>
      <c r="Q398" s="1663"/>
      <c r="R398" s="1663"/>
      <c r="S398" s="1663"/>
      <c r="T398" s="1663"/>
      <c r="U398" s="1663"/>
      <c r="V398" s="1664" t="s">
        <v>41</v>
      </c>
      <c r="W398" s="1664" t="s">
        <v>42</v>
      </c>
      <c r="X398" s="1664" t="s">
        <v>43</v>
      </c>
      <c r="Y398" s="1664" t="s">
        <v>44</v>
      </c>
      <c r="Z398" s="1664" t="s">
        <v>45</v>
      </c>
      <c r="AA398" s="1664" t="s">
        <v>46</v>
      </c>
      <c r="AB398" s="1777" t="s">
        <v>47</v>
      </c>
      <c r="AC398" s="1777" t="s">
        <v>48</v>
      </c>
      <c r="AD398" s="1777" t="s">
        <v>49</v>
      </c>
      <c r="AE398" s="1777" t="s">
        <v>50</v>
      </c>
      <c r="AF398" s="1777" t="s">
        <v>356</v>
      </c>
      <c r="AG398" s="1777" t="s">
        <v>363</v>
      </c>
      <c r="AH398" s="1777" t="s">
        <v>364</v>
      </c>
      <c r="AI398" s="1995" t="s">
        <v>366</v>
      </c>
      <c r="AJ398" s="1818" t="s">
        <v>365</v>
      </c>
      <c r="AK398" s="1777" t="s">
        <v>391</v>
      </c>
      <c r="AL398" s="1777" t="s">
        <v>736</v>
      </c>
      <c r="AM398" s="1778" t="s">
        <v>1178</v>
      </c>
      <c r="AN398" s="1777" t="s">
        <v>1180</v>
      </c>
      <c r="AO398" s="1777" t="s">
        <v>1182</v>
      </c>
      <c r="AP398" s="1777" t="s">
        <v>1392</v>
      </c>
      <c r="AQ398" s="1777" t="s">
        <v>1393</v>
      </c>
      <c r="AR398" s="2334" t="s">
        <v>1394</v>
      </c>
      <c r="AS398" s="2334" t="s">
        <v>1395</v>
      </c>
      <c r="AT398" s="2334" t="s">
        <v>1396</v>
      </c>
      <c r="AU398" s="1201"/>
    </row>
    <row r="399" spans="1:47" s="15" customFormat="1" ht="16">
      <c r="D399" s="1635"/>
      <c r="E399" s="1177"/>
      <c r="F399" s="1177"/>
      <c r="G399" s="1177"/>
      <c r="H399" s="1177"/>
      <c r="I399" s="1177"/>
      <c r="J399" s="1177"/>
      <c r="K399" s="1177"/>
      <c r="L399" s="1177"/>
      <c r="M399" s="1177"/>
      <c r="N399" s="1177"/>
      <c r="O399" s="1177"/>
      <c r="P399" s="1177"/>
      <c r="Q399" s="1177"/>
      <c r="R399" s="1177"/>
      <c r="S399" s="1177"/>
      <c r="T399" s="1177"/>
      <c r="U399" s="1177"/>
      <c r="V399" s="602"/>
      <c r="W399" s="602"/>
      <c r="X399" s="602"/>
      <c r="Y399" s="602"/>
      <c r="Z399" s="602"/>
      <c r="AA399" s="602"/>
      <c r="AB399" s="602"/>
      <c r="AC399" s="602"/>
      <c r="AD399" s="602"/>
      <c r="AE399" s="602"/>
      <c r="AF399" s="602"/>
      <c r="AG399" s="602"/>
      <c r="AH399" s="602"/>
      <c r="AI399" s="1996"/>
      <c r="AJ399" s="602"/>
      <c r="AK399" s="602"/>
      <c r="AL399" s="602"/>
      <c r="AM399" s="602"/>
      <c r="AN399" s="602"/>
      <c r="AO399" s="602"/>
      <c r="AP399" s="602"/>
      <c r="AQ399" s="602"/>
      <c r="AR399" s="2454"/>
      <c r="AS399" s="2454"/>
      <c r="AT399" s="2454"/>
      <c r="AU399" s="325"/>
    </row>
    <row r="400" spans="1:47" s="15" customFormat="1" ht="16">
      <c r="D400" s="1666" t="s">
        <v>685</v>
      </c>
      <c r="E400" s="1177"/>
      <c r="F400" s="1177"/>
      <c r="G400" s="1177"/>
      <c r="H400" s="1177"/>
      <c r="I400" s="1177"/>
      <c r="J400" s="1177"/>
      <c r="K400" s="1177"/>
      <c r="L400" s="1177"/>
      <c r="M400" s="1177"/>
      <c r="N400" s="1177"/>
      <c r="O400" s="1177"/>
      <c r="P400" s="1177"/>
      <c r="Q400" s="1177"/>
      <c r="R400" s="1177"/>
      <c r="S400" s="1177"/>
      <c r="T400" s="1177"/>
      <c r="U400" s="1177"/>
      <c r="V400" s="602">
        <v>0.14650072470826792</v>
      </c>
      <c r="W400" s="602">
        <v>0.15500564971751413</v>
      </c>
      <c r="X400" s="602">
        <v>0.13181294898940504</v>
      </c>
      <c r="Y400" s="602">
        <v>0.25085075675178797</v>
      </c>
      <c r="Z400" s="1689">
        <v>0.24313739512858512</v>
      </c>
      <c r="AA400" s="1689">
        <v>0.23526279619196885</v>
      </c>
      <c r="AB400" s="1689">
        <v>0.22335663941000222</v>
      </c>
      <c r="AC400" s="1689">
        <v>0.2270973593801206</v>
      </c>
      <c r="AD400" s="1689">
        <v>0.23686939337436813</v>
      </c>
      <c r="AE400" s="1689">
        <v>0.23472087662093047</v>
      </c>
      <c r="AF400" s="1689">
        <v>0.25052668731380467</v>
      </c>
      <c r="AG400" s="1689">
        <v>0.25855834350192558</v>
      </c>
      <c r="AH400" s="1689">
        <v>0.22232471280271651</v>
      </c>
      <c r="AI400" s="1689">
        <v>0.21474775239032198</v>
      </c>
      <c r="AJ400" s="1689">
        <v>0.20861472078618862</v>
      </c>
      <c r="AK400" s="1689">
        <v>0.197794635280547</v>
      </c>
      <c r="AL400" s="1689">
        <v>0.19461106862379818</v>
      </c>
      <c r="AM400" s="1689">
        <v>0.18753032448114101</v>
      </c>
      <c r="AN400" s="1689">
        <v>0.18142723854118814</v>
      </c>
      <c r="AO400" s="1689">
        <v>0.18755369514261316</v>
      </c>
      <c r="AP400" s="1689">
        <v>0.20421539142733056</v>
      </c>
      <c r="AQ400" s="1689">
        <v>0.21650017395184959</v>
      </c>
      <c r="AR400" s="1689" t="e">
        <v>#REF!</v>
      </c>
      <c r="AS400" s="1689" t="e">
        <v>#REF!</v>
      </c>
      <c r="AT400" s="1689" t="e">
        <v>#REF!</v>
      </c>
      <c r="AU400" s="325"/>
    </row>
    <row r="401" spans="4:47" s="15" customFormat="1" ht="16">
      <c r="D401" s="1667" t="s">
        <v>686</v>
      </c>
      <c r="E401" s="1177"/>
      <c r="F401" s="1177"/>
      <c r="G401" s="1177"/>
      <c r="H401" s="1177"/>
      <c r="I401" s="1177"/>
      <c r="J401" s="1177"/>
      <c r="K401" s="1177"/>
      <c r="L401" s="1177"/>
      <c r="M401" s="1177"/>
      <c r="N401" s="1177"/>
      <c r="O401" s="1177"/>
      <c r="P401" s="1177"/>
      <c r="Q401" s="1177"/>
      <c r="R401" s="1177"/>
      <c r="S401" s="1177"/>
      <c r="T401" s="1177"/>
      <c r="U401" s="1177"/>
      <c r="V401" s="602">
        <v>4.7331240188383049E-2</v>
      </c>
      <c r="W401" s="602">
        <v>5.1638418079096041E-2</v>
      </c>
      <c r="X401" s="602">
        <v>5.7464945729421353E-2</v>
      </c>
      <c r="Y401" s="602">
        <v>0.13640505428596589</v>
      </c>
      <c r="Z401" s="1689">
        <v>0.14228582353724079</v>
      </c>
      <c r="AA401" s="1689">
        <v>0.15265790468273704</v>
      </c>
      <c r="AB401" s="1689">
        <v>0.14548252090354102</v>
      </c>
      <c r="AC401" s="1689">
        <v>0.14957253523709177</v>
      </c>
      <c r="AD401" s="1689">
        <v>0.1608766068385957</v>
      </c>
      <c r="AE401" s="1689">
        <v>0.15721379866698659</v>
      </c>
      <c r="AF401" s="1689">
        <v>0.15789010636713419</v>
      </c>
      <c r="AG401" s="1689">
        <v>0.15642386990738971</v>
      </c>
      <c r="AH401" s="1689">
        <v>0.14958941840381534</v>
      </c>
      <c r="AI401" s="1689">
        <v>0.14612731866824408</v>
      </c>
      <c r="AJ401" s="1689">
        <v>0.15012584365668383</v>
      </c>
      <c r="AK401" s="1689">
        <v>0.14881837930780964</v>
      </c>
      <c r="AL401" s="1689">
        <v>0.14689393608746237</v>
      </c>
      <c r="AM401" s="1689">
        <v>0.14062293569645809</v>
      </c>
      <c r="AN401" s="1689">
        <v>0.13631199043778114</v>
      </c>
      <c r="AO401" s="1689">
        <v>0.14237431852848634</v>
      </c>
      <c r="AP401" s="1689">
        <v>0.16020338244450941</v>
      </c>
      <c r="AQ401" s="1689">
        <v>0.17179118935837429</v>
      </c>
      <c r="AR401" s="1689" t="e">
        <v>#REF!</v>
      </c>
      <c r="AS401" s="1689" t="e">
        <v>#REF!</v>
      </c>
      <c r="AT401" s="1689" t="e">
        <v>#REF!</v>
      </c>
      <c r="AU401" s="325"/>
    </row>
    <row r="402" spans="4:47" s="15" customFormat="1" ht="16">
      <c r="D402" s="1668" t="s">
        <v>661</v>
      </c>
      <c r="E402" s="1177"/>
      <c r="F402" s="1177"/>
      <c r="G402" s="1177"/>
      <c r="H402" s="1177"/>
      <c r="I402" s="1177"/>
      <c r="J402" s="1177"/>
      <c r="K402" s="1177"/>
      <c r="L402" s="1177"/>
      <c r="M402" s="1177"/>
      <c r="N402" s="1177"/>
      <c r="O402" s="1177"/>
      <c r="P402" s="1177"/>
      <c r="Q402" s="1177"/>
      <c r="R402" s="1177"/>
      <c r="S402" s="1177"/>
      <c r="T402" s="1177"/>
      <c r="U402" s="1177"/>
      <c r="V402" s="602">
        <v>4.7331240188383049E-2</v>
      </c>
      <c r="W402" s="602">
        <v>5.1638418079096041E-2</v>
      </c>
      <c r="X402" s="602">
        <v>5.7464945729421353E-2</v>
      </c>
      <c r="Y402" s="602">
        <v>5.3941349228030733E-2</v>
      </c>
      <c r="Z402" s="1689">
        <v>5.8597901948586127E-2</v>
      </c>
      <c r="AA402" s="1689">
        <v>6.2106983798857721E-2</v>
      </c>
      <c r="AB402" s="1689">
        <v>5.8213004108100284E-2</v>
      </c>
      <c r="AC402" s="1689">
        <v>5.8810687902066484E-2</v>
      </c>
      <c r="AD402" s="1689">
        <v>6.8292481386120679E-2</v>
      </c>
      <c r="AE402" s="1689">
        <v>6.8343867882710824E-2</v>
      </c>
      <c r="AF402" s="1689">
        <v>6.840157799245232E-2</v>
      </c>
      <c r="AG402" s="1689">
        <v>7.1141594106133965E-2</v>
      </c>
      <c r="AH402" s="1689">
        <v>6.6885234800404092E-2</v>
      </c>
      <c r="AI402" s="1689">
        <v>6.6409638181608582E-2</v>
      </c>
      <c r="AJ402" s="1689">
        <v>6.8863839180011502E-2</v>
      </c>
      <c r="AK402" s="1689">
        <v>7.2048337623899131E-2</v>
      </c>
      <c r="AL402" s="1689">
        <v>7.5392615381505865E-2</v>
      </c>
      <c r="AM402" s="1689">
        <v>7.4836790561390268E-2</v>
      </c>
      <c r="AN402" s="1689">
        <v>7.517223769312964E-2</v>
      </c>
      <c r="AO402" s="1689">
        <v>8.4362375014708141E-2</v>
      </c>
      <c r="AP402" s="1689">
        <v>9.6347946841301907E-2</v>
      </c>
      <c r="AQ402" s="1689">
        <v>0.10281671133094558</v>
      </c>
      <c r="AR402" s="1689" t="e">
        <v>#REF!</v>
      </c>
      <c r="AS402" s="1689" t="e">
        <v>#REF!</v>
      </c>
      <c r="AT402" s="1689" t="e">
        <v>#REF!</v>
      </c>
      <c r="AU402" s="325"/>
    </row>
    <row r="403" spans="4:47" s="15" customFormat="1" ht="16">
      <c r="D403" s="1668" t="s">
        <v>662</v>
      </c>
      <c r="E403" s="1177"/>
      <c r="F403" s="1177"/>
      <c r="G403" s="1177"/>
      <c r="H403" s="1177"/>
      <c r="I403" s="1177"/>
      <c r="J403" s="1177"/>
      <c r="K403" s="1177"/>
      <c r="L403" s="1177"/>
      <c r="M403" s="1177"/>
      <c r="N403" s="1177"/>
      <c r="O403" s="1177"/>
      <c r="P403" s="1177"/>
      <c r="Q403" s="1177"/>
      <c r="R403" s="1177"/>
      <c r="S403" s="1177"/>
      <c r="T403" s="1177"/>
      <c r="U403" s="1177"/>
      <c r="V403" s="602">
        <v>0</v>
      </c>
      <c r="W403" s="602">
        <v>0</v>
      </c>
      <c r="X403" s="602">
        <v>0</v>
      </c>
      <c r="Y403" s="602">
        <v>0</v>
      </c>
      <c r="Z403" s="1689">
        <v>0</v>
      </c>
      <c r="AA403" s="1689">
        <v>0</v>
      </c>
      <c r="AB403" s="1689">
        <v>0</v>
      </c>
      <c r="AC403" s="1689">
        <v>0</v>
      </c>
      <c r="AD403" s="1689">
        <v>0</v>
      </c>
      <c r="AE403" s="1689">
        <v>0</v>
      </c>
      <c r="AF403" s="1689">
        <v>0</v>
      </c>
      <c r="AG403" s="1689">
        <v>0</v>
      </c>
      <c r="AH403" s="1689">
        <v>0</v>
      </c>
      <c r="AI403" s="1689">
        <v>0</v>
      </c>
      <c r="AJ403" s="1689">
        <v>0</v>
      </c>
      <c r="AK403" s="1689">
        <v>0</v>
      </c>
      <c r="AL403" s="1689">
        <v>0</v>
      </c>
      <c r="AM403" s="1689">
        <v>0</v>
      </c>
      <c r="AN403" s="1689">
        <v>0</v>
      </c>
      <c r="AO403" s="1689">
        <v>0</v>
      </c>
      <c r="AP403" s="1689">
        <v>2.1179338161813118E-5</v>
      </c>
      <c r="AQ403" s="1689">
        <v>3.8460064906287777E-5</v>
      </c>
      <c r="AR403" s="1689" t="e">
        <v>#REF!</v>
      </c>
      <c r="AS403" s="1689" t="e">
        <v>#REF!</v>
      </c>
      <c r="AT403" s="1689" t="e">
        <v>#REF!</v>
      </c>
      <c r="AU403" s="325"/>
    </row>
    <row r="404" spans="4:47" s="15" customFormat="1" ht="16">
      <c r="D404" s="1668" t="s">
        <v>663</v>
      </c>
      <c r="E404" s="1177"/>
      <c r="F404" s="1177"/>
      <c r="G404" s="1177"/>
      <c r="H404" s="1177"/>
      <c r="I404" s="1177"/>
      <c r="J404" s="1177"/>
      <c r="K404" s="1177"/>
      <c r="L404" s="1177"/>
      <c r="M404" s="1177"/>
      <c r="N404" s="1177"/>
      <c r="O404" s="1177"/>
      <c r="P404" s="1177"/>
      <c r="Q404" s="1177"/>
      <c r="R404" s="1177"/>
      <c r="S404" s="1177"/>
      <c r="T404" s="1177"/>
      <c r="U404" s="1177"/>
      <c r="V404" s="602">
        <v>0</v>
      </c>
      <c r="W404" s="602">
        <v>0</v>
      </c>
      <c r="X404" s="602">
        <v>0</v>
      </c>
      <c r="Y404" s="602">
        <v>1.9628073636874645E-4</v>
      </c>
      <c r="Z404" s="1689">
        <v>2.5269354961439589E-4</v>
      </c>
      <c r="AA404" s="1689">
        <v>1.2193772774123584E-4</v>
      </c>
      <c r="AB404" s="1689">
        <v>8.4294410715161523E-5</v>
      </c>
      <c r="AC404" s="1689">
        <v>6.1941552719022692E-15</v>
      </c>
      <c r="AD404" s="1689">
        <v>2.2221152362927273E-3</v>
      </c>
      <c r="AE404" s="1689">
        <v>4.9465992315702602E-4</v>
      </c>
      <c r="AF404" s="1689">
        <v>1.8930654297827118E-3</v>
      </c>
      <c r="AG404" s="1689">
        <v>1.4258304556998439E-3</v>
      </c>
      <c r="AH404" s="1689">
        <v>1.4764269973266324E-3</v>
      </c>
      <c r="AI404" s="1689">
        <v>1.7186918102469995E-3</v>
      </c>
      <c r="AJ404" s="1689">
        <v>2.1544954886968054E-3</v>
      </c>
      <c r="AK404" s="1689">
        <v>2.0744818487421304E-3</v>
      </c>
      <c r="AL404" s="1689">
        <v>2.0586984332407678E-3</v>
      </c>
      <c r="AM404" s="1689">
        <v>1.9998023397093286E-3</v>
      </c>
      <c r="AN404" s="1689">
        <v>1.8189146878444667E-3</v>
      </c>
      <c r="AO404" s="1689">
        <v>1.7751126131200375E-3</v>
      </c>
      <c r="AP404" s="1689">
        <v>1.767241351716072E-3</v>
      </c>
      <c r="AQ404" s="1689">
        <v>1.762898840749565E-3</v>
      </c>
      <c r="AR404" s="1689" t="e">
        <v>#REF!</v>
      </c>
      <c r="AS404" s="1689" t="e">
        <v>#REF!</v>
      </c>
      <c r="AT404" s="1689" t="e">
        <v>#REF!</v>
      </c>
      <c r="AU404" s="325"/>
    </row>
    <row r="405" spans="4:47" s="15" customFormat="1" ht="16">
      <c r="D405" s="1668" t="s">
        <v>664</v>
      </c>
      <c r="E405" s="1177"/>
      <c r="F405" s="1177"/>
      <c r="G405" s="1177"/>
      <c r="H405" s="1177"/>
      <c r="I405" s="1177"/>
      <c r="J405" s="1177"/>
      <c r="K405" s="1177"/>
      <c r="L405" s="1177"/>
      <c r="M405" s="1177"/>
      <c r="N405" s="1177"/>
      <c r="O405" s="1177"/>
      <c r="P405" s="1177"/>
      <c r="Q405" s="1177"/>
      <c r="R405" s="1177"/>
      <c r="S405" s="1177"/>
      <c r="T405" s="1177"/>
      <c r="U405" s="1177"/>
      <c r="V405" s="602">
        <v>0</v>
      </c>
      <c r="W405" s="602">
        <v>0</v>
      </c>
      <c r="X405" s="602">
        <v>0</v>
      </c>
      <c r="Y405" s="602">
        <v>7.1742335822222225E-2</v>
      </c>
      <c r="Z405" s="1689">
        <v>7.2418201220702652E-2</v>
      </c>
      <c r="AA405" s="1689">
        <v>7.8859907929147682E-2</v>
      </c>
      <c r="AB405" s="1689">
        <v>7.3268822459857816E-2</v>
      </c>
      <c r="AC405" s="1689">
        <v>7.5491787382347547E-2</v>
      </c>
      <c r="AD405" s="1689">
        <v>7.7544234494227718E-2</v>
      </c>
      <c r="AE405" s="1689">
        <v>7.5879907114967018E-2</v>
      </c>
      <c r="AF405" s="1689">
        <v>7.5547679877436269E-2</v>
      </c>
      <c r="AG405" s="1689">
        <v>7.2769602610139025E-2</v>
      </c>
      <c r="AH405" s="1689">
        <v>6.7387548153945126E-2</v>
      </c>
      <c r="AI405" s="1689">
        <v>6.7040160688251096E-2</v>
      </c>
      <c r="AJ405" s="1689">
        <v>6.8097503935177675E-2</v>
      </c>
      <c r="AK405" s="1689">
        <v>6.4466520418055381E-2</v>
      </c>
      <c r="AL405" s="1689">
        <v>5.9220247948346738E-2</v>
      </c>
      <c r="AM405" s="1689">
        <v>5.3008482848892841E-2</v>
      </c>
      <c r="AN405" s="1689">
        <v>4.8427718156920749E-2</v>
      </c>
      <c r="AO405" s="1689">
        <v>4.6088017322540545E-2</v>
      </c>
      <c r="AP405" s="1689">
        <v>5.2235021686236956E-2</v>
      </c>
      <c r="AQ405" s="1689">
        <v>5.7307592978379188E-2</v>
      </c>
      <c r="AR405" s="1689" t="e">
        <v>#REF!</v>
      </c>
      <c r="AS405" s="1689" t="e">
        <v>#REF!</v>
      </c>
      <c r="AT405" s="1689" t="e">
        <v>#REF!</v>
      </c>
      <c r="AU405" s="325"/>
    </row>
    <row r="406" spans="4:47" s="15" customFormat="1" ht="16">
      <c r="D406" s="1668" t="s">
        <v>665</v>
      </c>
      <c r="E406" s="1177"/>
      <c r="F406" s="1177"/>
      <c r="G406" s="1177"/>
      <c r="H406" s="1177"/>
      <c r="I406" s="1177"/>
      <c r="J406" s="1177"/>
      <c r="K406" s="1177"/>
      <c r="L406" s="1177"/>
      <c r="M406" s="1177"/>
      <c r="N406" s="1177"/>
      <c r="O406" s="1177"/>
      <c r="P406" s="1177"/>
      <c r="Q406" s="1177"/>
      <c r="R406" s="1177"/>
      <c r="S406" s="1177"/>
      <c r="T406" s="1177"/>
      <c r="U406" s="1177"/>
      <c r="V406" s="602">
        <v>0</v>
      </c>
      <c r="W406" s="602">
        <v>0</v>
      </c>
      <c r="X406" s="602">
        <v>0</v>
      </c>
      <c r="Y406" s="602">
        <v>1.05250884993442E-2</v>
      </c>
      <c r="Z406" s="1689">
        <v>1.1017026818337617E-2</v>
      </c>
      <c r="AA406" s="1689">
        <v>1.1569075226990397E-2</v>
      </c>
      <c r="AB406" s="1689">
        <v>1.1150104445126322E-2</v>
      </c>
      <c r="AC406" s="1689">
        <v>1.04220334870251E-2</v>
      </c>
      <c r="AD406" s="1689">
        <v>1.2817775721954578E-2</v>
      </c>
      <c r="AE406" s="1689">
        <v>1.2495363746151716E-2</v>
      </c>
      <c r="AF406" s="1689">
        <v>1.2047783067462872E-2</v>
      </c>
      <c r="AG406" s="1689">
        <v>1.1086842735416855E-2</v>
      </c>
      <c r="AH406" s="1689">
        <v>1.3840208452139475E-2</v>
      </c>
      <c r="AI406" s="1689">
        <v>1.0958827988137384E-2</v>
      </c>
      <c r="AJ406" s="1689">
        <v>1.1010005052797842E-2</v>
      </c>
      <c r="AK406" s="1689">
        <v>1.0229039417112985E-2</v>
      </c>
      <c r="AL406" s="1689">
        <v>1.0222374324369019E-2</v>
      </c>
      <c r="AM406" s="1689">
        <v>1.0777859946465639E-2</v>
      </c>
      <c r="AN406" s="1689">
        <v>1.0893119899886327E-2</v>
      </c>
      <c r="AO406" s="1689">
        <v>1.0148813578117605E-2</v>
      </c>
      <c r="AP406" s="1689">
        <v>9.8319932270926648E-3</v>
      </c>
      <c r="AQ406" s="1689">
        <v>9.8655261433936488E-3</v>
      </c>
      <c r="AR406" s="1689" t="e">
        <v>#REF!</v>
      </c>
      <c r="AS406" s="1689" t="e">
        <v>#REF!</v>
      </c>
      <c r="AT406" s="1689" t="e">
        <v>#REF!</v>
      </c>
      <c r="AU406" s="325"/>
    </row>
    <row r="407" spans="4:47" s="15" customFormat="1" ht="16">
      <c r="D407" s="1668" t="s">
        <v>666</v>
      </c>
      <c r="E407" s="1177"/>
      <c r="F407" s="1177"/>
      <c r="G407" s="1177"/>
      <c r="H407" s="1177"/>
      <c r="I407" s="1177"/>
      <c r="J407" s="1177"/>
      <c r="K407" s="1177"/>
      <c r="L407" s="1177"/>
      <c r="M407" s="1177"/>
      <c r="N407" s="1177"/>
      <c r="O407" s="1177"/>
      <c r="P407" s="1177"/>
      <c r="Q407" s="1177"/>
      <c r="R407" s="1177"/>
      <c r="S407" s="1177"/>
      <c r="T407" s="1177"/>
      <c r="U407" s="1177"/>
      <c r="V407" s="602">
        <v>0</v>
      </c>
      <c r="W407" s="602">
        <v>0</v>
      </c>
      <c r="X407" s="602">
        <v>0</v>
      </c>
      <c r="Y407" s="602">
        <v>0</v>
      </c>
      <c r="Z407" s="1689">
        <v>0</v>
      </c>
      <c r="AA407" s="1689">
        <v>0</v>
      </c>
      <c r="AB407" s="1689">
        <v>2.7662954797414512E-3</v>
      </c>
      <c r="AC407" s="1689">
        <v>4.8480264656464416E-3</v>
      </c>
      <c r="AD407" s="1689">
        <v>0</v>
      </c>
      <c r="AE407" s="1689">
        <v>0</v>
      </c>
      <c r="AF407" s="1689">
        <v>0</v>
      </c>
      <c r="AG407" s="1689">
        <v>0</v>
      </c>
      <c r="AH407" s="1689">
        <v>0</v>
      </c>
      <c r="AI407" s="1689">
        <v>0</v>
      </c>
      <c r="AJ407" s="1689">
        <v>0</v>
      </c>
      <c r="AK407" s="1689">
        <v>0</v>
      </c>
      <c r="AL407" s="1689">
        <v>0</v>
      </c>
      <c r="AM407" s="1689">
        <v>0</v>
      </c>
      <c r="AN407" s="1689">
        <v>0</v>
      </c>
      <c r="AO407" s="1689">
        <v>0</v>
      </c>
      <c r="AP407" s="1689">
        <v>0</v>
      </c>
      <c r="AQ407" s="1689">
        <v>0</v>
      </c>
      <c r="AR407" s="1689" t="e">
        <v>#REF!</v>
      </c>
      <c r="AS407" s="1689" t="e">
        <v>#REF!</v>
      </c>
      <c r="AT407" s="1689" t="e">
        <v>#REF!</v>
      </c>
      <c r="AU407" s="325"/>
    </row>
    <row r="408" spans="4:47" s="15" customFormat="1" ht="16">
      <c r="D408" s="1667" t="s">
        <v>687</v>
      </c>
      <c r="E408" s="1177"/>
      <c r="F408" s="1177"/>
      <c r="G408" s="1177"/>
      <c r="H408" s="1177"/>
      <c r="I408" s="1177"/>
      <c r="J408" s="1177"/>
      <c r="K408" s="1177"/>
      <c r="L408" s="1177"/>
      <c r="M408" s="1177"/>
      <c r="N408" s="1177"/>
      <c r="O408" s="1177"/>
      <c r="P408" s="1177"/>
      <c r="Q408" s="1177"/>
      <c r="R408" s="1177"/>
      <c r="S408" s="1177"/>
      <c r="T408" s="1177"/>
      <c r="U408" s="1177"/>
      <c r="V408" s="602">
        <v>0</v>
      </c>
      <c r="W408" s="602">
        <v>0</v>
      </c>
      <c r="X408" s="602">
        <v>0</v>
      </c>
      <c r="Y408" s="602">
        <v>0</v>
      </c>
      <c r="Z408" s="1689">
        <v>0</v>
      </c>
      <c r="AA408" s="1689">
        <v>0</v>
      </c>
      <c r="AB408" s="1689">
        <v>0</v>
      </c>
      <c r="AC408" s="1689">
        <v>0</v>
      </c>
      <c r="AD408" s="1689">
        <v>0</v>
      </c>
      <c r="AE408" s="1689">
        <v>0</v>
      </c>
      <c r="AF408" s="1689">
        <v>0</v>
      </c>
      <c r="AG408" s="1689">
        <v>0</v>
      </c>
      <c r="AH408" s="1689">
        <v>0</v>
      </c>
      <c r="AI408" s="1689">
        <v>0</v>
      </c>
      <c r="AJ408" s="1689">
        <v>0</v>
      </c>
      <c r="AK408" s="1689">
        <v>0</v>
      </c>
      <c r="AL408" s="1689">
        <v>0</v>
      </c>
      <c r="AM408" s="1689">
        <v>0</v>
      </c>
      <c r="AN408" s="1689">
        <v>0</v>
      </c>
      <c r="AO408" s="1689">
        <v>0</v>
      </c>
      <c r="AP408" s="1689">
        <v>0</v>
      </c>
      <c r="AQ408" s="1689">
        <v>0</v>
      </c>
      <c r="AR408" s="1689" t="e">
        <v>#REF!</v>
      </c>
      <c r="AS408" s="1689" t="e">
        <v>#REF!</v>
      </c>
      <c r="AT408" s="1689" t="e">
        <v>#REF!</v>
      </c>
      <c r="AU408" s="325"/>
    </row>
    <row r="409" spans="4:47" s="15" customFormat="1" ht="16">
      <c r="D409" s="1667" t="s">
        <v>681</v>
      </c>
      <c r="E409" s="1177"/>
      <c r="F409" s="1177"/>
      <c r="G409" s="1177"/>
      <c r="H409" s="1177"/>
      <c r="I409" s="1177"/>
      <c r="J409" s="1177"/>
      <c r="K409" s="1177"/>
      <c r="L409" s="1177"/>
      <c r="M409" s="1177"/>
      <c r="N409" s="1177"/>
      <c r="O409" s="1177"/>
      <c r="P409" s="1177"/>
      <c r="Q409" s="1177"/>
      <c r="R409" s="1177"/>
      <c r="S409" s="1177"/>
      <c r="T409" s="1177"/>
      <c r="U409" s="1177"/>
      <c r="V409" s="602">
        <v>9.9169484519884873E-2</v>
      </c>
      <c r="W409" s="602">
        <v>0.10336723163841807</v>
      </c>
      <c r="X409" s="602">
        <v>7.4348003259983697E-2</v>
      </c>
      <c r="Y409" s="602">
        <v>8.8873272854154042E-2</v>
      </c>
      <c r="Z409" s="1689">
        <v>7.1281475063461802E-2</v>
      </c>
      <c r="AA409" s="1689">
        <v>5.7029392002678071E-2</v>
      </c>
      <c r="AB409" s="1689">
        <v>4.564308597546566E-2</v>
      </c>
      <c r="AC409" s="1689">
        <v>4.4774036535517772E-2</v>
      </c>
      <c r="AD409" s="1689">
        <v>4.5279887342993319E-2</v>
      </c>
      <c r="AE409" s="1689">
        <v>4.6618197809915565E-2</v>
      </c>
      <c r="AF409" s="1689">
        <v>5.5112119181489831E-2</v>
      </c>
      <c r="AG409" s="1689">
        <v>6.8693478865334348E-2</v>
      </c>
      <c r="AH409" s="1689">
        <v>4.6518033206131182E-2</v>
      </c>
      <c r="AI409" s="1689">
        <v>4.2699690625549791E-2</v>
      </c>
      <c r="AJ409" s="1689">
        <v>3.0932078914238575E-2</v>
      </c>
      <c r="AK409" s="1689">
        <v>2.5039068555481818E-2</v>
      </c>
      <c r="AL409" s="1689">
        <v>2.4467703531147664E-2</v>
      </c>
      <c r="AM409" s="1689">
        <v>2.3930586404339933E-2</v>
      </c>
      <c r="AN409" s="1689">
        <v>2.2525066338228771E-2</v>
      </c>
      <c r="AO409" s="1689">
        <v>2.0736995517149026E-2</v>
      </c>
      <c r="AP409" s="1689">
        <v>1.7505938123453947E-2</v>
      </c>
      <c r="AQ409" s="1689">
        <v>1.7925412148549025E-2</v>
      </c>
      <c r="AR409" s="1689" t="e">
        <v>#REF!</v>
      </c>
      <c r="AS409" s="1689" t="e">
        <v>#REF!</v>
      </c>
      <c r="AT409" s="1689" t="e">
        <v>#REF!</v>
      </c>
      <c r="AU409" s="325"/>
    </row>
    <row r="410" spans="4:47" s="15" customFormat="1" ht="16">
      <c r="D410" s="1667" t="s">
        <v>667</v>
      </c>
      <c r="E410" s="1177"/>
      <c r="F410" s="1177"/>
      <c r="G410" s="1177"/>
      <c r="H410" s="1177"/>
      <c r="I410" s="1177"/>
      <c r="J410" s="1177"/>
      <c r="K410" s="1177"/>
      <c r="L410" s="1177"/>
      <c r="M410" s="1177"/>
      <c r="N410" s="1177"/>
      <c r="O410" s="1177"/>
      <c r="P410" s="1177"/>
      <c r="Q410" s="1177"/>
      <c r="R410" s="1177"/>
      <c r="S410" s="1177"/>
      <c r="T410" s="1177"/>
      <c r="U410" s="1177"/>
      <c r="V410" s="602">
        <v>0</v>
      </c>
      <c r="W410" s="602">
        <v>0</v>
      </c>
      <c r="X410" s="602">
        <v>0</v>
      </c>
      <c r="Y410" s="602">
        <v>0</v>
      </c>
      <c r="Z410" s="1689">
        <v>0</v>
      </c>
      <c r="AA410" s="1689">
        <v>0</v>
      </c>
      <c r="AB410" s="1689">
        <v>9.5206014904685842E-3</v>
      </c>
      <c r="AC410" s="1689">
        <v>7.8494519718758076E-3</v>
      </c>
      <c r="AD410" s="1689">
        <v>2.1653954453979278E-3</v>
      </c>
      <c r="AE410" s="1689">
        <v>2.5768001032322519E-3</v>
      </c>
      <c r="AF410" s="1689">
        <v>8.7793776872331099E-4</v>
      </c>
      <c r="AG410" s="1689">
        <v>1.7880432219429036E-2</v>
      </c>
      <c r="AH410" s="1689">
        <v>2.652648733325557E-2</v>
      </c>
      <c r="AI410" s="1689">
        <v>2.3877907286876502E-2</v>
      </c>
      <c r="AJ410" s="1689">
        <v>1.5834383090481727E-2</v>
      </c>
      <c r="AK410" s="1689">
        <v>1.3593755743564915E-2</v>
      </c>
      <c r="AL410" s="1689">
        <v>1.1457894437943542E-2</v>
      </c>
      <c r="AM410" s="1689">
        <v>1.0661072361324117E-2</v>
      </c>
      <c r="AN410" s="1689">
        <v>9.8747463526154058E-3</v>
      </c>
      <c r="AO410" s="1689">
        <v>8.7133882286078712E-3</v>
      </c>
      <c r="AP410" s="1689">
        <v>7.9937609562336937E-3</v>
      </c>
      <c r="AQ410" s="1689">
        <v>7.5858817880591093E-3</v>
      </c>
      <c r="AR410" s="1689" t="e">
        <v>#REF!</v>
      </c>
      <c r="AS410" s="1689" t="e">
        <v>#REF!</v>
      </c>
      <c r="AT410" s="1689" t="e">
        <v>#REF!</v>
      </c>
      <c r="AU410" s="325"/>
    </row>
    <row r="411" spans="4:47" s="15" customFormat="1" ht="16">
      <c r="D411" s="1669" t="s">
        <v>669</v>
      </c>
      <c r="E411" s="1177"/>
      <c r="F411" s="1177"/>
      <c r="G411" s="1177"/>
      <c r="H411" s="1177"/>
      <c r="I411" s="1177"/>
      <c r="J411" s="1177"/>
      <c r="K411" s="1177"/>
      <c r="L411" s="1177"/>
      <c r="M411" s="1177"/>
      <c r="N411" s="1177"/>
      <c r="O411" s="1177"/>
      <c r="P411" s="1177"/>
      <c r="Q411" s="1177"/>
      <c r="R411" s="1177"/>
      <c r="S411" s="1177"/>
      <c r="T411" s="1177"/>
      <c r="U411" s="1177"/>
      <c r="V411" s="602">
        <v>0</v>
      </c>
      <c r="W411" s="602">
        <v>0</v>
      </c>
      <c r="X411" s="602">
        <v>0</v>
      </c>
      <c r="Y411" s="602">
        <v>0</v>
      </c>
      <c r="Z411" s="1689">
        <v>0</v>
      </c>
      <c r="AA411" s="1689">
        <v>0</v>
      </c>
      <c r="AB411" s="1689">
        <v>9.5206014904685842E-3</v>
      </c>
      <c r="AC411" s="1689">
        <v>7.8494519718758076E-3</v>
      </c>
      <c r="AD411" s="1689">
        <v>2.1653954453979278E-3</v>
      </c>
      <c r="AE411" s="1689">
        <v>2.5768001032322519E-3</v>
      </c>
      <c r="AF411" s="1689">
        <v>8.7793776872331099E-4</v>
      </c>
      <c r="AG411" s="1689">
        <v>1.7880432219429036E-2</v>
      </c>
      <c r="AH411" s="1689">
        <v>1.0381677033267341E-2</v>
      </c>
      <c r="AI411" s="1689">
        <v>5.9613947603865828E-3</v>
      </c>
      <c r="AJ411" s="1689">
        <v>1.7825595494432912E-3</v>
      </c>
      <c r="AK411" s="1689">
        <v>1.280833726070427E-3</v>
      </c>
      <c r="AL411" s="1689">
        <v>0</v>
      </c>
      <c r="AM411" s="1689">
        <v>0</v>
      </c>
      <c r="AN411" s="1689">
        <v>0</v>
      </c>
      <c r="AO411" s="1689">
        <v>0</v>
      </c>
      <c r="AP411" s="1689">
        <v>0</v>
      </c>
      <c r="AQ411" s="1689">
        <v>0</v>
      </c>
      <c r="AR411" s="1689" t="e">
        <v>#REF!</v>
      </c>
      <c r="AS411" s="1689" t="e">
        <v>#REF!</v>
      </c>
      <c r="AT411" s="1689" t="e">
        <v>#REF!</v>
      </c>
      <c r="AU411" s="325"/>
    </row>
    <row r="412" spans="4:47" s="15" customFormat="1" ht="16">
      <c r="D412" s="1669" t="s">
        <v>203</v>
      </c>
      <c r="E412" s="1177"/>
      <c r="F412" s="1177"/>
      <c r="G412" s="1177"/>
      <c r="H412" s="1177"/>
      <c r="I412" s="1177"/>
      <c r="J412" s="1177"/>
      <c r="K412" s="1177"/>
      <c r="L412" s="1177"/>
      <c r="M412" s="1177"/>
      <c r="N412" s="1177"/>
      <c r="O412" s="1177"/>
      <c r="P412" s="1177"/>
      <c r="Q412" s="1177"/>
      <c r="R412" s="1177"/>
      <c r="S412" s="1177"/>
      <c r="T412" s="1177"/>
      <c r="U412" s="1177"/>
      <c r="V412" s="602">
        <v>0</v>
      </c>
      <c r="W412" s="602">
        <v>0</v>
      </c>
      <c r="X412" s="602">
        <v>0</v>
      </c>
      <c r="Y412" s="602">
        <v>0</v>
      </c>
      <c r="Z412" s="1689">
        <v>0</v>
      </c>
      <c r="AA412" s="1689">
        <v>0</v>
      </c>
      <c r="AB412" s="1689">
        <v>0</v>
      </c>
      <c r="AC412" s="1689">
        <v>0</v>
      </c>
      <c r="AD412" s="1689">
        <v>0</v>
      </c>
      <c r="AE412" s="1689">
        <v>0</v>
      </c>
      <c r="AF412" s="1689">
        <v>0</v>
      </c>
      <c r="AG412" s="1689">
        <v>0</v>
      </c>
      <c r="AH412" s="1689">
        <v>1.6144810299988231E-2</v>
      </c>
      <c r="AI412" s="1689">
        <v>1.791651252648992E-2</v>
      </c>
      <c r="AJ412" s="1689">
        <v>1.4051823541038436E-2</v>
      </c>
      <c r="AK412" s="1689">
        <v>1.2312922017494491E-2</v>
      </c>
      <c r="AL412" s="1689">
        <v>1.1457894437943542E-2</v>
      </c>
      <c r="AM412" s="1689">
        <v>1.0661072361324117E-2</v>
      </c>
      <c r="AN412" s="1689">
        <v>9.8747463526154058E-3</v>
      </c>
      <c r="AO412" s="1689">
        <v>8.7133882286078712E-3</v>
      </c>
      <c r="AP412" s="1689">
        <v>7.9937609562336937E-3</v>
      </c>
      <c r="AQ412" s="1689">
        <v>7.5858817880591093E-3</v>
      </c>
      <c r="AR412" s="1689" t="e">
        <v>#REF!</v>
      </c>
      <c r="AS412" s="1689" t="e">
        <v>#REF!</v>
      </c>
      <c r="AT412" s="1689" t="e">
        <v>#REF!</v>
      </c>
      <c r="AU412" s="325"/>
    </row>
    <row r="413" spans="4:47" s="15" customFormat="1" ht="16">
      <c r="D413" s="1670" t="s">
        <v>668</v>
      </c>
      <c r="E413" s="1177"/>
      <c r="F413" s="1177"/>
      <c r="G413" s="1177"/>
      <c r="H413" s="1177"/>
      <c r="I413" s="1177"/>
      <c r="J413" s="1177"/>
      <c r="K413" s="1177"/>
      <c r="L413" s="1177"/>
      <c r="M413" s="1177"/>
      <c r="N413" s="1177"/>
      <c r="O413" s="1177"/>
      <c r="P413" s="1177"/>
      <c r="Q413" s="1177"/>
      <c r="R413" s="1177"/>
      <c r="S413" s="1177"/>
      <c r="T413" s="1177"/>
      <c r="U413" s="1177"/>
      <c r="V413" s="602">
        <v>9.9169484519884873E-2</v>
      </c>
      <c r="W413" s="602">
        <v>0.10336723163841807</v>
      </c>
      <c r="X413" s="602">
        <v>7.4348003259983697E-2</v>
      </c>
      <c r="Y413" s="602">
        <v>8.8873272854154042E-2</v>
      </c>
      <c r="Z413" s="1689">
        <v>7.1281475063461802E-2</v>
      </c>
      <c r="AA413" s="1689">
        <v>5.7029392002678071E-2</v>
      </c>
      <c r="AB413" s="1689">
        <v>3.6122484484997074E-2</v>
      </c>
      <c r="AC413" s="1689">
        <v>3.6924584563641963E-2</v>
      </c>
      <c r="AD413" s="1689">
        <v>4.3114491897595392E-2</v>
      </c>
      <c r="AE413" s="1689">
        <v>4.4041397706683319E-2</v>
      </c>
      <c r="AF413" s="1689">
        <v>5.4234181412766522E-2</v>
      </c>
      <c r="AG413" s="1689">
        <v>5.0813046645905316E-2</v>
      </c>
      <c r="AH413" s="1689">
        <v>1.9991545872875608E-2</v>
      </c>
      <c r="AI413" s="1689">
        <v>1.8821783338673289E-2</v>
      </c>
      <c r="AJ413" s="1689">
        <v>1.509769582375685E-2</v>
      </c>
      <c r="AK413" s="1689">
        <v>1.1445312811916903E-2</v>
      </c>
      <c r="AL413" s="1689">
        <v>1.062602763092875E-2</v>
      </c>
      <c r="AM413" s="1689">
        <v>9.9425066071545821E-3</v>
      </c>
      <c r="AN413" s="1689">
        <v>9.0550987607915003E-3</v>
      </c>
      <c r="AO413" s="1689">
        <v>7.9448186199699757E-3</v>
      </c>
      <c r="AP413" s="1689">
        <v>6.1860199426908517E-3</v>
      </c>
      <c r="AQ413" s="1689">
        <v>6.9858117066335058E-3</v>
      </c>
      <c r="AR413" s="1689" t="e">
        <v>#REF!</v>
      </c>
      <c r="AS413" s="1689" t="e">
        <v>#REF!</v>
      </c>
      <c r="AT413" s="1689" t="e">
        <v>#REF!</v>
      </c>
      <c r="AU413" s="325"/>
    </row>
    <row r="414" spans="4:47" s="15" customFormat="1" ht="16">
      <c r="D414" s="1669" t="s">
        <v>669</v>
      </c>
      <c r="E414" s="1177"/>
      <c r="F414" s="1177"/>
      <c r="G414" s="1177"/>
      <c r="H414" s="1177"/>
      <c r="I414" s="1177"/>
      <c r="J414" s="1177"/>
      <c r="K414" s="1177"/>
      <c r="L414" s="1177"/>
      <c r="M414" s="1177"/>
      <c r="N414" s="1177"/>
      <c r="O414" s="1177"/>
      <c r="P414" s="1177"/>
      <c r="Q414" s="1177"/>
      <c r="R414" s="1177"/>
      <c r="S414" s="1177"/>
      <c r="T414" s="1177"/>
      <c r="U414" s="1177"/>
      <c r="V414" s="602">
        <v>5.6260013038984827E-2</v>
      </c>
      <c r="W414" s="602">
        <v>6.0045197740112993E-2</v>
      </c>
      <c r="X414" s="602">
        <v>3.8712306438467806E-2</v>
      </c>
      <c r="Y414" s="602">
        <v>3.2050755476119755E-2</v>
      </c>
      <c r="Z414" s="1689">
        <v>2.9974928012843304E-2</v>
      </c>
      <c r="AA414" s="1689">
        <v>3.1253931066340168E-2</v>
      </c>
      <c r="AB414" s="1689">
        <v>1.5940012823399064E-2</v>
      </c>
      <c r="AC414" s="1689">
        <v>1.5877927877015217E-2</v>
      </c>
      <c r="AD414" s="1689">
        <v>1.6379514609895268E-2</v>
      </c>
      <c r="AE414" s="1689">
        <v>1.6358908607786014E-2</v>
      </c>
      <c r="AF414" s="1689">
        <v>2.5537041623028431E-2</v>
      </c>
      <c r="AG414" s="1689">
        <v>1.9386686791959651E-2</v>
      </c>
      <c r="AH414" s="1689">
        <v>9.8931474394257871E-3</v>
      </c>
      <c r="AI414" s="1689">
        <v>8.3345854270305865E-3</v>
      </c>
      <c r="AJ414" s="1689">
        <v>7.2613496413407672E-3</v>
      </c>
      <c r="AK414" s="1689">
        <v>4.9601842480428591E-3</v>
      </c>
      <c r="AL414" s="1689">
        <v>4.5912360196616918E-3</v>
      </c>
      <c r="AM414" s="1689">
        <v>4.3273955235533339E-3</v>
      </c>
      <c r="AN414" s="1689">
        <v>3.8541400004445171E-3</v>
      </c>
      <c r="AO414" s="1689">
        <v>3.3555389340285168E-3</v>
      </c>
      <c r="AP414" s="1689">
        <v>1.9757628293593497E-3</v>
      </c>
      <c r="AQ414" s="1689">
        <v>2.9903816538794929E-3</v>
      </c>
      <c r="AR414" s="1689" t="e">
        <v>#REF!</v>
      </c>
      <c r="AS414" s="1689" t="e">
        <v>#REF!</v>
      </c>
      <c r="AT414" s="1689" t="e">
        <v>#REF!</v>
      </c>
      <c r="AU414" s="325"/>
    </row>
    <row r="415" spans="4:47" s="15" customFormat="1" ht="16">
      <c r="D415" s="1669" t="s">
        <v>203</v>
      </c>
      <c r="E415" s="1177"/>
      <c r="F415" s="1177"/>
      <c r="G415" s="1177"/>
      <c r="H415" s="1177"/>
      <c r="I415" s="1177"/>
      <c r="J415" s="1177"/>
      <c r="K415" s="1177"/>
      <c r="L415" s="1177"/>
      <c r="M415" s="1177"/>
      <c r="N415" s="1177"/>
      <c r="O415" s="1177"/>
      <c r="P415" s="1177"/>
      <c r="Q415" s="1177"/>
      <c r="R415" s="1177"/>
      <c r="S415" s="1177"/>
      <c r="T415" s="1177"/>
      <c r="U415" s="1177"/>
      <c r="V415" s="602">
        <v>4.2909471480900054E-2</v>
      </c>
      <c r="W415" s="602">
        <v>4.3322033898305079E-2</v>
      </c>
      <c r="X415" s="602">
        <v>3.5635696821515891E-2</v>
      </c>
      <c r="Y415" s="602">
        <v>5.682251737803428E-2</v>
      </c>
      <c r="Z415" s="1689">
        <v>4.1306547050618495E-2</v>
      </c>
      <c r="AA415" s="1689">
        <v>2.5775460936337896E-2</v>
      </c>
      <c r="AB415" s="1689">
        <v>2.0182471661598009E-2</v>
      </c>
      <c r="AC415" s="1689">
        <v>2.1046656686626749E-2</v>
      </c>
      <c r="AD415" s="1689">
        <v>2.6734977287700121E-2</v>
      </c>
      <c r="AE415" s="1689">
        <v>2.7682489098897298E-2</v>
      </c>
      <c r="AF415" s="1689">
        <v>2.8697139789738094E-2</v>
      </c>
      <c r="AG415" s="1689">
        <v>3.1426359853945658E-2</v>
      </c>
      <c r="AH415" s="1689">
        <v>1.0098398433449821E-2</v>
      </c>
      <c r="AI415" s="1689">
        <v>1.0487197911642701E-2</v>
      </c>
      <c r="AJ415" s="1689">
        <v>7.8363461824160832E-3</v>
      </c>
      <c r="AK415" s="1689">
        <v>6.4851285638740453E-3</v>
      </c>
      <c r="AL415" s="1689">
        <v>6.034791611267059E-3</v>
      </c>
      <c r="AM415" s="1689">
        <v>5.6151110836012491E-3</v>
      </c>
      <c r="AN415" s="1689">
        <v>5.2009587603469836E-3</v>
      </c>
      <c r="AO415" s="1689">
        <v>4.5892796859414589E-3</v>
      </c>
      <c r="AP415" s="1689">
        <v>4.2102571133315015E-3</v>
      </c>
      <c r="AQ415" s="1689">
        <v>3.9954300527540133E-3</v>
      </c>
      <c r="AR415" s="1689" t="e">
        <v>#REF!</v>
      </c>
      <c r="AS415" s="1689" t="e">
        <v>#REF!</v>
      </c>
      <c r="AT415" s="1689" t="e">
        <v>#REF!</v>
      </c>
      <c r="AU415" s="325"/>
    </row>
    <row r="416" spans="4:47" s="15" customFormat="1" ht="16">
      <c r="D416" s="1670" t="s">
        <v>670</v>
      </c>
      <c r="E416" s="1177"/>
      <c r="F416" s="1177"/>
      <c r="G416" s="1177"/>
      <c r="H416" s="1177"/>
      <c r="I416" s="1177"/>
      <c r="J416" s="1177"/>
      <c r="K416" s="1177"/>
      <c r="L416" s="1177"/>
      <c r="M416" s="1177"/>
      <c r="N416" s="1177"/>
      <c r="O416" s="1177"/>
      <c r="P416" s="1177"/>
      <c r="Q416" s="1177"/>
      <c r="R416" s="1177"/>
      <c r="S416" s="1177"/>
      <c r="T416" s="1177"/>
      <c r="U416" s="1177"/>
      <c r="V416" s="602">
        <v>0</v>
      </c>
      <c r="W416" s="602">
        <v>0</v>
      </c>
      <c r="X416" s="602">
        <v>0</v>
      </c>
      <c r="Y416" s="602">
        <v>0</v>
      </c>
      <c r="Z416" s="1689">
        <v>0</v>
      </c>
      <c r="AA416" s="1689">
        <v>0</v>
      </c>
      <c r="AB416" s="1689">
        <v>0</v>
      </c>
      <c r="AC416" s="1689">
        <v>0</v>
      </c>
      <c r="AD416" s="1689">
        <v>0</v>
      </c>
      <c r="AE416" s="1689">
        <v>0</v>
      </c>
      <c r="AF416" s="1689">
        <v>0</v>
      </c>
      <c r="AG416" s="1689">
        <v>0</v>
      </c>
      <c r="AH416" s="1689">
        <v>0</v>
      </c>
      <c r="AI416" s="1689">
        <v>0</v>
      </c>
      <c r="AJ416" s="1689">
        <v>0</v>
      </c>
      <c r="AK416" s="1689">
        <v>0</v>
      </c>
      <c r="AL416" s="1689">
        <v>0</v>
      </c>
      <c r="AM416" s="1689">
        <v>0</v>
      </c>
      <c r="AN416" s="1689">
        <v>0</v>
      </c>
      <c r="AO416" s="1689">
        <v>0</v>
      </c>
      <c r="AP416" s="1689">
        <v>0</v>
      </c>
      <c r="AQ416" s="1689">
        <v>0</v>
      </c>
      <c r="AR416" s="1689" t="e">
        <v>#REF!</v>
      </c>
      <c r="AS416" s="1689" t="e">
        <v>#REF!</v>
      </c>
      <c r="AT416" s="1689" t="e">
        <v>#REF!</v>
      </c>
      <c r="AU416" s="325"/>
    </row>
    <row r="417" spans="4:47" s="15" customFormat="1" ht="16">
      <c r="D417" s="1669" t="s">
        <v>202</v>
      </c>
      <c r="E417" s="1177"/>
      <c r="F417" s="1177"/>
      <c r="G417" s="1177"/>
      <c r="H417" s="1177"/>
      <c r="I417" s="1177"/>
      <c r="J417" s="1177"/>
      <c r="K417" s="1177"/>
      <c r="L417" s="1177"/>
      <c r="M417" s="1177"/>
      <c r="N417" s="1177"/>
      <c r="O417" s="1177"/>
      <c r="P417" s="1177"/>
      <c r="Q417" s="1177"/>
      <c r="R417" s="1177"/>
      <c r="S417" s="1177"/>
      <c r="T417" s="1177"/>
      <c r="U417" s="1177"/>
      <c r="V417" s="602">
        <v>0</v>
      </c>
      <c r="W417" s="602">
        <v>0</v>
      </c>
      <c r="X417" s="602">
        <v>0</v>
      </c>
      <c r="Y417" s="602">
        <v>0</v>
      </c>
      <c r="Z417" s="1689">
        <v>0</v>
      </c>
      <c r="AA417" s="1689">
        <v>0</v>
      </c>
      <c r="AB417" s="1689">
        <v>0</v>
      </c>
      <c r="AC417" s="1689">
        <v>0</v>
      </c>
      <c r="AD417" s="1689">
        <v>0</v>
      </c>
      <c r="AE417" s="1689">
        <v>0</v>
      </c>
      <c r="AF417" s="1689">
        <v>0</v>
      </c>
      <c r="AG417" s="1689">
        <v>0</v>
      </c>
      <c r="AH417" s="1689">
        <v>0</v>
      </c>
      <c r="AI417" s="1689">
        <v>0</v>
      </c>
      <c r="AJ417" s="1689">
        <v>0</v>
      </c>
      <c r="AK417" s="1689">
        <v>0</v>
      </c>
      <c r="AL417" s="1689">
        <v>0</v>
      </c>
      <c r="AM417" s="1689">
        <v>0</v>
      </c>
      <c r="AN417" s="1689">
        <v>0</v>
      </c>
      <c r="AO417" s="1689">
        <v>0</v>
      </c>
      <c r="AP417" s="1689">
        <v>0</v>
      </c>
      <c r="AQ417" s="1689">
        <v>0</v>
      </c>
      <c r="AR417" s="1689" t="e">
        <v>#REF!</v>
      </c>
      <c r="AS417" s="1689" t="e">
        <v>#REF!</v>
      </c>
      <c r="AT417" s="1689" t="e">
        <v>#REF!</v>
      </c>
      <c r="AU417" s="325"/>
    </row>
    <row r="418" spans="4:47" s="15" customFormat="1" ht="16">
      <c r="D418" s="1669" t="s">
        <v>203</v>
      </c>
      <c r="E418" s="1177"/>
      <c r="F418" s="1177"/>
      <c r="G418" s="1177"/>
      <c r="H418" s="1177"/>
      <c r="I418" s="1177"/>
      <c r="J418" s="1177"/>
      <c r="K418" s="1177"/>
      <c r="L418" s="1177"/>
      <c r="M418" s="1177"/>
      <c r="N418" s="1177"/>
      <c r="O418" s="1177"/>
      <c r="P418" s="1177"/>
      <c r="Q418" s="1177"/>
      <c r="R418" s="1177"/>
      <c r="S418" s="1177"/>
      <c r="T418" s="1177"/>
      <c r="U418" s="1177"/>
      <c r="V418" s="602">
        <v>0</v>
      </c>
      <c r="W418" s="602">
        <v>0</v>
      </c>
      <c r="X418" s="602">
        <v>0</v>
      </c>
      <c r="Y418" s="602">
        <v>0</v>
      </c>
      <c r="Z418" s="1689">
        <v>0</v>
      </c>
      <c r="AA418" s="1689">
        <v>0</v>
      </c>
      <c r="AB418" s="1689">
        <v>0</v>
      </c>
      <c r="AC418" s="1689">
        <v>0</v>
      </c>
      <c r="AD418" s="1689">
        <v>0</v>
      </c>
      <c r="AE418" s="1689">
        <v>0</v>
      </c>
      <c r="AF418" s="1689">
        <v>0</v>
      </c>
      <c r="AG418" s="1689">
        <v>0</v>
      </c>
      <c r="AH418" s="1689">
        <v>0</v>
      </c>
      <c r="AI418" s="1689">
        <v>0</v>
      </c>
      <c r="AJ418" s="1689">
        <v>0</v>
      </c>
      <c r="AK418" s="1689">
        <v>0</v>
      </c>
      <c r="AL418" s="1689">
        <v>0</v>
      </c>
      <c r="AM418" s="1689">
        <v>0</v>
      </c>
      <c r="AN418" s="1689">
        <v>0</v>
      </c>
      <c r="AO418" s="1689">
        <v>0</v>
      </c>
      <c r="AP418" s="1689">
        <v>0</v>
      </c>
      <c r="AQ418" s="1689">
        <v>0</v>
      </c>
      <c r="AR418" s="1689" t="e">
        <v>#REF!</v>
      </c>
      <c r="AS418" s="1689" t="e">
        <v>#REF!</v>
      </c>
      <c r="AT418" s="1689" t="e">
        <v>#REF!</v>
      </c>
      <c r="AU418" s="325"/>
    </row>
    <row r="419" spans="4:47" s="15" customFormat="1" ht="16">
      <c r="D419" s="1669" t="s">
        <v>725</v>
      </c>
      <c r="E419" s="1177"/>
      <c r="F419" s="1177"/>
      <c r="G419" s="1177"/>
      <c r="H419" s="1177"/>
      <c r="I419" s="1177"/>
      <c r="J419" s="1177"/>
      <c r="K419" s="1177"/>
      <c r="L419" s="1177"/>
      <c r="M419" s="1177"/>
      <c r="N419" s="1177"/>
      <c r="O419" s="1177"/>
      <c r="P419" s="1177"/>
      <c r="Q419" s="1177"/>
      <c r="R419" s="1177"/>
      <c r="S419" s="1177"/>
      <c r="T419" s="1177"/>
      <c r="U419" s="1177"/>
      <c r="V419" s="602"/>
      <c r="W419" s="602"/>
      <c r="X419" s="602"/>
      <c r="Y419" s="602"/>
      <c r="Z419" s="1689">
        <v>0</v>
      </c>
      <c r="AA419" s="1689">
        <v>0</v>
      </c>
      <c r="AB419" s="1689">
        <v>0</v>
      </c>
      <c r="AC419" s="1689">
        <v>0</v>
      </c>
      <c r="AD419" s="1689">
        <v>0</v>
      </c>
      <c r="AE419" s="1689">
        <v>0</v>
      </c>
      <c r="AF419" s="1689">
        <v>0</v>
      </c>
      <c r="AG419" s="1689">
        <v>0</v>
      </c>
      <c r="AH419" s="1689">
        <v>0</v>
      </c>
      <c r="AI419" s="1689">
        <v>0</v>
      </c>
      <c r="AJ419" s="1689">
        <v>0</v>
      </c>
      <c r="AK419" s="1689">
        <v>0</v>
      </c>
      <c r="AL419" s="1689">
        <v>2.3837814622753766E-3</v>
      </c>
      <c r="AM419" s="1689">
        <v>3.327007435861232E-3</v>
      </c>
      <c r="AN419" s="1689">
        <v>3.595221224821863E-3</v>
      </c>
      <c r="AO419" s="1689">
        <v>4.0787886685711774E-3</v>
      </c>
      <c r="AP419" s="1689">
        <v>3.3261572245294004E-3</v>
      </c>
      <c r="AQ419" s="1689">
        <v>3.353718653856409E-3</v>
      </c>
      <c r="AR419" s="1689" t="e">
        <v>#REF!</v>
      </c>
      <c r="AS419" s="1689" t="e">
        <v>#REF!</v>
      </c>
      <c r="AT419" s="1689" t="e">
        <v>#REF!</v>
      </c>
      <c r="AU419" s="325"/>
    </row>
    <row r="420" spans="4:47" s="15" customFormat="1" ht="16">
      <c r="D420" s="1667" t="s">
        <v>688</v>
      </c>
      <c r="E420" s="1177"/>
      <c r="F420" s="1177"/>
      <c r="G420" s="1177"/>
      <c r="H420" s="1177"/>
      <c r="I420" s="1177"/>
      <c r="J420" s="1177"/>
      <c r="K420" s="1177"/>
      <c r="L420" s="1177"/>
      <c r="M420" s="1177"/>
      <c r="N420" s="1177"/>
      <c r="O420" s="1177"/>
      <c r="P420" s="1177"/>
      <c r="Q420" s="1177"/>
      <c r="R420" s="1177"/>
      <c r="S420" s="1177"/>
      <c r="T420" s="1177"/>
      <c r="U420" s="1177"/>
      <c r="V420" s="602">
        <v>0</v>
      </c>
      <c r="W420" s="602">
        <v>0</v>
      </c>
      <c r="X420" s="602">
        <v>0</v>
      </c>
      <c r="Y420" s="602">
        <v>2.5572429611668054E-2</v>
      </c>
      <c r="Z420" s="1689">
        <v>2.9570096527882551E-2</v>
      </c>
      <c r="AA420" s="1689">
        <v>2.5575499506553731E-2</v>
      </c>
      <c r="AB420" s="1689">
        <v>3.2231032530995553E-2</v>
      </c>
      <c r="AC420" s="1689">
        <v>3.2750787607511045E-2</v>
      </c>
      <c r="AD420" s="1689">
        <v>3.0712899192779121E-2</v>
      </c>
      <c r="AE420" s="1689">
        <v>3.0888880144028307E-2</v>
      </c>
      <c r="AF420" s="1689">
        <v>3.7524461765180664E-2</v>
      </c>
      <c r="AG420" s="1689">
        <v>3.3440994729201555E-2</v>
      </c>
      <c r="AH420" s="1689">
        <v>2.6217261192769993E-2</v>
      </c>
      <c r="AI420" s="1689">
        <v>2.5920743096528111E-2</v>
      </c>
      <c r="AJ420" s="1689">
        <v>2.7556798215266222E-2</v>
      </c>
      <c r="AK420" s="1689">
        <v>2.3937187417255548E-2</v>
      </c>
      <c r="AL420" s="1689">
        <v>2.3249429005188126E-2</v>
      </c>
      <c r="AM420" s="1689">
        <v>2.2976802380342984E-2</v>
      </c>
      <c r="AN420" s="1689">
        <v>2.2590181765178213E-2</v>
      </c>
      <c r="AO420" s="1689">
        <v>2.4442381096977779E-2</v>
      </c>
      <c r="AP420" s="1689">
        <v>2.6506070859367178E-2</v>
      </c>
      <c r="AQ420" s="1689">
        <v>2.6783572444926306E-2</v>
      </c>
      <c r="AR420" s="1689" t="e">
        <v>#REF!</v>
      </c>
      <c r="AS420" s="1689" t="e">
        <v>#REF!</v>
      </c>
      <c r="AT420" s="1689" t="e">
        <v>#REF!</v>
      </c>
      <c r="AU420" s="325"/>
    </row>
    <row r="421" spans="4:47" s="15" customFormat="1" ht="16">
      <c r="D421" s="1669" t="s">
        <v>671</v>
      </c>
      <c r="E421" s="1177"/>
      <c r="F421" s="1177"/>
      <c r="G421" s="1177"/>
      <c r="H421" s="1177"/>
      <c r="I421" s="1177"/>
      <c r="J421" s="1177"/>
      <c r="K421" s="1177"/>
      <c r="L421" s="1177"/>
      <c r="M421" s="1177"/>
      <c r="N421" s="1177"/>
      <c r="O421" s="1177"/>
      <c r="P421" s="1177"/>
      <c r="Q421" s="1177"/>
      <c r="R421" s="1177"/>
      <c r="S421" s="1177"/>
      <c r="T421" s="1177"/>
      <c r="U421" s="1177"/>
      <c r="V421" s="602">
        <v>0</v>
      </c>
      <c r="W421" s="602">
        <v>0</v>
      </c>
      <c r="X421" s="602">
        <v>0</v>
      </c>
      <c r="Y421" s="602">
        <v>1.2674551407157579E-3</v>
      </c>
      <c r="Z421" s="1689">
        <v>1.6627127305912596E-3</v>
      </c>
      <c r="AA421" s="1689">
        <v>7.4774912253929504E-4</v>
      </c>
      <c r="AB421" s="1689">
        <v>1.0466870160405072E-3</v>
      </c>
      <c r="AC421" s="1689">
        <v>1.2029616297671302E-3</v>
      </c>
      <c r="AD421" s="1689">
        <v>5.4336272562514345E-4</v>
      </c>
      <c r="AE421" s="1689">
        <v>2.1657403464244618E-3</v>
      </c>
      <c r="AF421" s="1689">
        <v>1.9067676650072103E-3</v>
      </c>
      <c r="AG421" s="1689">
        <v>1.112639075074429E-3</v>
      </c>
      <c r="AH421" s="1689">
        <v>9.5678631909640712E-4</v>
      </c>
      <c r="AI421" s="1689">
        <v>1.3791890322273665E-3</v>
      </c>
      <c r="AJ421" s="1689">
        <v>1.2315234027799823E-3</v>
      </c>
      <c r="AK421" s="1689">
        <v>1.1807175898745357E-3</v>
      </c>
      <c r="AL421" s="1689">
        <v>1.1483930700412171E-3</v>
      </c>
      <c r="AM421" s="1689">
        <v>1.07474120840739E-3</v>
      </c>
      <c r="AN421" s="1689">
        <v>1.0763829475671498E-3</v>
      </c>
      <c r="AO421" s="1689">
        <v>1.1910560841869996E-3</v>
      </c>
      <c r="AP421" s="1689">
        <v>1.3031436799531948E-3</v>
      </c>
      <c r="AQ421" s="1689">
        <v>1.3195588678194729E-3</v>
      </c>
      <c r="AR421" s="1689" t="e">
        <v>#REF!</v>
      </c>
      <c r="AS421" s="1689" t="e">
        <v>#REF!</v>
      </c>
      <c r="AT421" s="1689" t="e">
        <v>#REF!</v>
      </c>
      <c r="AU421" s="325"/>
    </row>
    <row r="422" spans="4:47" s="15" customFormat="1" ht="16">
      <c r="D422" s="1669" t="s">
        <v>672</v>
      </c>
      <c r="E422" s="1177"/>
      <c r="F422" s="1177"/>
      <c r="G422" s="1177"/>
      <c r="H422" s="1177"/>
      <c r="I422" s="1177"/>
      <c r="J422" s="1177"/>
      <c r="K422" s="1177"/>
      <c r="L422" s="1177"/>
      <c r="M422" s="1177"/>
      <c r="N422" s="1177"/>
      <c r="O422" s="1177"/>
      <c r="P422" s="1177"/>
      <c r="Q422" s="1177"/>
      <c r="R422" s="1177"/>
      <c r="S422" s="1177"/>
      <c r="T422" s="1177"/>
      <c r="U422" s="1177"/>
      <c r="V422" s="602">
        <v>0</v>
      </c>
      <c r="W422" s="602">
        <v>0</v>
      </c>
      <c r="X422" s="602">
        <v>0</v>
      </c>
      <c r="Y422" s="602">
        <v>1.9045452540317104E-2</v>
      </c>
      <c r="Z422" s="1689">
        <v>2.1976063439622055E-2</v>
      </c>
      <c r="AA422" s="1689">
        <v>2.3968907106126442E-2</v>
      </c>
      <c r="AB422" s="1689">
        <v>2.633314113657809E-2</v>
      </c>
      <c r="AC422" s="1689">
        <v>2.7169880309932171E-2</v>
      </c>
      <c r="AD422" s="1689">
        <v>2.9204881123038349E-2</v>
      </c>
      <c r="AE422" s="1689">
        <v>2.5515781669253033E-2</v>
      </c>
      <c r="AF422" s="1689">
        <v>2.9340289577502329E-2</v>
      </c>
      <c r="AG422" s="1689">
        <v>2.7393157547608436E-2</v>
      </c>
      <c r="AH422" s="1689">
        <v>2.1014360805810237E-2</v>
      </c>
      <c r="AI422" s="1689">
        <v>2.2276732555528318E-2</v>
      </c>
      <c r="AJ422" s="1689">
        <v>2.1903218976392629E-2</v>
      </c>
      <c r="AK422" s="1689">
        <v>2.0887189551627199E-2</v>
      </c>
      <c r="AL422" s="1689">
        <v>2.0284155645246722E-2</v>
      </c>
      <c r="AM422" s="1689">
        <v>2.014390073885524E-2</v>
      </c>
      <c r="AN422" s="1689">
        <v>1.9862293660518296E-2</v>
      </c>
      <c r="AO422" s="1689">
        <v>2.1542815008010183E-2</v>
      </c>
      <c r="AP422" s="1689">
        <v>2.3520562562009979E-2</v>
      </c>
      <c r="AQ422" s="1689">
        <v>2.3930812545204641E-2</v>
      </c>
      <c r="AR422" s="1689" t="e">
        <v>#REF!</v>
      </c>
      <c r="AS422" s="1689" t="e">
        <v>#REF!</v>
      </c>
      <c r="AT422" s="1689" t="e">
        <v>#REF!</v>
      </c>
      <c r="AU422" s="325"/>
    </row>
    <row r="423" spans="4:47" s="15" customFormat="1" ht="16">
      <c r="D423" s="1669" t="s">
        <v>673</v>
      </c>
      <c r="E423" s="1177"/>
      <c r="F423" s="1177"/>
      <c r="G423" s="1177"/>
      <c r="H423" s="1177"/>
      <c r="I423" s="1177"/>
      <c r="J423" s="1177"/>
      <c r="K423" s="1177"/>
      <c r="L423" s="1177"/>
      <c r="M423" s="1177"/>
      <c r="N423" s="1177"/>
      <c r="O423" s="1177"/>
      <c r="P423" s="1177"/>
      <c r="Q423" s="1177"/>
      <c r="R423" s="1177"/>
      <c r="S423" s="1177"/>
      <c r="T423" s="1177"/>
      <c r="U423" s="1177"/>
      <c r="V423" s="602">
        <v>0</v>
      </c>
      <c r="W423" s="602">
        <v>0</v>
      </c>
      <c r="X423" s="602">
        <v>0</v>
      </c>
      <c r="Y423" s="602">
        <v>4.4687578065954652E-3</v>
      </c>
      <c r="Z423" s="1689">
        <v>5.0631112745501295E-3</v>
      </c>
      <c r="AA423" s="1689">
        <v>0</v>
      </c>
      <c r="AB423" s="1689">
        <v>4.8512043783769587E-3</v>
      </c>
      <c r="AC423" s="1689">
        <v>4.3779456678117419E-3</v>
      </c>
      <c r="AD423" s="1689">
        <v>9.6465534411562296E-4</v>
      </c>
      <c r="AE423" s="1689">
        <v>2.1282526388173859E-3</v>
      </c>
      <c r="AF423" s="1689">
        <v>2.8400737686574157E-3</v>
      </c>
      <c r="AG423" s="1689">
        <v>3.0610638823980025E-3</v>
      </c>
      <c r="AH423" s="1689">
        <v>4.2461140678633474E-3</v>
      </c>
      <c r="AI423" s="1689">
        <v>2.264821508772425E-3</v>
      </c>
      <c r="AJ423" s="1689">
        <v>1.8481796629399776E-3</v>
      </c>
      <c r="AK423" s="1689">
        <v>1.8692802757538116E-3</v>
      </c>
      <c r="AL423" s="1689">
        <v>1.8168802899001888E-3</v>
      </c>
      <c r="AM423" s="1689">
        <v>1.7581604330803521E-3</v>
      </c>
      <c r="AN423" s="1689">
        <v>1.6515051570927684E-3</v>
      </c>
      <c r="AO423" s="1689">
        <v>1.7085100047806007E-3</v>
      </c>
      <c r="AP423" s="1689">
        <v>1.6823646174040077E-3</v>
      </c>
      <c r="AQ423" s="1689">
        <v>1.5332010319021902E-3</v>
      </c>
      <c r="AR423" s="1689" t="e">
        <v>#REF!</v>
      </c>
      <c r="AS423" s="1689" t="e">
        <v>#REF!</v>
      </c>
      <c r="AT423" s="1689" t="e">
        <v>#REF!</v>
      </c>
      <c r="AU423" s="325"/>
    </row>
    <row r="424" spans="4:47" s="15" customFormat="1" ht="16">
      <c r="D424" s="1669" t="s">
        <v>674</v>
      </c>
      <c r="E424" s="1177"/>
      <c r="F424" s="1177"/>
      <c r="G424" s="1177"/>
      <c r="H424" s="1177"/>
      <c r="I424" s="1177"/>
      <c r="J424" s="1177"/>
      <c r="K424" s="1177"/>
      <c r="L424" s="1177"/>
      <c r="M424" s="1177"/>
      <c r="N424" s="1177"/>
      <c r="O424" s="1177"/>
      <c r="P424" s="1177"/>
      <c r="Q424" s="1177"/>
      <c r="R424" s="1177"/>
      <c r="S424" s="1177"/>
      <c r="T424" s="1177"/>
      <c r="U424" s="1177"/>
      <c r="V424" s="602">
        <v>0</v>
      </c>
      <c r="W424" s="602">
        <v>0</v>
      </c>
      <c r="X424" s="602">
        <v>0</v>
      </c>
      <c r="Y424" s="602">
        <v>0</v>
      </c>
      <c r="Z424" s="1689">
        <v>0</v>
      </c>
      <c r="AA424" s="1689">
        <v>0</v>
      </c>
      <c r="AB424" s="1689">
        <v>0</v>
      </c>
      <c r="AC424" s="1689">
        <v>0</v>
      </c>
      <c r="AD424" s="1689">
        <v>0</v>
      </c>
      <c r="AE424" s="1689">
        <v>1.0791054895334291E-3</v>
      </c>
      <c r="AF424" s="1689">
        <v>3.4373307540137058E-3</v>
      </c>
      <c r="AG424" s="1689">
        <v>1.8741342241206868E-3</v>
      </c>
      <c r="AH424" s="1689">
        <v>0</v>
      </c>
      <c r="AI424" s="1689">
        <v>0</v>
      </c>
      <c r="AJ424" s="1689">
        <v>2.5738761731536287E-3</v>
      </c>
      <c r="AK424" s="1689">
        <v>0</v>
      </c>
      <c r="AL424" s="1689">
        <v>0</v>
      </c>
      <c r="AM424" s="1689">
        <v>0</v>
      </c>
      <c r="AN424" s="1689">
        <v>0</v>
      </c>
      <c r="AO424" s="1689">
        <v>0</v>
      </c>
      <c r="AP424" s="1689">
        <v>0</v>
      </c>
      <c r="AQ424" s="1689">
        <v>0</v>
      </c>
      <c r="AR424" s="1689" t="e">
        <v>#REF!</v>
      </c>
      <c r="AS424" s="1689" t="e">
        <v>#REF!</v>
      </c>
      <c r="AT424" s="1689" t="e">
        <v>#REF!</v>
      </c>
      <c r="AU424" s="325"/>
    </row>
    <row r="425" spans="4:47" s="15" customFormat="1" ht="16">
      <c r="D425" s="1669" t="s">
        <v>675</v>
      </c>
      <c r="E425" s="1177"/>
      <c r="F425" s="1177"/>
      <c r="G425" s="1177"/>
      <c r="H425" s="1177"/>
      <c r="I425" s="1177"/>
      <c r="J425" s="1177"/>
      <c r="K425" s="1177"/>
      <c r="L425" s="1177"/>
      <c r="M425" s="1177"/>
      <c r="N425" s="1177"/>
      <c r="O425" s="1177"/>
      <c r="P425" s="1177"/>
      <c r="Q425" s="1177"/>
      <c r="R425" s="1177"/>
      <c r="S425" s="1177"/>
      <c r="T425" s="1177"/>
      <c r="U425" s="1177"/>
      <c r="V425" s="602">
        <v>0</v>
      </c>
      <c r="W425" s="602">
        <v>0</v>
      </c>
      <c r="X425" s="602">
        <v>0</v>
      </c>
      <c r="Y425" s="602">
        <v>7.9076412403972262E-4</v>
      </c>
      <c r="Z425" s="1689">
        <v>8.6820908311910892E-4</v>
      </c>
      <c r="AA425" s="1689">
        <v>8.5884327788799026E-4</v>
      </c>
      <c r="AB425" s="1689">
        <v>0</v>
      </c>
      <c r="AC425" s="1689">
        <v>0</v>
      </c>
      <c r="AD425" s="1689">
        <v>0</v>
      </c>
      <c r="AE425" s="1689">
        <v>0</v>
      </c>
      <c r="AF425" s="1689">
        <v>0</v>
      </c>
      <c r="AG425" s="1689">
        <v>0</v>
      </c>
      <c r="AH425" s="1689">
        <v>0</v>
      </c>
      <c r="AI425" s="1689">
        <v>0</v>
      </c>
      <c r="AJ425" s="1689">
        <v>0</v>
      </c>
      <c r="AK425" s="1689">
        <v>0</v>
      </c>
      <c r="AL425" s="1689">
        <v>0</v>
      </c>
      <c r="AM425" s="1689">
        <v>0</v>
      </c>
      <c r="AN425" s="1689">
        <v>0</v>
      </c>
      <c r="AO425" s="1689">
        <v>0</v>
      </c>
      <c r="AP425" s="1689">
        <v>0</v>
      </c>
      <c r="AQ425" s="1689">
        <v>0</v>
      </c>
      <c r="AR425" s="1689" t="e">
        <v>#REF!</v>
      </c>
      <c r="AS425" s="1689" t="e">
        <v>#REF!</v>
      </c>
      <c r="AT425" s="1689" t="e">
        <v>#REF!</v>
      </c>
      <c r="AU425" s="325"/>
    </row>
    <row r="426" spans="4:47" s="15" customFormat="1" ht="16">
      <c r="D426" s="1666" t="s">
        <v>689</v>
      </c>
      <c r="E426" s="1177"/>
      <c r="F426" s="1177"/>
      <c r="G426" s="1177"/>
      <c r="H426" s="1177"/>
      <c r="I426" s="1177"/>
      <c r="J426" s="1177"/>
      <c r="K426" s="1177"/>
      <c r="L426" s="1177"/>
      <c r="M426" s="1177"/>
      <c r="N426" s="1177"/>
      <c r="O426" s="1177"/>
      <c r="P426" s="1177"/>
      <c r="Q426" s="1177"/>
      <c r="R426" s="1177"/>
      <c r="S426" s="1177"/>
      <c r="T426" s="1177"/>
      <c r="U426" s="1177"/>
      <c r="V426" s="602">
        <v>0.13380316849816851</v>
      </c>
      <c r="W426" s="602">
        <v>0.13877966101694916</v>
      </c>
      <c r="X426" s="602">
        <v>0.13465770171149147</v>
      </c>
      <c r="Y426" s="602">
        <v>0.16920841991873012</v>
      </c>
      <c r="Z426" s="1689">
        <v>0.16918667057259362</v>
      </c>
      <c r="AA426" s="1689">
        <v>0.17502770368575368</v>
      </c>
      <c r="AB426" s="1689">
        <v>0.18294960383212805</v>
      </c>
      <c r="AC426" s="1689">
        <v>0.17925676098364404</v>
      </c>
      <c r="AD426" s="1689">
        <v>0.1911979344563669</v>
      </c>
      <c r="AE426" s="1689">
        <v>0.20254970703122305</v>
      </c>
      <c r="AF426" s="1689">
        <v>0.20342298101249201</v>
      </c>
      <c r="AG426" s="1689">
        <v>0.20569269573189594</v>
      </c>
      <c r="AH426" s="1689">
        <v>0.18682196279210656</v>
      </c>
      <c r="AI426" s="1689">
        <v>0.17878751100315476</v>
      </c>
      <c r="AJ426" s="1689">
        <v>0.17512546485023225</v>
      </c>
      <c r="AK426" s="1689">
        <v>0.17572206634137569</v>
      </c>
      <c r="AL426" s="1689">
        <v>0.16458679236731746</v>
      </c>
      <c r="AM426" s="1689">
        <v>0.16583667003009836</v>
      </c>
      <c r="AN426" s="1689">
        <v>0.16275085410165191</v>
      </c>
      <c r="AO426" s="1689">
        <v>0.16020449118606581</v>
      </c>
      <c r="AP426" s="1689">
        <v>0.15560998220022981</v>
      </c>
      <c r="AQ426" s="1689">
        <v>0.15437433115743018</v>
      </c>
      <c r="AR426" s="1689" t="e">
        <v>#REF!</v>
      </c>
      <c r="AS426" s="1689" t="e">
        <v>#REF!</v>
      </c>
      <c r="AT426" s="1689" t="e">
        <v>#REF!</v>
      </c>
      <c r="AU426" s="325"/>
    </row>
    <row r="427" spans="4:47" s="15" customFormat="1" ht="16.75" thickBot="1">
      <c r="D427" s="1671" t="s">
        <v>676</v>
      </c>
      <c r="E427" s="1177"/>
      <c r="F427" s="1177"/>
      <c r="G427" s="1177"/>
      <c r="H427" s="1177"/>
      <c r="I427" s="1177"/>
      <c r="J427" s="1177"/>
      <c r="K427" s="1177"/>
      <c r="L427" s="1177"/>
      <c r="M427" s="1177"/>
      <c r="N427" s="1177"/>
      <c r="O427" s="1177"/>
      <c r="P427" s="1177"/>
      <c r="Q427" s="1177"/>
      <c r="R427" s="1177"/>
      <c r="S427" s="1177"/>
      <c r="T427" s="1177"/>
      <c r="U427" s="1177"/>
      <c r="V427" s="602">
        <v>4.7181882334319192E-2</v>
      </c>
      <c r="W427" s="602">
        <v>4.8361581920903958E-2</v>
      </c>
      <c r="X427" s="602">
        <v>5.2669111654441728E-2</v>
      </c>
      <c r="Y427" s="602">
        <v>3.3222622923927296E-2</v>
      </c>
      <c r="Z427" s="1689">
        <v>3.2135070073007713E-2</v>
      </c>
      <c r="AA427" s="1689">
        <v>3.2772907809400273E-2</v>
      </c>
      <c r="AB427" s="1689">
        <v>3.2761956336051973E-2</v>
      </c>
      <c r="AC427" s="1689">
        <v>3.1402161517839325E-2</v>
      </c>
      <c r="AD427" s="1689">
        <v>2.7745919020417526E-2</v>
      </c>
      <c r="AE427" s="1689">
        <v>2.8374927009056042E-2</v>
      </c>
      <c r="AF427" s="1689">
        <v>2.9428815040989195E-2</v>
      </c>
      <c r="AG427" s="1689">
        <v>2.648219944490748E-2</v>
      </c>
      <c r="AH427" s="1689">
        <v>2.4047729539336867E-2</v>
      </c>
      <c r="AI427" s="1689">
        <v>2.6337269933453544E-2</v>
      </c>
      <c r="AJ427" s="1689">
        <v>2.8106706913200927E-2</v>
      </c>
      <c r="AK427" s="1689">
        <v>2.8780950837832036E-2</v>
      </c>
      <c r="AL427" s="1689">
        <v>2.8066336174613678E-2</v>
      </c>
      <c r="AM427" s="1689">
        <v>2.7736471073537012E-2</v>
      </c>
      <c r="AN427" s="1689">
        <v>2.7465298922052028E-2</v>
      </c>
      <c r="AO427" s="1689">
        <v>2.617577905879816E-2</v>
      </c>
      <c r="AP427" s="1689">
        <v>2.597301814387384E-2</v>
      </c>
      <c r="AQ427" s="1689">
        <v>2.6487876707290792E-2</v>
      </c>
      <c r="AR427" s="1689" t="e">
        <v>#REF!</v>
      </c>
      <c r="AS427" s="1689" t="e">
        <v>#REF!</v>
      </c>
      <c r="AT427" s="1689" t="e">
        <v>#REF!</v>
      </c>
      <c r="AU427" s="325"/>
    </row>
    <row r="428" spans="4:47" s="15" customFormat="1" ht="16.75" thickBot="1">
      <c r="D428" s="1672" t="s">
        <v>742</v>
      </c>
      <c r="E428" s="1177"/>
      <c r="F428" s="1177"/>
      <c r="G428" s="1177"/>
      <c r="H428" s="1177"/>
      <c r="I428" s="1177"/>
      <c r="J428" s="1177"/>
      <c r="K428" s="1177"/>
      <c r="L428" s="1177"/>
      <c r="M428" s="1177"/>
      <c r="N428" s="1177"/>
      <c r="O428" s="1177"/>
      <c r="P428" s="1177"/>
      <c r="Q428" s="1177"/>
      <c r="R428" s="1177"/>
      <c r="S428" s="1177"/>
      <c r="T428" s="1177"/>
      <c r="U428" s="1177"/>
      <c r="V428" s="602"/>
      <c r="W428" s="602"/>
      <c r="X428" s="602"/>
      <c r="Y428" s="602"/>
      <c r="Z428" s="1689"/>
      <c r="AA428" s="1689"/>
      <c r="AB428" s="1689"/>
      <c r="AC428" s="1689"/>
      <c r="AD428" s="1689"/>
      <c r="AE428" s="1690">
        <v>0</v>
      </c>
      <c r="AF428" s="1691">
        <v>2.9652717138611041E-3</v>
      </c>
      <c r="AG428" s="1691">
        <v>0</v>
      </c>
      <c r="AH428" s="1691">
        <v>0</v>
      </c>
      <c r="AI428" s="1691">
        <v>0</v>
      </c>
      <c r="AJ428" s="1691">
        <v>0</v>
      </c>
      <c r="AK428" s="1691">
        <v>0</v>
      </c>
      <c r="AL428" s="2607">
        <v>0</v>
      </c>
      <c r="AM428" s="2607">
        <v>0</v>
      </c>
      <c r="AN428" s="2607">
        <v>0</v>
      </c>
      <c r="AO428" s="2607">
        <v>0</v>
      </c>
      <c r="AP428" s="2607">
        <v>0</v>
      </c>
      <c r="AQ428" s="2607">
        <v>0</v>
      </c>
      <c r="AR428" s="2607" t="e">
        <v>#REF!</v>
      </c>
      <c r="AS428" s="2607" t="e">
        <v>#REF!</v>
      </c>
      <c r="AT428" s="2607" t="e">
        <v>#REF!</v>
      </c>
      <c r="AU428" s="325"/>
    </row>
    <row r="429" spans="4:47" s="15" customFormat="1" ht="16.75" thickBot="1">
      <c r="D429" s="1671" t="s">
        <v>677</v>
      </c>
      <c r="E429" s="1177"/>
      <c r="F429" s="1177"/>
      <c r="G429" s="1177"/>
      <c r="H429" s="1177"/>
      <c r="I429" s="1177"/>
      <c r="J429" s="1177"/>
      <c r="K429" s="1177"/>
      <c r="L429" s="1177"/>
      <c r="M429" s="1177"/>
      <c r="N429" s="1177"/>
      <c r="O429" s="1177"/>
      <c r="P429" s="1177"/>
      <c r="Q429" s="1177"/>
      <c r="R429" s="1177"/>
      <c r="S429" s="1177"/>
      <c r="T429" s="1177"/>
      <c r="U429" s="1177"/>
      <c r="V429" s="602">
        <v>5.0292396650968074E-2</v>
      </c>
      <c r="W429" s="602">
        <v>5.0915254237288141E-2</v>
      </c>
      <c r="X429" s="602">
        <v>4.146291768541157E-2</v>
      </c>
      <c r="Y429" s="602">
        <v>5.2204162708263072E-2</v>
      </c>
      <c r="Z429" s="1689">
        <v>4.4038995882947726E-2</v>
      </c>
      <c r="AA429" s="1689">
        <v>5.0322784105447882E-2</v>
      </c>
      <c r="AB429" s="1689">
        <v>5.9054769451479125E-2</v>
      </c>
      <c r="AC429" s="1689">
        <v>5.5196416665044913E-2</v>
      </c>
      <c r="AD429" s="1689">
        <v>5.5295655396701997E-2</v>
      </c>
      <c r="AE429" s="1689">
        <v>6.0978765119433218E-2</v>
      </c>
      <c r="AF429" s="1689">
        <v>6.0751281478239702E-2</v>
      </c>
      <c r="AG429" s="1689">
        <v>5.7377320210618442E-2</v>
      </c>
      <c r="AH429" s="1689">
        <v>4.8603753842129359E-2</v>
      </c>
      <c r="AI429" s="1689">
        <v>4.5004789541894408E-2</v>
      </c>
      <c r="AJ429" s="1689">
        <v>4.257658862924988E-2</v>
      </c>
      <c r="AK429" s="1689">
        <v>3.8226817615689961E-2</v>
      </c>
      <c r="AL429" s="1689">
        <v>3.7791728188838268E-2</v>
      </c>
      <c r="AM429" s="1689">
        <v>3.7982890114645985E-2</v>
      </c>
      <c r="AN429" s="1689">
        <v>3.7823957837427431E-2</v>
      </c>
      <c r="AO429" s="1689">
        <v>3.4406626295632486E-2</v>
      </c>
      <c r="AP429" s="1689">
        <v>3.127799748244494E-2</v>
      </c>
      <c r="AQ429" s="1689">
        <v>3.2717380965121536E-2</v>
      </c>
      <c r="AR429" s="1689" t="e">
        <v>#REF!</v>
      </c>
      <c r="AS429" s="1689" t="e">
        <v>#REF!</v>
      </c>
      <c r="AT429" s="1689" t="e">
        <v>#REF!</v>
      </c>
      <c r="AU429" s="325"/>
    </row>
    <row r="430" spans="4:47" s="15" customFormat="1" ht="16">
      <c r="D430" s="1672" t="s">
        <v>743</v>
      </c>
      <c r="E430" s="1177"/>
      <c r="F430" s="1177"/>
      <c r="G430" s="1177"/>
      <c r="H430" s="1177"/>
      <c r="I430" s="1177"/>
      <c r="J430" s="1177"/>
      <c r="K430" s="1177"/>
      <c r="L430" s="1177"/>
      <c r="M430" s="1177"/>
      <c r="N430" s="1177"/>
      <c r="O430" s="1177"/>
      <c r="P430" s="1177"/>
      <c r="Q430" s="1177"/>
      <c r="R430" s="1177"/>
      <c r="S430" s="1177"/>
      <c r="T430" s="1177"/>
      <c r="U430" s="1177"/>
      <c r="V430" s="602"/>
      <c r="W430" s="602"/>
      <c r="X430" s="602"/>
      <c r="Y430" s="602"/>
      <c r="Z430" s="1689"/>
      <c r="AA430" s="1689"/>
      <c r="AB430" s="1689"/>
      <c r="AC430" s="1689"/>
      <c r="AD430" s="1689"/>
      <c r="AE430" s="1692">
        <v>6.9038994246750475E-3</v>
      </c>
      <c r="AF430" s="1693">
        <v>1.116072182066011E-3</v>
      </c>
      <c r="AG430" s="1693">
        <v>0</v>
      </c>
      <c r="AH430" s="1693">
        <v>0</v>
      </c>
      <c r="AI430" s="1693">
        <v>0</v>
      </c>
      <c r="AJ430" s="1693">
        <v>0</v>
      </c>
      <c r="AK430" s="1693">
        <v>0</v>
      </c>
      <c r="AL430" s="2608">
        <v>0</v>
      </c>
      <c r="AM430" s="2608">
        <v>0</v>
      </c>
      <c r="AN430" s="2608">
        <v>0</v>
      </c>
      <c r="AO430" s="2608">
        <v>0</v>
      </c>
      <c r="AP430" s="2608">
        <v>0</v>
      </c>
      <c r="AQ430" s="2608">
        <v>0</v>
      </c>
      <c r="AR430" s="2608" t="e">
        <v>#REF!</v>
      </c>
      <c r="AS430" s="2608" t="e">
        <v>#REF!</v>
      </c>
      <c r="AT430" s="2608" t="e">
        <v>#REF!</v>
      </c>
      <c r="AU430" s="325"/>
    </row>
    <row r="431" spans="4:47" s="15" customFormat="1" ht="16.75" thickBot="1">
      <c r="D431" s="1672" t="s">
        <v>744</v>
      </c>
      <c r="E431" s="1177"/>
      <c r="F431" s="1177"/>
      <c r="G431" s="1177"/>
      <c r="H431" s="1177"/>
      <c r="I431" s="1177"/>
      <c r="J431" s="1177"/>
      <c r="K431" s="1177"/>
      <c r="L431" s="1177"/>
      <c r="M431" s="1177"/>
      <c r="N431" s="1177"/>
      <c r="O431" s="1177"/>
      <c r="P431" s="1177"/>
      <c r="Q431" s="1177"/>
      <c r="R431" s="1177"/>
      <c r="S431" s="1177"/>
      <c r="T431" s="1177"/>
      <c r="U431" s="1177"/>
      <c r="V431" s="602"/>
      <c r="W431" s="602"/>
      <c r="X431" s="602"/>
      <c r="Y431" s="602"/>
      <c r="Z431" s="1689"/>
      <c r="AA431" s="1689"/>
      <c r="AB431" s="1689"/>
      <c r="AC431" s="1689"/>
      <c r="AD431" s="1689"/>
      <c r="AE431" s="1694">
        <v>0</v>
      </c>
      <c r="AF431" s="1695">
        <v>0</v>
      </c>
      <c r="AG431" s="1695">
        <v>0</v>
      </c>
      <c r="AH431" s="1695">
        <v>0</v>
      </c>
      <c r="AI431" s="1695">
        <v>0</v>
      </c>
      <c r="AJ431" s="1695">
        <v>0</v>
      </c>
      <c r="AK431" s="1695">
        <v>0</v>
      </c>
      <c r="AL431" s="2609">
        <v>0</v>
      </c>
      <c r="AM431" s="2609">
        <v>0</v>
      </c>
      <c r="AN431" s="2609">
        <v>0</v>
      </c>
      <c r="AO431" s="2609">
        <v>0</v>
      </c>
      <c r="AP431" s="2609">
        <v>0</v>
      </c>
      <c r="AQ431" s="2609">
        <v>0</v>
      </c>
      <c r="AR431" s="2609" t="e">
        <v>#REF!</v>
      </c>
      <c r="AS431" s="2609" t="e">
        <v>#REF!</v>
      </c>
      <c r="AT431" s="2609" t="e">
        <v>#REF!</v>
      </c>
      <c r="AU431" s="325"/>
    </row>
    <row r="432" spans="4:47" s="15" customFormat="1" ht="16">
      <c r="D432" s="1671" t="s">
        <v>678</v>
      </c>
      <c r="E432" s="1177"/>
      <c r="F432" s="1177"/>
      <c r="G432" s="1177"/>
      <c r="H432" s="1177"/>
      <c r="I432" s="1177"/>
      <c r="J432" s="1177"/>
      <c r="K432" s="1177"/>
      <c r="L432" s="1177"/>
      <c r="M432" s="1177"/>
      <c r="N432" s="1177"/>
      <c r="O432" s="1177"/>
      <c r="P432" s="1177"/>
      <c r="Q432" s="1177"/>
      <c r="R432" s="1177"/>
      <c r="S432" s="1177"/>
      <c r="T432" s="1177"/>
      <c r="U432" s="1177"/>
      <c r="V432" s="602">
        <v>0</v>
      </c>
      <c r="W432" s="602">
        <v>0</v>
      </c>
      <c r="X432" s="602">
        <v>0</v>
      </c>
      <c r="Y432" s="602">
        <v>0</v>
      </c>
      <c r="Z432" s="1689">
        <v>0</v>
      </c>
      <c r="AA432" s="1689">
        <v>0</v>
      </c>
      <c r="AB432" s="1689">
        <v>0</v>
      </c>
      <c r="AC432" s="1689">
        <v>0</v>
      </c>
      <c r="AD432" s="1689">
        <v>0</v>
      </c>
      <c r="AE432" s="1689">
        <v>0</v>
      </c>
      <c r="AF432" s="1689">
        <v>0</v>
      </c>
      <c r="AG432" s="1689">
        <v>0</v>
      </c>
      <c r="AH432" s="1689">
        <v>0</v>
      </c>
      <c r="AI432" s="1689">
        <v>0</v>
      </c>
      <c r="AJ432" s="1689">
        <v>0</v>
      </c>
      <c r="AK432" s="1689">
        <v>0</v>
      </c>
      <c r="AL432" s="1689">
        <v>0</v>
      </c>
      <c r="AM432" s="1689">
        <v>0</v>
      </c>
      <c r="AN432" s="1689">
        <v>0</v>
      </c>
      <c r="AO432" s="1689">
        <v>0</v>
      </c>
      <c r="AP432" s="1689">
        <v>0</v>
      </c>
      <c r="AQ432" s="1689">
        <v>0</v>
      </c>
      <c r="AR432" s="1689" t="e">
        <v>#REF!</v>
      </c>
      <c r="AS432" s="1689" t="e">
        <v>#REF!</v>
      </c>
      <c r="AT432" s="1689" t="e">
        <v>#REF!</v>
      </c>
      <c r="AU432" s="325"/>
    </row>
    <row r="433" spans="4:47" s="15" customFormat="1" ht="16">
      <c r="D433" s="1671" t="s">
        <v>679</v>
      </c>
      <c r="E433" s="1177"/>
      <c r="F433" s="1177"/>
      <c r="G433" s="1177"/>
      <c r="H433" s="1177"/>
      <c r="I433" s="1177"/>
      <c r="J433" s="1177"/>
      <c r="K433" s="1177"/>
      <c r="L433" s="1177"/>
      <c r="M433" s="1177"/>
      <c r="N433" s="1177"/>
      <c r="O433" s="1177"/>
      <c r="P433" s="1177"/>
      <c r="Q433" s="1177"/>
      <c r="R433" s="1177"/>
      <c r="S433" s="1177"/>
      <c r="T433" s="1177"/>
      <c r="U433" s="1177"/>
      <c r="V433" s="602">
        <v>0</v>
      </c>
      <c r="W433" s="602">
        <v>4.15819209039548E-3</v>
      </c>
      <c r="X433" s="602">
        <v>6.2550937245313774E-3</v>
      </c>
      <c r="Y433" s="602">
        <v>8.165037436867667E-3</v>
      </c>
      <c r="Z433" s="1689">
        <v>7.8615725060983688E-3</v>
      </c>
      <c r="AA433" s="1689">
        <v>8.6742045219741198E-3</v>
      </c>
      <c r="AB433" s="1689">
        <v>9.9795237350284276E-3</v>
      </c>
      <c r="AC433" s="1689">
        <v>1.1424473883738849E-2</v>
      </c>
      <c r="AD433" s="1689">
        <v>1.1756420066432514E-2</v>
      </c>
      <c r="AE433" s="1689">
        <v>1.4821948042409905E-2</v>
      </c>
      <c r="AF433" s="1689">
        <v>1.7591848495989215E-2</v>
      </c>
      <c r="AG433" s="1689">
        <v>1.8364307417907604E-2</v>
      </c>
      <c r="AH433" s="1689">
        <v>1.9848463600882965E-2</v>
      </c>
      <c r="AI433" s="1689">
        <v>2.353753788527568E-2</v>
      </c>
      <c r="AJ433" s="1689">
        <v>2.4314421956176925E-2</v>
      </c>
      <c r="AK433" s="1689">
        <v>2.59450338137888E-2</v>
      </c>
      <c r="AL433" s="1689">
        <v>2.5783716550733884E-2</v>
      </c>
      <c r="AM433" s="1689">
        <v>2.4964938129134282E-2</v>
      </c>
      <c r="AN433" s="1689">
        <v>2.3247337868287407E-2</v>
      </c>
      <c r="AO433" s="1689">
        <v>2.7228759780873642E-2</v>
      </c>
      <c r="AP433" s="1689">
        <v>2.6600807569248659E-2</v>
      </c>
      <c r="AQ433" s="1689">
        <v>2.2842048400663822E-2</v>
      </c>
      <c r="AR433" s="1689" t="e">
        <v>#REF!</v>
      </c>
      <c r="AS433" s="1689" t="e">
        <v>#REF!</v>
      </c>
      <c r="AT433" s="1689" t="e">
        <v>#REF!</v>
      </c>
      <c r="AU433" s="325"/>
    </row>
    <row r="434" spans="4:47" s="15" customFormat="1" ht="16.75" thickBot="1">
      <c r="D434" s="1671" t="s">
        <v>680</v>
      </c>
      <c r="E434" s="1177"/>
      <c r="F434" s="1177"/>
      <c r="G434" s="1177"/>
      <c r="H434" s="1177"/>
      <c r="I434" s="1177"/>
      <c r="J434" s="1177"/>
      <c r="K434" s="1177"/>
      <c r="L434" s="1177"/>
      <c r="M434" s="1177"/>
      <c r="N434" s="1177"/>
      <c r="O434" s="1177"/>
      <c r="P434" s="1177"/>
      <c r="Q434" s="1177"/>
      <c r="R434" s="1177"/>
      <c r="S434" s="1177"/>
      <c r="T434" s="1177"/>
      <c r="U434" s="1177"/>
      <c r="V434" s="602">
        <v>0</v>
      </c>
      <c r="W434" s="602">
        <v>0</v>
      </c>
      <c r="X434" s="602">
        <v>5.5012224938875308E-3</v>
      </c>
      <c r="Y434" s="602">
        <v>1.1804755234776091E-2</v>
      </c>
      <c r="Z434" s="1689">
        <v>1.2113814014910027E-2</v>
      </c>
      <c r="AA434" s="1689">
        <v>1.2875534466961696E-2</v>
      </c>
      <c r="AB434" s="1689">
        <v>1.1919549513270667E-2</v>
      </c>
      <c r="AC434" s="1689">
        <v>1.2416048291666667E-2</v>
      </c>
      <c r="AD434" s="1689">
        <v>1.9732293036705668E-2</v>
      </c>
      <c r="AE434" s="1689">
        <v>2.684288329863627E-2</v>
      </c>
      <c r="AF434" s="1689">
        <v>2.5329790215753094E-2</v>
      </c>
      <c r="AG434" s="1689">
        <v>3.1853129329804969E-2</v>
      </c>
      <c r="AH434" s="1689">
        <v>1.9546003776535217E-2</v>
      </c>
      <c r="AI434" s="1689">
        <v>1.7322391175860707E-2</v>
      </c>
      <c r="AJ434" s="1689">
        <v>1.5995343273872149E-2</v>
      </c>
      <c r="AK434" s="1689">
        <v>2.2421144384297844E-2</v>
      </c>
      <c r="AL434" s="1689">
        <v>1.1007873532065941E-2</v>
      </c>
      <c r="AM434" s="1689">
        <v>1.0739035312358081E-2</v>
      </c>
      <c r="AN434" s="1689">
        <v>9.9188468196374086E-3</v>
      </c>
      <c r="AO434" s="1689">
        <v>8.4182030068439724E-3</v>
      </c>
      <c r="AP434" s="1689">
        <v>8.4182030068439741E-3</v>
      </c>
      <c r="AQ434" s="1689">
        <v>8.6119018260965557E-3</v>
      </c>
      <c r="AR434" s="1689" t="e">
        <v>#REF!</v>
      </c>
      <c r="AS434" s="1689" t="e">
        <v>#REF!</v>
      </c>
      <c r="AT434" s="1689" t="e">
        <v>#REF!</v>
      </c>
      <c r="AU434" s="325"/>
    </row>
    <row r="435" spans="4:47" s="15" customFormat="1" ht="16.75" thickBot="1">
      <c r="D435" s="1672" t="s">
        <v>1568</v>
      </c>
      <c r="E435" s="1177"/>
      <c r="F435" s="1177"/>
      <c r="G435" s="1177"/>
      <c r="H435" s="1177"/>
      <c r="I435" s="1177"/>
      <c r="J435" s="1177"/>
      <c r="K435" s="1177"/>
      <c r="L435" s="1177"/>
      <c r="M435" s="1177"/>
      <c r="N435" s="1177"/>
      <c r="O435" s="1177"/>
      <c r="P435" s="1177"/>
      <c r="Q435" s="1177"/>
      <c r="R435" s="1177"/>
      <c r="S435" s="1177"/>
      <c r="T435" s="1177"/>
      <c r="U435" s="1177"/>
      <c r="V435" s="602"/>
      <c r="W435" s="602"/>
      <c r="X435" s="602"/>
      <c r="Y435" s="602"/>
      <c r="Z435" s="1689"/>
      <c r="AA435" s="1689"/>
      <c r="AB435" s="1689"/>
      <c r="AC435" s="1689"/>
      <c r="AD435" s="1689"/>
      <c r="AE435" s="1690">
        <v>0</v>
      </c>
      <c r="AF435" s="1691">
        <v>1.1975464901178075E-3</v>
      </c>
      <c r="AG435" s="1691">
        <v>0</v>
      </c>
      <c r="AH435" s="1691">
        <v>0</v>
      </c>
      <c r="AI435" s="1691">
        <v>0</v>
      </c>
      <c r="AJ435" s="1691">
        <v>1.6503754808442192E-3</v>
      </c>
      <c r="AK435" s="1691">
        <v>4.2650409310978129E-3</v>
      </c>
      <c r="AL435" s="2607">
        <v>2.1277890786692353E-3</v>
      </c>
      <c r="AM435" s="2607">
        <v>2.9047730705562677E-3</v>
      </c>
      <c r="AN435" s="2607">
        <v>3.2977925597731171E-3</v>
      </c>
      <c r="AO435" s="2607">
        <v>3.3472512420141668E-3</v>
      </c>
      <c r="AP435" s="2607">
        <v>0</v>
      </c>
      <c r="AQ435" s="2607">
        <v>0</v>
      </c>
      <c r="AR435" s="2607" t="e">
        <v>#REF!</v>
      </c>
      <c r="AS435" s="2607" t="e">
        <v>#REF!</v>
      </c>
      <c r="AT435" s="2607" t="e">
        <v>#REF!</v>
      </c>
      <c r="AU435" s="325"/>
    </row>
    <row r="436" spans="4:47" s="15" customFormat="1" ht="16">
      <c r="D436" s="1671" t="s">
        <v>681</v>
      </c>
      <c r="E436" s="1177"/>
      <c r="F436" s="1177"/>
      <c r="G436" s="1177"/>
      <c r="H436" s="1177"/>
      <c r="I436" s="1177"/>
      <c r="J436" s="1177"/>
      <c r="K436" s="1177"/>
      <c r="L436" s="1177"/>
      <c r="M436" s="1177"/>
      <c r="N436" s="1177"/>
      <c r="O436" s="1177"/>
      <c r="P436" s="1177"/>
      <c r="Q436" s="1177"/>
      <c r="R436" s="1177"/>
      <c r="S436" s="1177"/>
      <c r="T436" s="1177"/>
      <c r="U436" s="1177"/>
      <c r="V436" s="602">
        <v>3.6328889512881227E-2</v>
      </c>
      <c r="W436" s="602">
        <v>3.5344632768361584E-2</v>
      </c>
      <c r="X436" s="602">
        <v>2.8769356153219239E-2</v>
      </c>
      <c r="Y436" s="602">
        <v>5.348977289451002E-2</v>
      </c>
      <c r="Z436" s="1689">
        <v>5.757230742022279E-2</v>
      </c>
      <c r="AA436" s="1689">
        <v>5.5726024954409793E-2</v>
      </c>
      <c r="AB436" s="1689">
        <v>5.3861904460107635E-2</v>
      </c>
      <c r="AC436" s="1689">
        <v>5.2229060746487033E-2</v>
      </c>
      <c r="AD436" s="1689">
        <v>5.4134637571690757E-2</v>
      </c>
      <c r="AE436" s="1689">
        <v>5.331052032655019E-2</v>
      </c>
      <c r="AF436" s="1689">
        <v>5.3448928564404627E-2</v>
      </c>
      <c r="AG436" s="1689">
        <v>5.4639199258979206E-2</v>
      </c>
      <c r="AH436" s="1689">
        <v>6.3409848930743584E-2</v>
      </c>
      <c r="AI436" s="1689">
        <v>5.5989205386262467E-2</v>
      </c>
      <c r="AJ436" s="1689">
        <v>5.3614689070202178E-2</v>
      </c>
      <c r="AK436" s="1689">
        <v>5.0405231518227067E-2</v>
      </c>
      <c r="AL436" s="1689">
        <v>5.2480610992759795E-2</v>
      </c>
      <c r="AM436" s="1689">
        <v>5.4955220261867437E-2</v>
      </c>
      <c r="AN436" s="1689">
        <v>5.482222238665848E-2</v>
      </c>
      <c r="AO436" s="1689">
        <v>5.4481918730397066E-2</v>
      </c>
      <c r="AP436" s="1689">
        <v>5.3846751684297957E-2</v>
      </c>
      <c r="AQ436" s="1689">
        <v>5.4221918944737039E-2</v>
      </c>
      <c r="AR436" s="1689" t="e">
        <v>#REF!</v>
      </c>
      <c r="AS436" s="1689" t="e">
        <v>#REF!</v>
      </c>
      <c r="AT436" s="1689" t="e">
        <v>#REF!</v>
      </c>
      <c r="AU436" s="325"/>
    </row>
    <row r="437" spans="4:47" s="15" customFormat="1" ht="16">
      <c r="D437" s="1671" t="s">
        <v>682</v>
      </c>
      <c r="E437" s="1177"/>
      <c r="F437" s="1177"/>
      <c r="G437" s="1177"/>
      <c r="H437" s="1177"/>
      <c r="I437" s="1177"/>
      <c r="J437" s="1177"/>
      <c r="K437" s="1177"/>
      <c r="L437" s="1177"/>
      <c r="M437" s="1177"/>
      <c r="N437" s="1177"/>
      <c r="O437" s="1177"/>
      <c r="P437" s="1177"/>
      <c r="Q437" s="1177"/>
      <c r="R437" s="1177"/>
      <c r="S437" s="1177"/>
      <c r="T437" s="1177"/>
      <c r="U437" s="1177"/>
      <c r="V437" s="602">
        <v>0</v>
      </c>
      <c r="W437" s="602">
        <v>0</v>
      </c>
      <c r="X437" s="602">
        <v>0</v>
      </c>
      <c r="Y437" s="602">
        <v>4.2869636456810932E-3</v>
      </c>
      <c r="Z437" s="1689">
        <v>3.8664375247643525E-3</v>
      </c>
      <c r="AA437" s="1689">
        <v>3.7550956452006715E-3</v>
      </c>
      <c r="AB437" s="1689">
        <v>3.2729671743157314E-3</v>
      </c>
      <c r="AC437" s="1689">
        <v>3.1410679575848304E-3</v>
      </c>
      <c r="AD437" s="1689">
        <v>2.9617168274833675E-3</v>
      </c>
      <c r="AE437" s="1689">
        <v>2.8413815369699555E-3</v>
      </c>
      <c r="AF437" s="1689">
        <v>3.9951385686885403E-3</v>
      </c>
      <c r="AG437" s="1689">
        <v>4.7229520755125856E-3</v>
      </c>
      <c r="AH437" s="1689">
        <v>3.0148453338565175E-3</v>
      </c>
      <c r="AI437" s="1689">
        <v>2.757176174057587E-3</v>
      </c>
      <c r="AJ437" s="1689">
        <v>3.3630220268418389E-3</v>
      </c>
      <c r="AK437" s="1689">
        <v>3.3072176345343273E-3</v>
      </c>
      <c r="AL437" s="1689">
        <v>3.0000000000000001E-3</v>
      </c>
      <c r="AM437" s="1689">
        <v>3.0000000000000001E-3</v>
      </c>
      <c r="AN437" s="1689">
        <v>3.0000000000000001E-3</v>
      </c>
      <c r="AO437" s="1689">
        <v>3.0000000000000001E-3</v>
      </c>
      <c r="AP437" s="1689">
        <v>3.0000000000000001E-3</v>
      </c>
      <c r="AQ437" s="1689">
        <v>3.0000000000000001E-3</v>
      </c>
      <c r="AR437" s="1689" t="e">
        <v>#REF!</v>
      </c>
      <c r="AS437" s="1689" t="e">
        <v>#REF!</v>
      </c>
      <c r="AT437" s="1689" t="e">
        <v>#REF!</v>
      </c>
      <c r="AU437" s="325"/>
    </row>
    <row r="438" spans="4:47" s="15" customFormat="1" ht="16">
      <c r="D438" s="1671" t="s">
        <v>683</v>
      </c>
      <c r="E438" s="1177"/>
      <c r="F438" s="1177"/>
      <c r="G438" s="1177"/>
      <c r="H438" s="1177"/>
      <c r="I438" s="1177"/>
      <c r="J438" s="1177"/>
      <c r="K438" s="1177"/>
      <c r="L438" s="1177"/>
      <c r="M438" s="1177"/>
      <c r="N438" s="1177"/>
      <c r="O438" s="1177"/>
      <c r="P438" s="1177"/>
      <c r="Q438" s="1177"/>
      <c r="R438" s="1177"/>
      <c r="S438" s="1177"/>
      <c r="T438" s="1177"/>
      <c r="U438" s="1177"/>
      <c r="V438" s="602">
        <v>0</v>
      </c>
      <c r="W438" s="602">
        <v>0</v>
      </c>
      <c r="X438" s="602">
        <v>0</v>
      </c>
      <c r="Y438" s="602">
        <v>6.0351050747048914E-3</v>
      </c>
      <c r="Z438" s="1689">
        <v>1.1598473150642673E-2</v>
      </c>
      <c r="AA438" s="1689">
        <v>1.0901152182359224E-2</v>
      </c>
      <c r="AB438" s="1689">
        <v>1.2098933161874482E-2</v>
      </c>
      <c r="AC438" s="1689">
        <v>1.3447531921282434E-2</v>
      </c>
      <c r="AD438" s="1689">
        <v>1.9571292536935077E-2</v>
      </c>
      <c r="AE438" s="1689">
        <v>1.5379281698167484E-2</v>
      </c>
      <c r="AF438" s="1689">
        <v>1.2877178648427611E-2</v>
      </c>
      <c r="AG438" s="1689">
        <v>1.2253587994165694E-2</v>
      </c>
      <c r="AH438" s="1689">
        <v>8.3513177686220658E-3</v>
      </c>
      <c r="AI438" s="1689">
        <v>7.8391409063503694E-3</v>
      </c>
      <c r="AJ438" s="1689">
        <v>7.1546929806884088E-3</v>
      </c>
      <c r="AK438" s="1689">
        <v>6.6356705370056107E-3</v>
      </c>
      <c r="AL438" s="1689">
        <v>6.4565269283059137E-3</v>
      </c>
      <c r="AM438" s="1689">
        <v>6.4581151385555528E-3</v>
      </c>
      <c r="AN438" s="1689">
        <v>6.473190267589162E-3</v>
      </c>
      <c r="AO438" s="1689">
        <v>6.4932043135204655E-3</v>
      </c>
      <c r="AP438" s="1689">
        <v>6.4932043135204655E-3</v>
      </c>
      <c r="AQ438" s="1689">
        <v>6.4932043135204655E-3</v>
      </c>
      <c r="AR438" s="1689" t="e">
        <v>#REF!</v>
      </c>
      <c r="AS438" s="1689" t="e">
        <v>#REF!</v>
      </c>
      <c r="AT438" s="1689" t="e">
        <v>#REF!</v>
      </c>
      <c r="AU438" s="325"/>
    </row>
    <row r="439" spans="4:47" s="15" customFormat="1" ht="16">
      <c r="D439" s="1666" t="s">
        <v>690</v>
      </c>
      <c r="E439" s="1177"/>
      <c r="F439" s="1177"/>
      <c r="G439" s="1177"/>
      <c r="H439" s="1177"/>
      <c r="I439" s="1177"/>
      <c r="J439" s="1177"/>
      <c r="K439" s="1177"/>
      <c r="L439" s="1177"/>
      <c r="M439" s="1177"/>
      <c r="N439" s="1177"/>
      <c r="O439" s="1177"/>
      <c r="P439" s="1177"/>
      <c r="Q439" s="1177"/>
      <c r="R439" s="1177"/>
      <c r="S439" s="1177"/>
      <c r="T439" s="1177"/>
      <c r="U439" s="1177"/>
      <c r="V439" s="602">
        <v>0</v>
      </c>
      <c r="W439" s="602">
        <v>0</v>
      </c>
      <c r="X439" s="602">
        <v>0</v>
      </c>
      <c r="Y439" s="602">
        <v>0</v>
      </c>
      <c r="Z439" s="1689">
        <v>0</v>
      </c>
      <c r="AA439" s="1689">
        <v>0</v>
      </c>
      <c r="AB439" s="1689"/>
      <c r="AC439" s="1689"/>
      <c r="AD439" s="1689"/>
      <c r="AE439" s="1689"/>
      <c r="AF439" s="1689"/>
      <c r="AG439" s="1689"/>
      <c r="AH439" s="1689"/>
      <c r="AI439" s="1689"/>
      <c r="AJ439" s="1689"/>
      <c r="AK439" s="1689"/>
      <c r="AL439" s="1689"/>
      <c r="AM439" s="1689"/>
      <c r="AN439" s="1689"/>
      <c r="AO439" s="1689"/>
      <c r="AP439" s="1689"/>
      <c r="AQ439" s="1689"/>
      <c r="AR439" s="1689"/>
      <c r="AS439" s="1689"/>
      <c r="AT439" s="1689"/>
      <c r="AU439" s="325"/>
    </row>
    <row r="440" spans="4:47" s="15" customFormat="1" ht="16">
      <c r="D440" s="1673" t="s">
        <v>691</v>
      </c>
      <c r="E440" s="1177"/>
      <c r="F440" s="1177"/>
      <c r="G440" s="1177"/>
      <c r="H440" s="1177"/>
      <c r="I440" s="1177"/>
      <c r="J440" s="1177"/>
      <c r="K440" s="1177"/>
      <c r="L440" s="1177"/>
      <c r="M440" s="1177"/>
      <c r="N440" s="1177"/>
      <c r="O440" s="1177"/>
      <c r="P440" s="1177"/>
      <c r="Q440" s="1177"/>
      <c r="R440" s="1177"/>
      <c r="S440" s="1177"/>
      <c r="T440" s="1177"/>
      <c r="U440" s="1177"/>
      <c r="V440" s="602">
        <v>1.2697556210099417E-2</v>
      </c>
      <c r="W440" s="602">
        <v>1.622598870056496E-2</v>
      </c>
      <c r="X440" s="602">
        <v>-2.8447527220864218E-3</v>
      </c>
      <c r="Y440" s="602">
        <v>8.1642336833057855E-2</v>
      </c>
      <c r="Z440" s="1689">
        <v>7.3950724555991512E-2</v>
      </c>
      <c r="AA440" s="1689">
        <v>6.0235092506215157E-2</v>
      </c>
      <c r="AB440" s="1689">
        <v>4.0407035577874173E-2</v>
      </c>
      <c r="AC440" s="1689">
        <v>4.7840598396476565E-2</v>
      </c>
      <c r="AD440" s="1689">
        <v>4.5671458918001215E-2</v>
      </c>
      <c r="AE440" s="1689">
        <v>3.2171169589707407E-2</v>
      </c>
      <c r="AF440" s="1689">
        <v>4.7103706301312678E-2</v>
      </c>
      <c r="AG440" s="1689">
        <v>5.2865647770029653E-2</v>
      </c>
      <c r="AH440" s="1689">
        <v>3.550275001060995E-2</v>
      </c>
      <c r="AI440" s="1689">
        <v>3.5960241387167219E-2</v>
      </c>
      <c r="AJ440" s="1689">
        <v>3.3489255935956364E-2</v>
      </c>
      <c r="AK440" s="1689">
        <v>2.2072568939171311E-2</v>
      </c>
      <c r="AL440" s="1689">
        <v>3.0024276256480732E-2</v>
      </c>
      <c r="AM440" s="1689">
        <v>2.1693654451042672E-2</v>
      </c>
      <c r="AN440" s="1689">
        <v>1.8676384439536235E-2</v>
      </c>
      <c r="AO440" s="1689">
        <v>2.7349203956547337E-2</v>
      </c>
      <c r="AP440" s="1689">
        <v>4.8605409227100743E-2</v>
      </c>
      <c r="AQ440" s="1689">
        <v>6.2125842794419399E-2</v>
      </c>
      <c r="AR440" s="1689" t="e">
        <v>#REF!</v>
      </c>
      <c r="AS440" s="1689" t="e">
        <v>#REF!</v>
      </c>
      <c r="AT440" s="1689" t="e">
        <v>#REF!</v>
      </c>
      <c r="AU440" s="325"/>
    </row>
    <row r="441" spans="4:47" s="15" customFormat="1" ht="16">
      <c r="D441" s="1673" t="s">
        <v>692</v>
      </c>
      <c r="E441" s="1177"/>
      <c r="F441" s="1177"/>
      <c r="G441" s="1177"/>
      <c r="H441" s="1177"/>
      <c r="I441" s="1177"/>
      <c r="J441" s="1177"/>
      <c r="K441" s="1177"/>
      <c r="L441" s="1177"/>
      <c r="M441" s="1177"/>
      <c r="N441" s="1177"/>
      <c r="O441" s="1177"/>
      <c r="P441" s="1177"/>
      <c r="Q441" s="1177"/>
      <c r="R441" s="1177"/>
      <c r="S441" s="1177"/>
      <c r="T441" s="1177"/>
      <c r="U441" s="1177"/>
      <c r="V441" s="602">
        <v>-8.6471928309785465E-2</v>
      </c>
      <c r="W441" s="602">
        <v>-8.7141242937853108E-2</v>
      </c>
      <c r="X441" s="602">
        <v>-7.7192755982070121E-2</v>
      </c>
      <c r="Y441" s="602">
        <v>-7.2309360210961763E-3</v>
      </c>
      <c r="Z441" s="1689">
        <v>2.6692494925297013E-3</v>
      </c>
      <c r="AA441" s="1689">
        <v>3.2057005035371045E-3</v>
      </c>
      <c r="AB441" s="1689">
        <v>-5.2360503975914813E-3</v>
      </c>
      <c r="AC441" s="1689">
        <v>3.066561860958791E-3</v>
      </c>
      <c r="AD441" s="1689">
        <v>3.9157157500789385E-4</v>
      </c>
      <c r="AE441" s="1689">
        <v>-1.4447028220208163E-2</v>
      </c>
      <c r="AF441" s="1689">
        <v>-8.0084128801771407E-3</v>
      </c>
      <c r="AG441" s="1689">
        <v>-1.5827831095304685E-2</v>
      </c>
      <c r="AH441" s="1689">
        <v>-1.1015283195521239E-2</v>
      </c>
      <c r="AI441" s="1689">
        <v>-6.7394492383825591E-3</v>
      </c>
      <c r="AJ441" s="1689">
        <v>2.5571770217177846E-3</v>
      </c>
      <c r="AK441" s="1689">
        <v>-2.9664996163105131E-3</v>
      </c>
      <c r="AL441" s="1689">
        <v>5.5565727253330723E-3</v>
      </c>
      <c r="AM441" s="1689">
        <v>-2.2369319532972794E-3</v>
      </c>
      <c r="AN441" s="1689">
        <v>-3.8486818986925458E-3</v>
      </c>
      <c r="AO441" s="1689">
        <v>6.6122084393983038E-3</v>
      </c>
      <c r="AP441" s="1689">
        <v>3.1099471103646793E-2</v>
      </c>
      <c r="AQ441" s="1689">
        <v>4.4200430645870377E-2</v>
      </c>
      <c r="AR441" s="1689" t="e">
        <v>#REF!</v>
      </c>
      <c r="AS441" s="1689" t="e">
        <v>#REF!</v>
      </c>
      <c r="AT441" s="1689" t="e">
        <v>#REF!</v>
      </c>
      <c r="AU441" s="325"/>
    </row>
    <row r="442" spans="4:47" s="15" customFormat="1" ht="16">
      <c r="D442" s="1666" t="s">
        <v>1425</v>
      </c>
      <c r="E442" s="1177"/>
      <c r="F442" s="1177"/>
      <c r="G442" s="1177"/>
      <c r="H442" s="1177"/>
      <c r="I442" s="1177"/>
      <c r="J442" s="1177"/>
      <c r="K442" s="1177"/>
      <c r="L442" s="1177"/>
      <c r="M442" s="1177"/>
      <c r="N442" s="1177"/>
      <c r="O442" s="1177"/>
      <c r="P442" s="1177"/>
      <c r="Q442" s="1177"/>
      <c r="R442" s="1177"/>
      <c r="S442" s="1177"/>
      <c r="T442" s="1177"/>
      <c r="U442" s="1177"/>
      <c r="V442" s="602">
        <v>0.10017267399267399</v>
      </c>
      <c r="W442" s="602">
        <v>9.5661016949152536E-2</v>
      </c>
      <c r="X442" s="602">
        <v>8.5010523234922572E-2</v>
      </c>
      <c r="Y442" s="602">
        <v>0.12054980009568653</v>
      </c>
      <c r="Z442" s="1689">
        <v>0.10901695613255158</v>
      </c>
      <c r="AA442" s="1689">
        <v>9.422206295596755E-2</v>
      </c>
      <c r="AB442" s="1689">
        <v>8.3890750427817101E-2</v>
      </c>
      <c r="AC442" s="1689">
        <v>8.4926231307654684E-2</v>
      </c>
      <c r="AD442" s="1689">
        <v>0.10491832598276918</v>
      </c>
      <c r="AE442" s="1689">
        <v>0.11006796553370618</v>
      </c>
      <c r="AF442" s="1689">
        <v>0.12217470116866021</v>
      </c>
      <c r="AG442" s="1689">
        <v>0.13278699872673194</v>
      </c>
      <c r="AH442" s="1689">
        <v>9.9301825528595872E-2</v>
      </c>
      <c r="AI442" s="1689">
        <v>9.8889475631086285E-2</v>
      </c>
      <c r="AJ442" s="1689">
        <v>8.2884889833743911E-2</v>
      </c>
      <c r="AK442" s="1689">
        <v>7.34181305169056E-2</v>
      </c>
      <c r="AL442" s="1689">
        <v>8.1214710352865815E-2</v>
      </c>
      <c r="AM442" s="1689">
        <v>8.4912889779844361E-2</v>
      </c>
      <c r="AN442" s="1689">
        <v>8.6757679873479224E-2</v>
      </c>
      <c r="AO442" s="1689">
        <v>8.7858590318962496E-2</v>
      </c>
      <c r="AP442" s="1689">
        <v>8.0016425459890753E-2</v>
      </c>
      <c r="AQ442" s="1689">
        <v>6.9139252695698511E-2</v>
      </c>
      <c r="AR442" s="1689" t="e">
        <v>#REF!</v>
      </c>
      <c r="AS442" s="1689" t="e">
        <v>#REF!</v>
      </c>
      <c r="AT442" s="1689" t="e">
        <v>#REF!</v>
      </c>
      <c r="AU442" s="325"/>
    </row>
    <row r="443" spans="4:47" s="15" customFormat="1" ht="16.75" thickBot="1">
      <c r="D443" s="1667" t="s">
        <v>694</v>
      </c>
      <c r="E443" s="1177"/>
      <c r="F443" s="1177"/>
      <c r="G443" s="1177"/>
      <c r="H443" s="1177"/>
      <c r="I443" s="1177"/>
      <c r="J443" s="1177"/>
      <c r="K443" s="1177"/>
      <c r="L443" s="1177"/>
      <c r="M443" s="1177"/>
      <c r="N443" s="1177"/>
      <c r="O443" s="1177"/>
      <c r="P443" s="1177"/>
      <c r="Q443" s="1177"/>
      <c r="R443" s="1177"/>
      <c r="S443" s="1177"/>
      <c r="T443" s="1177"/>
      <c r="U443" s="1177"/>
      <c r="V443" s="602">
        <v>4.2909471480900054E-2</v>
      </c>
      <c r="W443" s="602">
        <v>4.3322033898305079E-2</v>
      </c>
      <c r="X443" s="602">
        <v>3.5635696821515891E-2</v>
      </c>
      <c r="Y443" s="602">
        <v>6.9321913931362E-2</v>
      </c>
      <c r="Z443" s="1689">
        <v>5.8313093934555429E-2</v>
      </c>
      <c r="AA443" s="1689">
        <v>4.147331159124909E-2</v>
      </c>
      <c r="AB443" s="1689">
        <v>4.2403812160606721E-2</v>
      </c>
      <c r="AC443" s="1689">
        <v>4.2297956026217561E-2</v>
      </c>
      <c r="AD443" s="1689">
        <v>5.1388391400984362E-2</v>
      </c>
      <c r="AE443" s="1689">
        <v>5.8363402235069896E-2</v>
      </c>
      <c r="AF443" s="1689">
        <v>6.6723625803651931E-2</v>
      </c>
      <c r="AG443" s="1689">
        <v>6.5736710425265049E-2</v>
      </c>
      <c r="AH443" s="1689">
        <v>5.0452596624308177E-2</v>
      </c>
      <c r="AI443" s="1689">
        <v>6.1857915937447931E-2</v>
      </c>
      <c r="AJ443" s="1689">
        <v>4.9816831144710666E-2</v>
      </c>
      <c r="AK443" s="1689">
        <v>4.4363787057569069E-2</v>
      </c>
      <c r="AL443" s="1689">
        <v>4.311089016639591E-2</v>
      </c>
      <c r="AM443" s="1689">
        <v>4.0793331030466402E-2</v>
      </c>
      <c r="AN443" s="1689">
        <v>3.9658674388122803E-2</v>
      </c>
      <c r="AO443" s="1689">
        <v>3.6766381363632271E-2</v>
      </c>
      <c r="AP443" s="1689">
        <v>2.5649959878267049E-2</v>
      </c>
      <c r="AQ443" s="1689">
        <v>1.2018681770180976E-2</v>
      </c>
      <c r="AR443" s="1689" t="e">
        <v>#REF!</v>
      </c>
      <c r="AS443" s="1689" t="e">
        <v>#REF!</v>
      </c>
      <c r="AT443" s="1689" t="e">
        <v>#REF!</v>
      </c>
      <c r="AU443" s="325"/>
    </row>
    <row r="444" spans="4:47" s="15" customFormat="1" ht="16.75" thickBot="1">
      <c r="D444" s="1674" t="s">
        <v>745</v>
      </c>
      <c r="E444" s="1177"/>
      <c r="F444" s="1177"/>
      <c r="G444" s="1177"/>
      <c r="H444" s="1177"/>
      <c r="I444" s="1177"/>
      <c r="J444" s="1177"/>
      <c r="K444" s="1177"/>
      <c r="L444" s="1177"/>
      <c r="M444" s="1177"/>
      <c r="N444" s="1177"/>
      <c r="O444" s="1177"/>
      <c r="P444" s="1177"/>
      <c r="Q444" s="1177"/>
      <c r="R444" s="1177"/>
      <c r="S444" s="1177"/>
      <c r="T444" s="1177"/>
      <c r="U444" s="1177"/>
      <c r="V444" s="602"/>
      <c r="W444" s="602"/>
      <c r="X444" s="602"/>
      <c r="Y444" s="602"/>
      <c r="Z444" s="1689"/>
      <c r="AA444" s="1689"/>
      <c r="AB444" s="1689"/>
      <c r="AC444" s="1689"/>
      <c r="AD444" s="1689"/>
      <c r="AE444" s="1692">
        <v>1.1575778912848925E-2</v>
      </c>
      <c r="AF444" s="1693">
        <v>0</v>
      </c>
      <c r="AG444" s="1693">
        <v>0</v>
      </c>
      <c r="AH444" s="1693">
        <v>0</v>
      </c>
      <c r="AI444" s="1693">
        <v>0</v>
      </c>
      <c r="AJ444" s="1693">
        <v>0</v>
      </c>
      <c r="AK444" s="1693">
        <v>0</v>
      </c>
      <c r="AL444" s="1693">
        <v>0</v>
      </c>
      <c r="AM444" s="1693">
        <v>0</v>
      </c>
      <c r="AN444" s="1693">
        <v>0</v>
      </c>
      <c r="AO444" s="1693">
        <v>0</v>
      </c>
      <c r="AP444" s="1693">
        <v>0</v>
      </c>
      <c r="AQ444" s="1693">
        <v>0</v>
      </c>
      <c r="AR444" s="1693" t="e">
        <v>#REF!</v>
      </c>
      <c r="AS444" s="1693" t="e">
        <v>#REF!</v>
      </c>
      <c r="AT444" s="1693" t="e">
        <v>#REF!</v>
      </c>
      <c r="AU444" s="325"/>
    </row>
    <row r="445" spans="4:47" s="15" customFormat="1" ht="16.75" thickBot="1">
      <c r="D445" s="1674" t="s">
        <v>746</v>
      </c>
      <c r="E445" s="1177"/>
      <c r="F445" s="1180"/>
      <c r="G445" s="1180"/>
      <c r="H445" s="1180"/>
      <c r="I445" s="1180"/>
      <c r="J445" s="1180"/>
      <c r="K445" s="1180"/>
      <c r="L445" s="1180"/>
      <c r="M445" s="1180"/>
      <c r="N445" s="1180"/>
      <c r="O445" s="1180"/>
      <c r="P445" s="1180"/>
      <c r="Q445" s="1180"/>
      <c r="R445" s="1180"/>
      <c r="S445" s="1180"/>
      <c r="T445" s="1180"/>
      <c r="U445" s="1180"/>
      <c r="V445" s="1181"/>
      <c r="W445" s="1181"/>
      <c r="X445" s="1181"/>
      <c r="Y445" s="1181"/>
      <c r="Z445" s="1689"/>
      <c r="AA445" s="1689"/>
      <c r="AB445" s="1689"/>
      <c r="AC445" s="1689"/>
      <c r="AD445" s="1689"/>
      <c r="AE445" s="1694">
        <v>0</v>
      </c>
      <c r="AF445" s="1695">
        <v>0</v>
      </c>
      <c r="AG445" s="1695">
        <v>0</v>
      </c>
      <c r="AH445" s="1695">
        <v>0</v>
      </c>
      <c r="AI445" s="1695">
        <v>0</v>
      </c>
      <c r="AJ445" s="1695">
        <v>0</v>
      </c>
      <c r="AK445" s="1695">
        <v>0</v>
      </c>
      <c r="AL445" s="1695">
        <v>0</v>
      </c>
      <c r="AM445" s="1695">
        <v>0</v>
      </c>
      <c r="AN445" s="1695">
        <v>0</v>
      </c>
      <c r="AO445" s="1695">
        <v>0</v>
      </c>
      <c r="AP445" s="1695">
        <v>0</v>
      </c>
      <c r="AQ445" s="1695">
        <v>0</v>
      </c>
      <c r="AR445" s="1695" t="e">
        <v>#REF!</v>
      </c>
      <c r="AS445" s="1695" t="e">
        <v>#REF!</v>
      </c>
      <c r="AT445" s="1695" t="e">
        <v>#REF!</v>
      </c>
      <c r="AU445" s="325"/>
    </row>
    <row r="446" spans="4:47" s="15" customFormat="1" ht="16.75" thickBot="1">
      <c r="D446" s="1667" t="s">
        <v>695</v>
      </c>
      <c r="E446" s="1177"/>
      <c r="F446" s="1177"/>
      <c r="G446" s="1177"/>
      <c r="H446" s="1177"/>
      <c r="I446" s="1177"/>
      <c r="J446" s="1177"/>
      <c r="K446" s="1177"/>
      <c r="L446" s="1177"/>
      <c r="M446" s="1177"/>
      <c r="N446" s="1177"/>
      <c r="O446" s="1177"/>
      <c r="P446" s="1177"/>
      <c r="Q446" s="1177"/>
      <c r="R446" s="1177"/>
      <c r="S446" s="1177"/>
      <c r="T446" s="1177"/>
      <c r="U446" s="1177"/>
      <c r="V446" s="1172">
        <v>5.7263202511773942E-2</v>
      </c>
      <c r="W446" s="1172">
        <v>5.2338983050847457E-2</v>
      </c>
      <c r="X446" s="602">
        <v>4.9374826413406687E-2</v>
      </c>
      <c r="Y446" s="602">
        <v>5.1227886164324526E-2</v>
      </c>
      <c r="Z446" s="1689">
        <v>5.070386219799615E-2</v>
      </c>
      <c r="AA446" s="1689">
        <v>5.2748751364718453E-2</v>
      </c>
      <c r="AB446" s="1689">
        <v>4.1486938267210394E-2</v>
      </c>
      <c r="AC446" s="1689">
        <v>4.2628275281437124E-2</v>
      </c>
      <c r="AD446" s="1689">
        <v>5.3529934581784816E-2</v>
      </c>
      <c r="AE446" s="1689">
        <v>5.170456329863627E-2</v>
      </c>
      <c r="AF446" s="1689">
        <v>5.5451075365008276E-2</v>
      </c>
      <c r="AG446" s="1689">
        <v>6.7050288301466907E-2</v>
      </c>
      <c r="AH446" s="1689">
        <v>4.8849228904287695E-2</v>
      </c>
      <c r="AI446" s="1689">
        <v>3.7031559693638361E-2</v>
      </c>
      <c r="AJ446" s="1689">
        <v>3.3068058689033245E-2</v>
      </c>
      <c r="AK446" s="1689">
        <v>2.9054343459336527E-2</v>
      </c>
      <c r="AL446" s="1689">
        <v>3.8103820186469912E-2</v>
      </c>
      <c r="AM446" s="1689">
        <v>4.4119558749377966E-2</v>
      </c>
      <c r="AN446" s="1689">
        <v>4.7099005485356421E-2</v>
      </c>
      <c r="AO446" s="1689">
        <v>5.1092208955330225E-2</v>
      </c>
      <c r="AP446" s="1689">
        <v>5.436646558162371E-2</v>
      </c>
      <c r="AQ446" s="1689">
        <v>5.712057092551754E-2</v>
      </c>
      <c r="AR446" s="1689" t="e">
        <v>#REF!</v>
      </c>
      <c r="AS446" s="1689" t="e">
        <v>#REF!</v>
      </c>
      <c r="AT446" s="1689" t="e">
        <v>#REF!</v>
      </c>
      <c r="AU446" s="325"/>
    </row>
    <row r="447" spans="4:47" s="15" customFormat="1" ht="16.75" thickBot="1">
      <c r="D447" s="1674" t="s">
        <v>747</v>
      </c>
      <c r="E447" s="1177"/>
      <c r="F447" s="1177"/>
      <c r="G447" s="1177"/>
      <c r="H447" s="1177"/>
      <c r="I447" s="1177"/>
      <c r="J447" s="1177"/>
      <c r="K447" s="1177"/>
      <c r="L447" s="1177"/>
      <c r="M447" s="1177"/>
      <c r="N447" s="1177"/>
      <c r="O447" s="1177"/>
      <c r="P447" s="1177"/>
      <c r="Q447" s="1177"/>
      <c r="R447" s="1177"/>
      <c r="S447" s="1177"/>
      <c r="T447" s="1177"/>
      <c r="U447" s="1177"/>
      <c r="V447" s="1172"/>
      <c r="W447" s="1172"/>
      <c r="X447" s="602"/>
      <c r="Y447" s="602"/>
      <c r="Z447" s="1689"/>
      <c r="AA447" s="1689"/>
      <c r="AB447" s="1689"/>
      <c r="AC447" s="1689"/>
      <c r="AD447" s="1689"/>
      <c r="AE447" s="1690">
        <v>2.9192414233965478E-3</v>
      </c>
      <c r="AF447" s="1691">
        <v>0</v>
      </c>
      <c r="AG447" s="1691">
        <v>0</v>
      </c>
      <c r="AH447" s="1691">
        <v>0</v>
      </c>
      <c r="AI447" s="1691">
        <v>0</v>
      </c>
      <c r="AJ447" s="1691">
        <v>0</v>
      </c>
      <c r="AK447" s="1691">
        <v>0</v>
      </c>
      <c r="AL447" s="1691">
        <v>0</v>
      </c>
      <c r="AM447" s="1691">
        <v>0</v>
      </c>
      <c r="AN447" s="1691">
        <v>0</v>
      </c>
      <c r="AO447" s="1691">
        <v>0</v>
      </c>
      <c r="AP447" s="1691">
        <v>0</v>
      </c>
      <c r="AQ447" s="1691">
        <v>0</v>
      </c>
      <c r="AR447" s="1691" t="e">
        <v>#REF!</v>
      </c>
      <c r="AS447" s="1691" t="e">
        <v>#REF!</v>
      </c>
      <c r="AT447" s="1691" t="e">
        <v>#REF!</v>
      </c>
      <c r="AU447" s="325"/>
    </row>
    <row r="448" spans="4:47" s="15" customFormat="1" ht="16">
      <c r="D448" s="1675" t="s">
        <v>696</v>
      </c>
      <c r="E448" s="1177"/>
      <c r="F448" s="1202"/>
      <c r="G448" s="1202"/>
      <c r="H448" s="1202"/>
      <c r="I448" s="1202"/>
      <c r="J448" s="1202"/>
      <c r="K448" s="1202"/>
      <c r="L448" s="1202"/>
      <c r="M448" s="1202"/>
      <c r="N448" s="1202"/>
      <c r="O448" s="1202"/>
      <c r="P448" s="1202"/>
      <c r="Q448" s="1202"/>
      <c r="R448" s="1202"/>
      <c r="S448" s="1202"/>
      <c r="T448" s="1202"/>
      <c r="U448" s="1202"/>
      <c r="V448" s="603">
        <v>0</v>
      </c>
      <c r="W448" s="603"/>
      <c r="X448" s="603"/>
      <c r="Y448" s="603"/>
      <c r="Z448" s="1696"/>
      <c r="AA448" s="1696"/>
      <c r="AB448" s="1696"/>
      <c r="AC448" s="1696"/>
      <c r="AD448" s="1696"/>
      <c r="AE448" s="1696"/>
      <c r="AF448" s="1696"/>
      <c r="AG448" s="1696"/>
      <c r="AH448" s="1696"/>
      <c r="AI448" s="1696"/>
      <c r="AJ448" s="1696"/>
      <c r="AK448" s="1696"/>
      <c r="AL448" s="1696"/>
      <c r="AM448" s="1696"/>
      <c r="AN448" s="1696"/>
      <c r="AO448" s="1696"/>
      <c r="AP448" s="1696"/>
      <c r="AQ448" s="1696"/>
      <c r="AR448" s="1696"/>
      <c r="AS448" s="1696"/>
      <c r="AT448" s="1696"/>
      <c r="AU448" s="325"/>
    </row>
    <row r="449" spans="4:47" s="15" customFormat="1" ht="16">
      <c r="D449" s="1676" t="s">
        <v>691</v>
      </c>
      <c r="E449" s="1177"/>
      <c r="F449" s="1202"/>
      <c r="G449" s="1202"/>
      <c r="H449" s="1202"/>
      <c r="I449" s="1202"/>
      <c r="J449" s="1202"/>
      <c r="K449" s="1202"/>
      <c r="L449" s="1202"/>
      <c r="M449" s="1202"/>
      <c r="N449" s="1202"/>
      <c r="O449" s="1202"/>
      <c r="P449" s="1202"/>
      <c r="Q449" s="1202"/>
      <c r="R449" s="1202"/>
      <c r="S449" s="1202"/>
      <c r="T449" s="1202"/>
      <c r="U449" s="1202"/>
      <c r="V449" s="603">
        <v>-8.747511778257458E-2</v>
      </c>
      <c r="W449" s="603">
        <v>-7.9435028248587572E-2</v>
      </c>
      <c r="X449" s="603">
        <v>-8.7855275957008996E-2</v>
      </c>
      <c r="Y449" s="603">
        <v>-3.8907463262628679E-2</v>
      </c>
      <c r="Z449" s="1689">
        <v>-3.5066231576560067E-2</v>
      </c>
      <c r="AA449" s="1689">
        <v>-3.3986970449752386E-2</v>
      </c>
      <c r="AB449" s="1689">
        <v>-4.3483714849942935E-2</v>
      </c>
      <c r="AC449" s="1689">
        <v>-3.7085632911178126E-2</v>
      </c>
      <c r="AD449" s="1689">
        <v>-5.9246867064767957E-2</v>
      </c>
      <c r="AE449" s="1689">
        <v>-7.7896795943998773E-2</v>
      </c>
      <c r="AF449" s="1689">
        <v>-7.5070994867347529E-2</v>
      </c>
      <c r="AG449" s="1689">
        <v>-7.9921350956702303E-2</v>
      </c>
      <c r="AH449" s="1689">
        <v>-6.3799075517985929E-2</v>
      </c>
      <c r="AI449" s="1689">
        <v>-6.2929234243919066E-2</v>
      </c>
      <c r="AJ449" s="1689">
        <v>-4.9395633897787547E-2</v>
      </c>
      <c r="AK449" s="1689">
        <v>-5.1345561577734289E-2</v>
      </c>
      <c r="AL449" s="1689">
        <v>-5.1190434096385087E-2</v>
      </c>
      <c r="AM449" s="1689">
        <v>-6.3219235328801693E-2</v>
      </c>
      <c r="AN449" s="1689">
        <v>-6.8081295433942993E-2</v>
      </c>
      <c r="AO449" s="1689">
        <v>-6.0509386362415159E-2</v>
      </c>
      <c r="AP449" s="1689">
        <v>-3.1411016232790009E-2</v>
      </c>
      <c r="AQ449" s="1689">
        <v>-7.0134099012791155E-3</v>
      </c>
      <c r="AR449" s="1689" t="e">
        <v>#REF!</v>
      </c>
      <c r="AS449" s="1689" t="e">
        <v>#REF!</v>
      </c>
      <c r="AT449" s="1689" t="e">
        <v>#REF!</v>
      </c>
      <c r="AU449" s="325"/>
    </row>
    <row r="450" spans="4:47" s="15" customFormat="1" ht="16">
      <c r="D450" s="1676" t="s">
        <v>692</v>
      </c>
      <c r="E450" s="1177"/>
      <c r="F450" s="1202"/>
      <c r="G450" s="1202"/>
      <c r="H450" s="1202"/>
      <c r="I450" s="1202"/>
      <c r="J450" s="1202"/>
      <c r="K450" s="1202"/>
      <c r="L450" s="1202"/>
      <c r="M450" s="1202"/>
      <c r="N450" s="1202"/>
      <c r="O450" s="1202"/>
      <c r="P450" s="1202"/>
      <c r="Q450" s="1202"/>
      <c r="R450" s="1202"/>
      <c r="S450" s="1202"/>
      <c r="T450" s="1202"/>
      <c r="U450" s="1202"/>
      <c r="V450" s="603">
        <v>-0.18664460230245947</v>
      </c>
      <c r="W450" s="603">
        <v>-0.18280225988700566</v>
      </c>
      <c r="X450" s="603">
        <v>-0.16220327921699271</v>
      </c>
      <c r="Y450" s="603">
        <v>-0.1277807361167827</v>
      </c>
      <c r="Z450" s="1689">
        <v>-0.10634770664002187</v>
      </c>
      <c r="AA450" s="1689">
        <v>-9.1016362452430444E-2</v>
      </c>
      <c r="AB450" s="1689">
        <v>-8.9126800825408595E-2</v>
      </c>
      <c r="AC450" s="1689">
        <v>-8.1859669446695899E-2</v>
      </c>
      <c r="AD450" s="1689">
        <v>-0.10452675440776128</v>
      </c>
      <c r="AE450" s="1689">
        <v>-0.12451499375391434</v>
      </c>
      <c r="AF450" s="1689">
        <v>-0.13018311404883734</v>
      </c>
      <c r="AG450" s="1689">
        <v>-0.14861482982203666</v>
      </c>
      <c r="AH450" s="1689">
        <v>-0.11031710872411711</v>
      </c>
      <c r="AI450" s="1689">
        <v>-0.10562892486946884</v>
      </c>
      <c r="AJ450" s="1689">
        <v>-8.0327712812026122E-2</v>
      </c>
      <c r="AK450" s="1689">
        <v>-7.6384630133216114E-2</v>
      </c>
      <c r="AL450" s="1689">
        <v>-7.5658137627532748E-2</v>
      </c>
      <c r="AM450" s="1689">
        <v>-8.7149821733141647E-2</v>
      </c>
      <c r="AN450" s="1689">
        <v>-9.0606361772171767E-2</v>
      </c>
      <c r="AO450" s="1689">
        <v>-8.1246381879564192E-2</v>
      </c>
      <c r="AP450" s="1689">
        <v>-4.8916954356243963E-2</v>
      </c>
      <c r="AQ450" s="1689">
        <v>-2.4938822049828134E-2</v>
      </c>
      <c r="AR450" s="1689" t="e">
        <v>#REF!</v>
      </c>
      <c r="AS450" s="1689" t="e">
        <v>#REF!</v>
      </c>
      <c r="AT450" s="1689" t="e">
        <v>#REF!</v>
      </c>
      <c r="AU450" s="325"/>
    </row>
    <row r="451" spans="4:47" s="15" customFormat="1" ht="16">
      <c r="D451" s="1677" t="s">
        <v>696</v>
      </c>
      <c r="E451" s="1177"/>
      <c r="F451" s="1202"/>
      <c r="G451" s="1202"/>
      <c r="H451" s="1202"/>
      <c r="I451" s="1202"/>
      <c r="J451" s="1202"/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603"/>
      <c r="W451" s="603"/>
      <c r="X451" s="603"/>
      <c r="Y451" s="603"/>
      <c r="Z451" s="1697"/>
      <c r="AA451" s="1697"/>
      <c r="AB451" s="1697"/>
      <c r="AC451" s="1697"/>
      <c r="AD451" s="1697"/>
      <c r="AE451" s="1697"/>
      <c r="AF451" s="1697"/>
      <c r="AG451" s="1697"/>
      <c r="AH451" s="1697"/>
      <c r="AI451" s="1697"/>
      <c r="AJ451" s="1697"/>
      <c r="AK451" s="1697"/>
      <c r="AL451" s="1697"/>
      <c r="AM451" s="1697"/>
      <c r="AN451" s="1697"/>
      <c r="AO451" s="1697"/>
      <c r="AP451" s="1697"/>
      <c r="AQ451" s="1697"/>
      <c r="AR451" s="1697"/>
      <c r="AS451" s="1697"/>
      <c r="AT451" s="1697"/>
      <c r="AU451" s="325"/>
    </row>
    <row r="452" spans="4:47" s="15" customFormat="1" ht="16">
      <c r="D452" s="1678" t="s">
        <v>723</v>
      </c>
      <c r="E452" s="1177"/>
      <c r="F452" s="1202"/>
      <c r="G452" s="1202"/>
      <c r="H452" s="1202"/>
      <c r="I452" s="1202"/>
      <c r="J452" s="1202"/>
      <c r="K452" s="1202"/>
      <c r="L452" s="1202"/>
      <c r="M452" s="1202"/>
      <c r="N452" s="1202"/>
      <c r="O452" s="1202"/>
      <c r="P452" s="1202"/>
      <c r="Q452" s="1202"/>
      <c r="R452" s="1202"/>
      <c r="S452" s="1202"/>
      <c r="T452" s="1202"/>
      <c r="U452" s="1202"/>
      <c r="V452" s="603"/>
      <c r="W452" s="603"/>
      <c r="X452" s="603">
        <v>0</v>
      </c>
      <c r="Y452" s="603">
        <v>0</v>
      </c>
      <c r="Z452" s="1697">
        <v>0</v>
      </c>
      <c r="AA452" s="1697">
        <v>0</v>
      </c>
      <c r="AB452" s="1697">
        <v>-6.4499712063531514E-2</v>
      </c>
      <c r="AC452" s="1697">
        <v>-5.7907038282048483E-2</v>
      </c>
      <c r="AD452" s="1697">
        <v>-5.8492944341928373E-2</v>
      </c>
      <c r="AE452" s="1697">
        <v>-7.582593188997204E-2</v>
      </c>
      <c r="AF452" s="1697">
        <v>-7.6508356580706247E-2</v>
      </c>
      <c r="AG452" s="1697">
        <v>-7.3388593348997402E-2</v>
      </c>
      <c r="AH452" s="1697">
        <v>-6.1458034902395056E-2</v>
      </c>
      <c r="AI452" s="1697">
        <v>-6.0950544666244021E-2</v>
      </c>
      <c r="AJ452" s="1697">
        <v>-4.7617633778029807E-2</v>
      </c>
      <c r="AK452" s="1697">
        <v>-4.9892131532742509E-2</v>
      </c>
      <c r="AL452" s="1697">
        <v>-4.9934875172296146E-2</v>
      </c>
      <c r="AM452" s="1697">
        <v>-6.2027461359158459E-2</v>
      </c>
      <c r="AN452" s="1697">
        <v>-6.6880188458817394E-2</v>
      </c>
      <c r="AO452" s="1697">
        <v>-6.3446790877736359E-2</v>
      </c>
      <c r="AP452" s="1697">
        <v>-3.0882267434860996E-2</v>
      </c>
      <c r="AQ452" s="1697">
        <v>-6.734014122601475E-3</v>
      </c>
      <c r="AR452" s="1697" t="e">
        <v>#REF!</v>
      </c>
      <c r="AS452" s="1697" t="e">
        <v>#REF!</v>
      </c>
      <c r="AT452" s="1697" t="e">
        <v>#REF!</v>
      </c>
      <c r="AU452" s="325"/>
    </row>
    <row r="453" spans="4:47" s="15" customFormat="1" ht="16">
      <c r="D453" s="1678" t="s">
        <v>726</v>
      </c>
      <c r="E453" s="1177"/>
      <c r="F453" s="1203"/>
      <c r="G453" s="1203"/>
      <c r="H453" s="1203"/>
      <c r="I453" s="1203"/>
      <c r="J453" s="1203"/>
      <c r="K453" s="1203"/>
      <c r="L453" s="1203"/>
      <c r="M453" s="1203"/>
      <c r="N453" s="1203"/>
      <c r="O453" s="1203"/>
      <c r="P453" s="1203"/>
      <c r="Q453" s="1203"/>
      <c r="R453" s="1203"/>
      <c r="S453" s="1203"/>
      <c r="T453" s="1203"/>
      <c r="U453" s="1203"/>
      <c r="V453" s="604"/>
      <c r="W453" s="604"/>
      <c r="X453" s="604">
        <v>0</v>
      </c>
      <c r="Y453" s="604">
        <v>0</v>
      </c>
      <c r="Z453" s="1697">
        <v>0</v>
      </c>
      <c r="AA453" s="1697">
        <v>0</v>
      </c>
      <c r="AB453" s="1697">
        <v>-4.1930131977458797E-2</v>
      </c>
      <c r="AC453" s="1697">
        <v>-3.6474577540497218E-2</v>
      </c>
      <c r="AD453" s="1697">
        <v>-5.3548958064521757E-2</v>
      </c>
      <c r="AE453" s="1697">
        <v>-5.7576981672611667E-2</v>
      </c>
      <c r="AF453" s="1697">
        <v>-7.0275836183376406E-2</v>
      </c>
      <c r="AG453" s="1697">
        <v>-6.4157109526931683E-2</v>
      </c>
      <c r="AH453" s="1697">
        <v>-6.3799075517985929E-2</v>
      </c>
      <c r="AI453" s="1697">
        <v>-6.2861617181880464E-2</v>
      </c>
      <c r="AJ453" s="1697">
        <v>-4.7382236390101487E-2</v>
      </c>
      <c r="AK453" s="1697">
        <v>-4.7080520646636474E-2</v>
      </c>
      <c r="AL453" s="1697">
        <v>-4.9062645017715845E-2</v>
      </c>
      <c r="AM453" s="1697">
        <v>-6.0314462258245424E-2</v>
      </c>
      <c r="AN453" s="1697">
        <v>-6.4783502874169868E-2</v>
      </c>
      <c r="AO453" s="1697">
        <v>-6.1240923788972175E-2</v>
      </c>
      <c r="AP453" s="1697">
        <v>-3.4737173457319415E-2</v>
      </c>
      <c r="AQ453" s="1697">
        <v>-1.0367128555135517E-2</v>
      </c>
      <c r="AR453" s="1697" t="e">
        <v>#REF!</v>
      </c>
      <c r="AS453" s="1697" t="e">
        <v>#REF!</v>
      </c>
      <c r="AT453" s="1697" t="e">
        <v>#REF!</v>
      </c>
      <c r="AU453" s="1204"/>
    </row>
    <row r="454" spans="4:47" s="15" customFormat="1" ht="16">
      <c r="D454" s="1678" t="s">
        <v>727</v>
      </c>
      <c r="E454" s="1177"/>
      <c r="F454" s="1203"/>
      <c r="G454" s="1203"/>
      <c r="H454" s="1203"/>
      <c r="I454" s="1203"/>
      <c r="J454" s="1203"/>
      <c r="K454" s="1203"/>
      <c r="L454" s="1203"/>
      <c r="M454" s="1203"/>
      <c r="N454" s="1203"/>
      <c r="O454" s="1203"/>
      <c r="P454" s="1203"/>
      <c r="Q454" s="1203"/>
      <c r="R454" s="1203"/>
      <c r="S454" s="1203"/>
      <c r="T454" s="1203"/>
      <c r="U454" s="1203"/>
      <c r="V454" s="604"/>
      <c r="W454" s="604"/>
      <c r="X454" s="604">
        <v>0</v>
      </c>
      <c r="Y454" s="604">
        <v>0</v>
      </c>
      <c r="Z454" s="1697">
        <v>0</v>
      </c>
      <c r="AA454" s="1697">
        <v>0</v>
      </c>
      <c r="AB454" s="1697">
        <v>-4.6250010329684399E-2</v>
      </c>
      <c r="AC454" s="1697">
        <v>-4.1933659376824563E-2</v>
      </c>
      <c r="AD454" s="1697">
        <v>-5.9246867064767957E-2</v>
      </c>
      <c r="AE454" s="1697">
        <v>-7.8975901433532184E-2</v>
      </c>
      <c r="AF454" s="1697">
        <v>-6.5694397559003651E-2</v>
      </c>
      <c r="AG454" s="1697">
        <v>-5.8897624482424256E-2</v>
      </c>
      <c r="AH454" s="1697">
        <v>-6.0118087768723613E-2</v>
      </c>
      <c r="AI454" s="1697">
        <v>-6.0320342600261041E-2</v>
      </c>
      <c r="AJ454" s="1697">
        <v>-4.5586812110851402E-2</v>
      </c>
      <c r="AK454" s="1697">
        <v>-4.6019731653675948E-2</v>
      </c>
      <c r="AL454" s="1697">
        <v>-4.9062645017715845E-2</v>
      </c>
      <c r="AM454" s="1697">
        <v>-6.0314462258245424E-2</v>
      </c>
      <c r="AN454" s="1697">
        <v>-6.4783502874169868E-2</v>
      </c>
      <c r="AO454" s="1697">
        <v>-6.1240923788972175E-2</v>
      </c>
      <c r="AP454" s="1697">
        <v>-3.4737173457319415E-2</v>
      </c>
      <c r="AQ454" s="1697">
        <v>-1.0367128555135517E-2</v>
      </c>
      <c r="AR454" s="1697" t="e">
        <v>#REF!</v>
      </c>
      <c r="AS454" s="1697" t="e">
        <v>#REF!</v>
      </c>
      <c r="AT454" s="1697" t="e">
        <v>#REF!</v>
      </c>
      <c r="AU454" s="1204"/>
    </row>
    <row r="455" spans="4:47" s="15" customFormat="1" ht="16">
      <c r="D455" s="1678" t="s">
        <v>724</v>
      </c>
      <c r="E455" s="1177"/>
      <c r="F455" s="1203"/>
      <c r="G455" s="1203"/>
      <c r="H455" s="1203"/>
      <c r="I455" s="1203"/>
      <c r="J455" s="1203"/>
      <c r="K455" s="1203"/>
      <c r="L455" s="1203"/>
      <c r="M455" s="1203"/>
      <c r="N455" s="1203"/>
      <c r="O455" s="1203"/>
      <c r="P455" s="1203"/>
      <c r="Q455" s="1203"/>
      <c r="R455" s="1203"/>
      <c r="S455" s="1203"/>
      <c r="T455" s="1203"/>
      <c r="U455" s="1203"/>
      <c r="V455" s="604"/>
      <c r="W455" s="604"/>
      <c r="X455" s="604">
        <v>0</v>
      </c>
      <c r="Y455" s="604">
        <v>0</v>
      </c>
      <c r="Z455" s="1697">
        <v>0</v>
      </c>
      <c r="AA455" s="1697">
        <v>0</v>
      </c>
      <c r="AB455" s="1697">
        <v>-6.4499712063531514E-2</v>
      </c>
      <c r="AC455" s="1697">
        <v>-5.7907038282048483E-2</v>
      </c>
      <c r="AD455" s="1697">
        <v>-2.4506554973210446E-2</v>
      </c>
      <c r="AE455" s="1697">
        <v>-1.9010611059446188E-2</v>
      </c>
      <c r="AF455" s="1697">
        <v>-4.7648892187227537E-2</v>
      </c>
      <c r="AG455" s="1697">
        <v>-4.9561533625019319E-2</v>
      </c>
      <c r="AH455" s="1697">
        <v>-4.2302522084477163E-2</v>
      </c>
      <c r="AI455" s="1697">
        <v>-3.7266245262399175E-2</v>
      </c>
      <c r="AJ455" s="1697">
        <v>-2.4843798525462896E-2</v>
      </c>
      <c r="AK455" s="1697">
        <v>-2.8748059722676057E-2</v>
      </c>
      <c r="AL455" s="1697">
        <v>-3.2150849212386125E-2</v>
      </c>
      <c r="AM455" s="1697">
        <v>-4.4728087846729471E-2</v>
      </c>
      <c r="AN455" s="1697">
        <v>-5.0394949623540998E-2</v>
      </c>
      <c r="AO455" s="1697">
        <v>-4.8603618848461289E-2</v>
      </c>
      <c r="AP455" s="1697">
        <v>-2.2326493281959518E-2</v>
      </c>
      <c r="AQ455" s="1697">
        <v>2.1829319452990972E-3</v>
      </c>
      <c r="AR455" s="1697" t="e">
        <v>#REF!</v>
      </c>
      <c r="AS455" s="1697" t="e">
        <v>#REF!</v>
      </c>
      <c r="AT455" s="1697" t="e">
        <v>#REF!</v>
      </c>
      <c r="AU455" s="1204"/>
    </row>
    <row r="456" spans="4:47" s="15" customFormat="1" ht="16">
      <c r="D456" s="1679" t="s">
        <v>704</v>
      </c>
      <c r="E456" s="1177"/>
      <c r="F456" s="1205"/>
      <c r="G456" s="1205"/>
      <c r="H456" s="1205"/>
      <c r="I456" s="1205"/>
      <c r="J456" s="1205"/>
      <c r="K456" s="1205"/>
      <c r="L456" s="1205"/>
      <c r="M456" s="1205"/>
      <c r="N456" s="1205"/>
      <c r="O456" s="1205"/>
      <c r="P456" s="1205"/>
      <c r="Q456" s="1205"/>
      <c r="R456" s="1205"/>
      <c r="S456" s="1205"/>
      <c r="T456" s="1205"/>
      <c r="U456" s="1205"/>
      <c r="V456" s="605"/>
      <c r="W456" s="605"/>
      <c r="X456" s="605"/>
      <c r="Y456" s="605"/>
      <c r="Z456" s="1698"/>
      <c r="AA456" s="1698"/>
      <c r="AB456" s="1698"/>
      <c r="AC456" s="1698"/>
      <c r="AD456" s="1698"/>
      <c r="AE456" s="1698"/>
      <c r="AF456" s="1698"/>
      <c r="AG456" s="1698"/>
      <c r="AH456" s="1698"/>
      <c r="AI456" s="1698"/>
      <c r="AJ456" s="1698"/>
      <c r="AK456" s="1698"/>
      <c r="AL456" s="1698"/>
      <c r="AM456" s="1698"/>
      <c r="AN456" s="1698"/>
      <c r="AO456" s="1698"/>
      <c r="AP456" s="1698"/>
      <c r="AQ456" s="1698"/>
      <c r="AR456" s="1698"/>
      <c r="AS456" s="1698"/>
      <c r="AT456" s="1698"/>
      <c r="AU456" s="325"/>
    </row>
    <row r="457" spans="4:47" s="15" customFormat="1" ht="16">
      <c r="D457" s="1680" t="s">
        <v>691</v>
      </c>
      <c r="E457" s="1177"/>
      <c r="F457" s="1205"/>
      <c r="G457" s="1205"/>
      <c r="H457" s="1205"/>
      <c r="I457" s="1205"/>
      <c r="J457" s="1205"/>
      <c r="K457" s="1205"/>
      <c r="L457" s="1205"/>
      <c r="M457" s="1205"/>
      <c r="N457" s="1205"/>
      <c r="O457" s="1205"/>
      <c r="P457" s="1205"/>
      <c r="Q457" s="1205"/>
      <c r="R457" s="1205"/>
      <c r="S457" s="1205"/>
      <c r="T457" s="1205"/>
      <c r="U457" s="1205"/>
      <c r="V457" s="605"/>
      <c r="W457" s="605"/>
      <c r="X457" s="605">
        <v>0</v>
      </c>
      <c r="Y457" s="605">
        <v>0</v>
      </c>
      <c r="Z457" s="1698">
        <v>0</v>
      </c>
      <c r="AA457" s="1698">
        <v>0</v>
      </c>
      <c r="AB457" s="1698">
        <v>-4.9904715003447196E-2</v>
      </c>
      <c r="AC457" s="1698">
        <v>-4.9045712860232744E-2</v>
      </c>
      <c r="AD457" s="1698">
        <v>-6.2684439642423359E-2</v>
      </c>
      <c r="AE457" s="1698">
        <v>-8.893957923102197E-2</v>
      </c>
      <c r="AF457" s="1698">
        <v>-8.6631228851477601E-2</v>
      </c>
      <c r="AG457" s="1698">
        <v>-9.3001075491374721E-2</v>
      </c>
      <c r="AH457" s="1698">
        <v>-7.3048644978974078E-2</v>
      </c>
      <c r="AI457" s="1698">
        <v>-6.9206680816241206E-2</v>
      </c>
      <c r="AJ457" s="1698">
        <v>-5.7060673040093053E-2</v>
      </c>
      <c r="AK457" s="1698">
        <v>-8.3883236404795058E-2</v>
      </c>
      <c r="AL457" s="1698">
        <v>-7.4002715206377745E-2</v>
      </c>
      <c r="AM457" s="1698">
        <v>-6.7691073820712239E-2</v>
      </c>
      <c r="AN457" s="1698">
        <v>-7.0719289943833391E-2</v>
      </c>
      <c r="AO457" s="1698">
        <v>-6.6143470561499565E-2</v>
      </c>
      <c r="AP457" s="1698">
        <v>-3.6111147828272211E-2</v>
      </c>
      <c r="AQ457" s="1698">
        <v>-1.161464495726979E-2</v>
      </c>
      <c r="AR457" s="1698" t="e">
        <v>#REF!</v>
      </c>
      <c r="AS457" s="1698" t="e">
        <v>#REF!</v>
      </c>
      <c r="AT457" s="1698" t="e">
        <v>#REF!</v>
      </c>
      <c r="AU457" s="325"/>
    </row>
    <row r="458" spans="4:47" s="15" customFormat="1" ht="16">
      <c r="D458" s="1680" t="s">
        <v>692</v>
      </c>
      <c r="E458" s="1177"/>
      <c r="F458" s="1205"/>
      <c r="G458" s="1205"/>
      <c r="H458" s="1205"/>
      <c r="I458" s="1205"/>
      <c r="J458" s="1205"/>
      <c r="K458" s="1205"/>
      <c r="L458" s="1205"/>
      <c r="M458" s="1205"/>
      <c r="N458" s="1205"/>
      <c r="O458" s="1205"/>
      <c r="P458" s="1205"/>
      <c r="Q458" s="1205"/>
      <c r="R458" s="1205"/>
      <c r="S458" s="1205"/>
      <c r="T458" s="1205"/>
      <c r="U458" s="1205"/>
      <c r="V458" s="605"/>
      <c r="W458" s="605"/>
      <c r="X458" s="605">
        <v>-0.12253335256662594</v>
      </c>
      <c r="Y458" s="605">
        <v>-0.13265647331745722</v>
      </c>
      <c r="Z458" s="1698">
        <v>-0.11726134890051886</v>
      </c>
      <c r="AA458" s="1698">
        <v>-9.8699671115943383E-2</v>
      </c>
      <c r="AB458" s="1698">
        <v>-9.5547800978912856E-2</v>
      </c>
      <c r="AC458" s="1698">
        <v>-9.3819749395750524E-2</v>
      </c>
      <c r="AD458" s="1698">
        <v>-0.10796432698541666</v>
      </c>
      <c r="AE458" s="1698">
        <v>-0.13555777704093752</v>
      </c>
      <c r="AF458" s="1698">
        <v>-0.14125961633089365</v>
      </c>
      <c r="AG458" s="1698">
        <v>-0.16169455435670904</v>
      </c>
      <c r="AH458" s="1698">
        <v>-0.11956667818510527</v>
      </c>
      <c r="AI458" s="1698">
        <v>-0.11190637144179098</v>
      </c>
      <c r="AJ458" s="1698">
        <v>-8.7992751954331622E-2</v>
      </c>
      <c r="AK458" s="1698">
        <v>-0.10892230496027688</v>
      </c>
      <c r="AL458" s="1698">
        <v>-9.8470418737525406E-2</v>
      </c>
      <c r="AM458" s="1698">
        <v>-9.1621660225052193E-2</v>
      </c>
      <c r="AN458" s="1698">
        <v>-9.3244356282062166E-2</v>
      </c>
      <c r="AO458" s="1698">
        <v>-8.2801677410077407E-2</v>
      </c>
      <c r="AP458" s="1698">
        <v>-5.0290928727196753E-2</v>
      </c>
      <c r="AQ458" s="1698">
        <v>-2.6186338451962408E-2</v>
      </c>
      <c r="AR458" s="1698" t="e">
        <v>#REF!</v>
      </c>
      <c r="AS458" s="1698" t="e">
        <v>#REF!</v>
      </c>
      <c r="AT458" s="1698" t="e">
        <v>#REF!</v>
      </c>
      <c r="AU458" s="325"/>
    </row>
    <row r="459" spans="4:47" s="15" customFormat="1" ht="16">
      <c r="D459" s="1681" t="s">
        <v>1426</v>
      </c>
      <c r="E459" s="1177"/>
      <c r="F459" s="1193"/>
      <c r="G459" s="1193"/>
      <c r="H459" s="1193"/>
      <c r="I459" s="1193"/>
      <c r="J459" s="1193"/>
      <c r="K459" s="1193"/>
      <c r="L459" s="1193"/>
      <c r="M459" s="1193"/>
      <c r="N459" s="1193"/>
      <c r="O459" s="1193"/>
      <c r="P459" s="1193"/>
      <c r="Q459" s="1193"/>
      <c r="R459" s="1193"/>
      <c r="S459" s="1193"/>
      <c r="T459" s="1193"/>
      <c r="U459" s="1193"/>
      <c r="V459" s="1192"/>
      <c r="W459" s="1192"/>
      <c r="X459" s="1192"/>
      <c r="Y459" s="1194"/>
      <c r="Z459" s="1699"/>
      <c r="AA459" s="1699"/>
      <c r="AB459" s="1699"/>
      <c r="AC459" s="1699"/>
      <c r="AD459" s="1699"/>
      <c r="AE459" s="1699"/>
      <c r="AF459" s="1699"/>
      <c r="AG459" s="1699"/>
      <c r="AH459" s="1699"/>
      <c r="AI459" s="1699"/>
      <c r="AJ459" s="1699"/>
      <c r="AK459" s="1699"/>
      <c r="AL459" s="1699"/>
      <c r="AM459" s="1699"/>
      <c r="AN459" s="1699"/>
      <c r="AO459" s="1699"/>
      <c r="AP459" s="1699"/>
      <c r="AQ459" s="1699"/>
      <c r="AR459" s="1699"/>
      <c r="AS459" s="1699"/>
      <c r="AT459" s="1699"/>
      <c r="AU459" s="325"/>
    </row>
    <row r="460" spans="4:47" s="15" customFormat="1" ht="16">
      <c r="D460" s="1682" t="s">
        <v>691</v>
      </c>
      <c r="E460" s="1177"/>
      <c r="F460" s="1196"/>
      <c r="G460" s="1196"/>
      <c r="H460" s="1196"/>
      <c r="I460" s="1196"/>
      <c r="J460" s="1196"/>
      <c r="K460" s="1196"/>
      <c r="L460" s="1196"/>
      <c r="M460" s="1196"/>
      <c r="N460" s="1196"/>
      <c r="O460" s="1196"/>
      <c r="P460" s="1196"/>
      <c r="Q460" s="1196"/>
      <c r="R460" s="1196"/>
      <c r="S460" s="1196"/>
      <c r="T460" s="1196"/>
      <c r="U460" s="1196"/>
      <c r="V460" s="1195"/>
      <c r="W460" s="1195"/>
      <c r="X460" s="1206"/>
      <c r="Y460" s="1206"/>
      <c r="Z460" s="1699"/>
      <c r="AA460" s="1699">
        <v>-4.1670279113265297E-2</v>
      </c>
      <c r="AB460" s="1699">
        <v>-4.9904715003447196E-2</v>
      </c>
      <c r="AC460" s="1699">
        <v>-3.7621238976493894E-2</v>
      </c>
      <c r="AD460" s="1699">
        <v>-5.0928019575990843E-2</v>
      </c>
      <c r="AE460" s="1699">
        <v>-7.411763118861206E-2</v>
      </c>
      <c r="AF460" s="1699">
        <v>-6.9039380355488386E-2</v>
      </c>
      <c r="AG460" s="1699">
        <v>-7.4636768073467114E-2</v>
      </c>
      <c r="AH460" s="1699">
        <v>-5.320018137809112E-2</v>
      </c>
      <c r="AI460" s="1699">
        <v>-4.5669142930965523E-2</v>
      </c>
      <c r="AJ460" s="1699">
        <v>-3.2746251083916121E-2</v>
      </c>
      <c r="AK460" s="1699">
        <v>-5.7938202591006266E-2</v>
      </c>
      <c r="AL460" s="1699">
        <v>-4.8218998655643865E-2</v>
      </c>
      <c r="AM460" s="1699">
        <v>-4.272613569157796E-2</v>
      </c>
      <c r="AN460" s="1699">
        <v>-4.7471952075545984E-2</v>
      </c>
      <c r="AO460" s="1699">
        <v>-3.8914710780625923E-2</v>
      </c>
      <c r="AP460" s="1699">
        <v>-3.6111147828272211E-2</v>
      </c>
      <c r="AQ460" s="1699">
        <v>-1.161464495726979E-2</v>
      </c>
      <c r="AR460" s="1699" t="e">
        <v>#REF!</v>
      </c>
      <c r="AS460" s="1699" t="e">
        <v>#REF!</v>
      </c>
      <c r="AT460" s="1699" t="e">
        <v>#REF!</v>
      </c>
      <c r="AU460" s="325"/>
    </row>
    <row r="461" spans="4:47" s="15" customFormat="1" ht="16">
      <c r="D461" s="1682" t="s">
        <v>1427</v>
      </c>
      <c r="E461" s="1177"/>
      <c r="F461" s="1196"/>
      <c r="G461" s="1196"/>
      <c r="H461" s="1196"/>
      <c r="I461" s="1196"/>
      <c r="J461" s="1196"/>
      <c r="K461" s="1196"/>
      <c r="L461" s="1196"/>
      <c r="M461" s="1196"/>
      <c r="N461" s="1196"/>
      <c r="O461" s="1196"/>
      <c r="P461" s="1196"/>
      <c r="Q461" s="1196"/>
      <c r="R461" s="1196"/>
      <c r="S461" s="1196"/>
      <c r="T461" s="1196"/>
      <c r="U461" s="1196"/>
      <c r="V461" s="1195"/>
      <c r="W461" s="1195"/>
      <c r="X461" s="1206"/>
      <c r="Y461" s="1206"/>
      <c r="Z461" s="1699"/>
      <c r="AA461" s="1699"/>
      <c r="AB461" s="1699"/>
      <c r="AC461" s="1699"/>
      <c r="AD461" s="1699"/>
      <c r="AE461" s="1699"/>
      <c r="AF461" s="1699"/>
      <c r="AG461" s="1699"/>
      <c r="AH461" s="1699"/>
      <c r="AI461" s="1699">
        <v>-4.456050795389898E-2</v>
      </c>
      <c r="AJ461" s="1699">
        <v>-2.2889854771401871E-2</v>
      </c>
      <c r="AK461" s="1699">
        <v>-2.2475540229300036E-2</v>
      </c>
      <c r="AL461" s="1699">
        <v>-1.7635703801443414E-2</v>
      </c>
      <c r="AM461" s="1699">
        <v>-3.0453802331845845E-2</v>
      </c>
      <c r="AN461" s="1699">
        <v>-3.6250892980489322E-2</v>
      </c>
      <c r="AO461" s="1699">
        <v>-2.8136615234597269E-2</v>
      </c>
      <c r="AP461" s="1699"/>
      <c r="AQ461" s="1699"/>
      <c r="AR461" s="1699"/>
      <c r="AS461" s="1699"/>
      <c r="AT461" s="1699"/>
      <c r="AU461" s="325"/>
    </row>
    <row r="462" spans="4:47" s="15" customFormat="1" ht="16">
      <c r="D462" s="1683" t="s">
        <v>704</v>
      </c>
      <c r="E462" s="1177"/>
      <c r="F462" s="1196"/>
      <c r="G462" s="1196"/>
      <c r="H462" s="1196"/>
      <c r="I462" s="1196"/>
      <c r="J462" s="1196"/>
      <c r="K462" s="1196"/>
      <c r="L462" s="1196"/>
      <c r="M462" s="1196"/>
      <c r="N462" s="1196"/>
      <c r="O462" s="1196"/>
      <c r="P462" s="1196"/>
      <c r="Q462" s="1196"/>
      <c r="R462" s="1196"/>
      <c r="S462" s="1196"/>
      <c r="T462" s="1196"/>
      <c r="U462" s="1196"/>
      <c r="V462" s="1195"/>
      <c r="W462" s="1195"/>
      <c r="X462" s="1206"/>
      <c r="Y462" s="1206"/>
      <c r="Z462" s="2610"/>
      <c r="AA462" s="2610"/>
      <c r="AB462" s="1700"/>
      <c r="AC462" s="1700"/>
      <c r="AD462" s="1700"/>
      <c r="AE462" s="1700"/>
      <c r="AF462" s="1700"/>
      <c r="AG462" s="1700"/>
      <c r="AH462" s="1700"/>
      <c r="AI462" s="1700"/>
      <c r="AJ462" s="1700"/>
      <c r="AK462" s="1700"/>
      <c r="AL462" s="1700"/>
      <c r="AM462" s="1700"/>
      <c r="AN462" s="1700"/>
      <c r="AO462" s="1700"/>
      <c r="AP462" s="1700"/>
      <c r="AQ462" s="1700"/>
      <c r="AR462" s="1700"/>
      <c r="AS462" s="1700"/>
      <c r="AT462" s="1700"/>
      <c r="AU462" s="325"/>
    </row>
    <row r="463" spans="4:47" s="15" customFormat="1" ht="16.75" thickBot="1">
      <c r="D463" s="1684" t="s">
        <v>1428</v>
      </c>
      <c r="E463" s="1177"/>
      <c r="F463" s="595"/>
      <c r="G463" s="595"/>
      <c r="H463" s="595"/>
      <c r="I463" s="595"/>
      <c r="J463" s="595"/>
      <c r="K463" s="595"/>
      <c r="L463" s="595"/>
      <c r="M463" s="595"/>
      <c r="N463" s="595"/>
      <c r="O463" s="595"/>
      <c r="P463" s="595"/>
      <c r="Q463" s="595"/>
      <c r="R463" s="595"/>
      <c r="S463" s="595"/>
      <c r="T463" s="595"/>
      <c r="U463" s="595"/>
      <c r="V463" s="596"/>
      <c r="W463" s="596"/>
      <c r="X463" s="606">
        <v>-4.8185349306642249E-2</v>
      </c>
      <c r="Y463" s="606">
        <v>-4.3783200463303196E-2</v>
      </c>
      <c r="Z463" s="1701">
        <v>-5.7897483146936927E-2</v>
      </c>
      <c r="AA463" s="1701">
        <v>-6.0229651683422543E-2</v>
      </c>
      <c r="AB463" s="1701">
        <v>-6.8154416737294304E-2</v>
      </c>
      <c r="AC463" s="1701">
        <v>-6.5019091765456671E-2</v>
      </c>
      <c r="AD463" s="1701">
        <v>-6.2693366620200933E-2</v>
      </c>
      <c r="AE463" s="1701">
        <v>-8.6430695670898255E-2</v>
      </c>
      <c r="AF463" s="1701">
        <v>-8.7803310243206242E-2</v>
      </c>
      <c r="AG463" s="1701">
        <v>-9.3908582764924045E-2</v>
      </c>
      <c r="AH463" s="1701">
        <v>-7.0707604363383206E-2</v>
      </c>
      <c r="AI463" s="1701">
        <v>-6.7227991238566098E-2</v>
      </c>
      <c r="AJ463" s="1701">
        <v>-4.8982878260755397E-2</v>
      </c>
      <c r="AK463" s="1701">
        <v>-7.3130912963673148E-2</v>
      </c>
      <c r="AL463" s="1701">
        <v>-6.5026831579966152E-2</v>
      </c>
      <c r="AM463" s="1701">
        <v>-5.8918815868729345E-2</v>
      </c>
      <c r="AN463" s="1701">
        <v>-6.1284357256450712E-2</v>
      </c>
      <c r="AO463" s="1701">
        <v>-5.622801601113233E-2</v>
      </c>
      <c r="AP463" s="1701">
        <v>-3.5499245099729959E-2</v>
      </c>
      <c r="AQ463" s="1701">
        <v>-1.1059060583568689E-2</v>
      </c>
      <c r="AR463" s="1701" t="e">
        <v>#REF!</v>
      </c>
      <c r="AS463" s="1701" t="e">
        <v>#REF!</v>
      </c>
      <c r="AT463" s="1701" t="e">
        <v>#REF!</v>
      </c>
      <c r="AU463" s="325"/>
    </row>
    <row r="464" spans="4:47" s="15" customFormat="1" ht="16.75" thickBot="1">
      <c r="D464" s="1684" t="s">
        <v>1429</v>
      </c>
      <c r="E464" s="1177"/>
      <c r="F464" s="598"/>
      <c r="G464" s="598"/>
      <c r="H464" s="598"/>
      <c r="I464" s="598"/>
      <c r="J464" s="598"/>
      <c r="K464" s="598"/>
      <c r="L464" s="598"/>
      <c r="M464" s="598"/>
      <c r="N464" s="598"/>
      <c r="O464" s="598"/>
      <c r="P464" s="598"/>
      <c r="Q464" s="598"/>
      <c r="R464" s="598"/>
      <c r="S464" s="598"/>
      <c r="T464" s="598"/>
      <c r="U464" s="598"/>
      <c r="V464" s="599"/>
      <c r="W464" s="599"/>
      <c r="X464" s="599">
        <v>-4.8185349306642249E-2</v>
      </c>
      <c r="Y464" s="599">
        <v>-4.3783200463303196E-2</v>
      </c>
      <c r="Z464" s="1701">
        <v>-4.5979873837057074E-2</v>
      </c>
      <c r="AA464" s="1701">
        <v>-4.1670279113265297E-2</v>
      </c>
      <c r="AB464" s="1701">
        <v>-4.9904715003447196E-2</v>
      </c>
      <c r="AC464" s="1701">
        <v>-4.9045712860232744E-2</v>
      </c>
      <c r="AD464" s="1701">
        <v>-6.2684439642423359E-2</v>
      </c>
      <c r="AE464" s="1701">
        <v>-6.7540659470101447E-2</v>
      </c>
      <c r="AF464" s="1701">
        <v>-8.1352338465432675E-2</v>
      </c>
      <c r="AG464" s="1701">
        <v>-9.3001075491374721E-2</v>
      </c>
      <c r="AH464" s="1701">
        <v>-7.3048644978974078E-2</v>
      </c>
      <c r="AI464" s="1701">
        <v>-6.9139063754202548E-2</v>
      </c>
      <c r="AJ464" s="1701">
        <v>-5.5282071506916441E-2</v>
      </c>
      <c r="AK464" s="1701">
        <v>-4.9695397284877957E-2</v>
      </c>
      <c r="AL464" s="1701">
        <v>-5.0267514899919652E-2</v>
      </c>
      <c r="AM464" s="1701">
        <v>-6.1286225342406762E-2</v>
      </c>
      <c r="AN464" s="1701">
        <v>-6.5635370976386276E-2</v>
      </c>
      <c r="AO464" s="1701">
        <v>-6.1933578323823985E-2</v>
      </c>
      <c r="AP464" s="1701">
        <v>-3.6111147828272211E-2</v>
      </c>
      <c r="AQ464" s="1701">
        <v>-1.161464495726979E-2</v>
      </c>
      <c r="AR464" s="1701" t="e">
        <v>#REF!</v>
      </c>
      <c r="AS464" s="1701" t="e">
        <v>#REF!</v>
      </c>
      <c r="AT464" s="1701" t="e">
        <v>#REF!</v>
      </c>
      <c r="AU464" s="325"/>
    </row>
    <row r="465" spans="4:47" s="15" customFormat="1" ht="16">
      <c r="D465" s="1684" t="s">
        <v>1432</v>
      </c>
      <c r="E465" s="1177"/>
      <c r="F465" s="1177"/>
      <c r="G465" s="1177"/>
      <c r="H465" s="1177"/>
      <c r="I465" s="1177"/>
      <c r="J465" s="1177"/>
      <c r="K465" s="1177"/>
      <c r="L465" s="1177"/>
      <c r="M465" s="1177"/>
      <c r="N465" s="1177"/>
      <c r="O465" s="1177"/>
      <c r="P465" s="1177"/>
      <c r="Q465" s="1177"/>
      <c r="R465" s="1177"/>
      <c r="S465" s="1177"/>
      <c r="T465" s="1177"/>
      <c r="U465" s="1177"/>
      <c r="V465" s="602"/>
      <c r="W465" s="602"/>
      <c r="X465" s="602">
        <v>-4.8185349306642249E-2</v>
      </c>
      <c r="Y465" s="602">
        <v>-4.3783200463303196E-2</v>
      </c>
      <c r="Z465" s="1701">
        <v>-4.5979873837057074E-2</v>
      </c>
      <c r="AA465" s="1701">
        <v>-4.1670279113265297E-2</v>
      </c>
      <c r="AB465" s="1701">
        <v>-4.9904715003447196E-2</v>
      </c>
      <c r="AC465" s="1701">
        <v>-4.9045712860232744E-2</v>
      </c>
      <c r="AD465" s="1701">
        <v>-6.2684439642423359E-2</v>
      </c>
      <c r="AE465" s="1701">
        <v>-8.893957923102197E-2</v>
      </c>
      <c r="AF465" s="1701">
        <v>-7.7968446331177735E-2</v>
      </c>
      <c r="AG465" s="1701">
        <v>-8.7741590446867287E-2</v>
      </c>
      <c r="AH465" s="1701">
        <v>-6.9367657229711777E-2</v>
      </c>
      <c r="AI465" s="1701">
        <v>-6.6597789172583119E-2</v>
      </c>
      <c r="AJ465" s="1701">
        <v>-4.5045830421486868E-2</v>
      </c>
      <c r="AK465" s="1701">
        <v>-4.214732578189332E-2</v>
      </c>
      <c r="AL465" s="1701">
        <v>-4.3419420352177288E-2</v>
      </c>
      <c r="AM465" s="1701">
        <v>-5.541874046098013E-2</v>
      </c>
      <c r="AN465" s="1701">
        <v>-5.9498230848776722E-2</v>
      </c>
      <c r="AO465" s="1701">
        <v>-5.5365375015470925E-2</v>
      </c>
      <c r="AP465" s="1701">
        <v>-3.6111147828272211E-2</v>
      </c>
      <c r="AQ465" s="1701">
        <v>-1.161464495726979E-2</v>
      </c>
      <c r="AR465" s="1701" t="e">
        <v>#REF!</v>
      </c>
      <c r="AS465" s="1701" t="e">
        <v>#REF!</v>
      </c>
      <c r="AT465" s="1701" t="e">
        <v>#REF!</v>
      </c>
      <c r="AU465" s="325"/>
    </row>
    <row r="466" spans="4:47" s="15" customFormat="1" ht="16.75" thickBot="1">
      <c r="D466" s="1685" t="s">
        <v>1431</v>
      </c>
      <c r="E466" s="1177"/>
      <c r="F466" s="1177"/>
      <c r="G466" s="1177"/>
      <c r="H466" s="1177"/>
      <c r="I466" s="1177"/>
      <c r="J466" s="1177"/>
      <c r="K466" s="1177"/>
      <c r="L466" s="1177"/>
      <c r="M466" s="1177"/>
      <c r="N466" s="1177"/>
      <c r="O466" s="1177"/>
      <c r="P466" s="1177"/>
      <c r="Q466" s="1177"/>
      <c r="R466" s="1177"/>
      <c r="S466" s="1177"/>
      <c r="T466" s="1177"/>
      <c r="U466" s="1177"/>
      <c r="V466" s="602"/>
      <c r="W466" s="602"/>
      <c r="X466" s="602">
        <v>-4.8185349306642249E-2</v>
      </c>
      <c r="Y466" s="602">
        <v>-4.3783200463303196E-2</v>
      </c>
      <c r="Z466" s="1702">
        <v>-5.7897483146936927E-2</v>
      </c>
      <c r="AA466" s="1702">
        <v>-6.0229651683422543E-2</v>
      </c>
      <c r="AB466" s="1702">
        <v>-6.8154416737294304E-2</v>
      </c>
      <c r="AC466" s="1702">
        <v>-6.5019091765456671E-2</v>
      </c>
      <c r="AD466" s="1702">
        <v>-6.2693366620200933E-2</v>
      </c>
      <c r="AE466" s="1702">
        <v>-6.5031775909977732E-2</v>
      </c>
      <c r="AF466" s="1702">
        <v>-8.252441985716133E-2</v>
      </c>
      <c r="AG466" s="1702">
        <v>-0.10236590992820958</v>
      </c>
      <c r="AH466" s="1702">
        <v>-7.0707604363383206E-2</v>
      </c>
      <c r="AI466" s="1702">
        <v>-2.2131605045689839E-2</v>
      </c>
      <c r="AJ466" s="1702">
        <v>-8.4318291277391995E-3</v>
      </c>
      <c r="AK466" s="1702">
        <v>-3.1993168777217466E-2</v>
      </c>
      <c r="AL466" s="1702">
        <v>-2.2435282104909984E-2</v>
      </c>
      <c r="AM466" s="1702">
        <v>-1.7761197562443678E-2</v>
      </c>
      <c r="AN466" s="1702">
        <v>-2.4224614207258577E-2</v>
      </c>
      <c r="AO466" s="1702">
        <v>-1.1685950999752283E-2</v>
      </c>
      <c r="AP466" s="1702">
        <v>-3.5499245099729959E-2</v>
      </c>
      <c r="AQ466" s="1702">
        <v>-1.1059060583568689E-2</v>
      </c>
      <c r="AR466" s="1702" t="e">
        <v>#REF!</v>
      </c>
      <c r="AS466" s="1702" t="e">
        <v>#REF!</v>
      </c>
      <c r="AT466" s="1702" t="e">
        <v>#REF!</v>
      </c>
      <c r="AU466" s="325"/>
    </row>
    <row r="467" spans="4:47" s="15" customFormat="1" ht="16.75" thickBot="1">
      <c r="D467" s="1686" t="s">
        <v>730</v>
      </c>
      <c r="E467" s="1177"/>
      <c r="F467" s="1177"/>
      <c r="G467" s="1177"/>
      <c r="H467" s="1177"/>
      <c r="I467" s="1177"/>
      <c r="J467" s="1177"/>
      <c r="K467" s="1177"/>
      <c r="L467" s="1177"/>
      <c r="M467" s="1177"/>
      <c r="N467" s="1177"/>
      <c r="O467" s="1177"/>
      <c r="P467" s="1177"/>
      <c r="Q467" s="1177"/>
      <c r="R467" s="1177"/>
      <c r="S467" s="1177"/>
      <c r="T467" s="1177"/>
      <c r="U467" s="1177"/>
      <c r="V467" s="602"/>
      <c r="W467" s="602"/>
      <c r="X467" s="602"/>
      <c r="Y467" s="602"/>
      <c r="Z467" s="1703"/>
      <c r="AA467" s="1703"/>
      <c r="AB467" s="1703"/>
      <c r="AC467" s="1703"/>
      <c r="AD467" s="1704">
        <v>-5.9246867064767957E-2</v>
      </c>
      <c r="AE467" s="1704">
        <v>-8.893957923102197E-2</v>
      </c>
      <c r="AF467" s="1704">
        <v>-8.6631228851477601E-2</v>
      </c>
      <c r="AG467" s="1704">
        <v>-8.1642806572629942E-2</v>
      </c>
      <c r="AH467" s="1704">
        <v>-7.1631666977339137E-2</v>
      </c>
      <c r="AI467" s="1704">
        <v>-6.9103068821706914E-2</v>
      </c>
      <c r="AJ467" s="1704">
        <v>-5.7060673040093053E-2</v>
      </c>
      <c r="AK467" s="1704">
        <v>-7.867077713656008E-2</v>
      </c>
      <c r="AL467" s="1704">
        <v>-7.4002715206377745E-2</v>
      </c>
      <c r="AM467" s="1704">
        <v>-6.7691073820712239E-2</v>
      </c>
      <c r="AN467" s="1704">
        <v>-7.0719289943833391E-2</v>
      </c>
      <c r="AO467" s="1704">
        <v>-6.6143470561499565E-2</v>
      </c>
      <c r="AP467" s="1704">
        <v>-3.6111147828272211E-2</v>
      </c>
      <c r="AQ467" s="1704">
        <v>-1.161464495726979E-2</v>
      </c>
      <c r="AR467" s="1704" t="e">
        <v>#REF!</v>
      </c>
      <c r="AS467" s="1704" t="e">
        <v>#REF!</v>
      </c>
      <c r="AT467" s="1704" t="e">
        <v>#REF!</v>
      </c>
      <c r="AU467" s="325"/>
    </row>
    <row r="468" spans="4:47" s="15" customFormat="1" ht="16">
      <c r="D468" s="1666" t="s">
        <v>697</v>
      </c>
      <c r="E468" s="1177"/>
      <c r="F468" s="1177"/>
      <c r="G468" s="1177"/>
      <c r="H468" s="1177"/>
      <c r="I468" s="1177"/>
      <c r="J468" s="1177"/>
      <c r="K468" s="1177"/>
      <c r="L468" s="1177"/>
      <c r="M468" s="1177"/>
      <c r="N468" s="1177"/>
      <c r="O468" s="1177"/>
      <c r="P468" s="1177"/>
      <c r="Q468" s="1177"/>
      <c r="R468" s="1177"/>
      <c r="S468" s="1177"/>
      <c r="T468" s="1177"/>
      <c r="U468" s="1177"/>
      <c r="V468" s="602">
        <v>0</v>
      </c>
      <c r="W468" s="602">
        <v>6.7796610169491877E-4</v>
      </c>
      <c r="X468" s="602">
        <v>3.0562347188264926E-4</v>
      </c>
      <c r="Y468" s="602">
        <v>-1.2237565145424173E-2</v>
      </c>
      <c r="Z468" s="1689">
        <v>3.135300048307484E-3</v>
      </c>
      <c r="AA468" s="1689">
        <v>1.213263017248542E-2</v>
      </c>
      <c r="AB468" s="1689">
        <v>2.8288694832601475E-3</v>
      </c>
      <c r="AC468" s="1689">
        <v>1.4324090712298777E-2</v>
      </c>
      <c r="AD468" s="1689">
        <v>7.8693045620396324E-3</v>
      </c>
      <c r="AE468" s="1689">
        <v>4.4874283177459472E-2</v>
      </c>
      <c r="AF468" s="1689">
        <v>1.5279016253720051E-2</v>
      </c>
      <c r="AG468" s="1689">
        <v>3.0475086367279448E-2</v>
      </c>
      <c r="AH468" s="1689">
        <v>-2.9580390349729177E-4</v>
      </c>
      <c r="AI468" s="1689">
        <v>4.5820306218963113E-3</v>
      </c>
      <c r="AJ468" s="1689">
        <v>8.5885150946109386E-3</v>
      </c>
      <c r="AK468" s="1689">
        <v>3.512063302459676E-2</v>
      </c>
      <c r="AL468" s="1689">
        <v>2.6854398799970407E-2</v>
      </c>
      <c r="AM468" s="1689">
        <v>8.4779012950634575E-3</v>
      </c>
      <c r="AN468" s="1689">
        <v>6.661569730238231E-3</v>
      </c>
      <c r="AO468" s="1689">
        <v>5.513015258465045E-3</v>
      </c>
      <c r="AP468" s="1689">
        <v>4.3739743709527929E-3</v>
      </c>
      <c r="AQ468" s="1689">
        <v>4.2475164021342719E-3</v>
      </c>
      <c r="AR468" s="1689" t="e">
        <v>#REF!</v>
      </c>
      <c r="AS468" s="1689" t="e">
        <v>#REF!</v>
      </c>
      <c r="AT468" s="1689" t="e">
        <v>#REF!</v>
      </c>
      <c r="AU468" s="325"/>
    </row>
    <row r="469" spans="4:47" s="15" customFormat="1" ht="16">
      <c r="D469" s="1671" t="s">
        <v>698</v>
      </c>
      <c r="E469" s="1177"/>
      <c r="F469" s="1177"/>
      <c r="G469" s="1177"/>
      <c r="H469" s="1177"/>
      <c r="I469" s="1177"/>
      <c r="J469" s="1177"/>
      <c r="K469" s="1177"/>
      <c r="L469" s="1177"/>
      <c r="M469" s="1177"/>
      <c r="N469" s="1177"/>
      <c r="O469" s="1177"/>
      <c r="P469" s="1177"/>
      <c r="Q469" s="1177"/>
      <c r="R469" s="1177"/>
      <c r="S469" s="1177"/>
      <c r="T469" s="1177"/>
      <c r="U469" s="1177"/>
      <c r="V469" s="602">
        <v>0</v>
      </c>
      <c r="W469" s="602">
        <v>6.7796610169491877E-4</v>
      </c>
      <c r="X469" s="602">
        <v>3.0562347188264926E-4</v>
      </c>
      <c r="Y469" s="602">
        <v>-1.2237565145424173E-2</v>
      </c>
      <c r="Z469" s="1689">
        <v>3.135300048307484E-3</v>
      </c>
      <c r="AA469" s="1689">
        <v>1.213263017248542E-2</v>
      </c>
      <c r="AB469" s="1689">
        <v>2.8288694832601475E-3</v>
      </c>
      <c r="AC469" s="1689">
        <v>1.4324090712298777E-2</v>
      </c>
      <c r="AD469" s="1689">
        <v>7.8693045620396324E-3</v>
      </c>
      <c r="AE469" s="1689">
        <v>4.4874283177459472E-2</v>
      </c>
      <c r="AF469" s="1689">
        <v>1.5279016253720051E-2</v>
      </c>
      <c r="AG469" s="1689">
        <v>3.0475086367279448E-2</v>
      </c>
      <c r="AH469" s="1689">
        <v>4.158733064262829E-3</v>
      </c>
      <c r="AI469" s="1689">
        <v>4.5820306218963113E-3</v>
      </c>
      <c r="AJ469" s="1689">
        <v>8.5885150946109386E-3</v>
      </c>
      <c r="AK469" s="1689">
        <v>3.512063302459676E-2</v>
      </c>
      <c r="AL469" s="1689">
        <v>2.6854398799970407E-2</v>
      </c>
      <c r="AM469" s="1689">
        <v>8.4779012950634575E-3</v>
      </c>
      <c r="AN469" s="1689">
        <v>6.661569730238231E-3</v>
      </c>
      <c r="AO469" s="1689">
        <v>5.513015258465045E-3</v>
      </c>
      <c r="AP469" s="1689">
        <v>4.3739743709527929E-3</v>
      </c>
      <c r="AQ469" s="1689">
        <v>4.2475164021342719E-3</v>
      </c>
      <c r="AR469" s="1689" t="e">
        <v>#REF!</v>
      </c>
      <c r="AS469" s="1689" t="e">
        <v>#REF!</v>
      </c>
      <c r="AT469" s="1689" t="e">
        <v>#REF!</v>
      </c>
      <c r="AU469" s="325"/>
    </row>
    <row r="470" spans="4:47" s="15" customFormat="1" ht="16">
      <c r="D470" s="1672" t="s">
        <v>729</v>
      </c>
      <c r="E470" s="1177"/>
      <c r="F470" s="1177"/>
      <c r="G470" s="1177"/>
      <c r="H470" s="1177"/>
      <c r="I470" s="1177"/>
      <c r="J470" s="1177"/>
      <c r="K470" s="1177"/>
      <c r="L470" s="1177"/>
      <c r="M470" s="1177"/>
      <c r="N470" s="1177"/>
      <c r="O470" s="1177"/>
      <c r="P470" s="1177"/>
      <c r="Q470" s="1177"/>
      <c r="R470" s="1177"/>
      <c r="S470" s="1177"/>
      <c r="T470" s="1177"/>
      <c r="U470" s="1177"/>
      <c r="V470" s="602"/>
      <c r="W470" s="602"/>
      <c r="X470" s="602"/>
      <c r="Y470" s="602"/>
      <c r="Z470" s="1689"/>
      <c r="AA470" s="1689"/>
      <c r="AB470" s="1689"/>
      <c r="AC470" s="1689"/>
      <c r="AD470" s="1705">
        <v>0</v>
      </c>
      <c r="AE470" s="1705">
        <v>0</v>
      </c>
      <c r="AF470" s="1705">
        <v>8.6627825202998734E-3</v>
      </c>
      <c r="AG470" s="1705">
        <v>5.2594850445074181E-3</v>
      </c>
      <c r="AH470" s="1705">
        <v>3.6809877492623108E-3</v>
      </c>
      <c r="AI470" s="1705">
        <v>2.6088916436580829E-3</v>
      </c>
      <c r="AJ470" s="1705">
        <v>2.1584463060919218E-3</v>
      </c>
      <c r="AK470" s="1705">
        <v>1.0607889929605309E-3</v>
      </c>
      <c r="AL470" s="1705">
        <v>0</v>
      </c>
      <c r="AM470" s="1705">
        <v>0</v>
      </c>
      <c r="AN470" s="1705">
        <v>0</v>
      </c>
      <c r="AO470" s="1705">
        <v>0</v>
      </c>
      <c r="AP470" s="1705">
        <v>0</v>
      </c>
      <c r="AQ470" s="1705">
        <v>0</v>
      </c>
      <c r="AR470" s="1705" t="e">
        <v>#REF!</v>
      </c>
      <c r="AS470" s="1705" t="e">
        <v>#REF!</v>
      </c>
      <c r="AT470" s="1705" t="e">
        <v>#REF!</v>
      </c>
      <c r="AU470" s="325"/>
    </row>
    <row r="471" spans="4:47" s="15" customFormat="1" ht="16">
      <c r="D471" s="1671" t="s">
        <v>699</v>
      </c>
      <c r="E471" s="1177"/>
      <c r="F471" s="1177"/>
      <c r="G471" s="1177"/>
      <c r="H471" s="1177"/>
      <c r="I471" s="1177"/>
      <c r="J471" s="1177"/>
      <c r="K471" s="1177"/>
      <c r="L471" s="1177"/>
      <c r="M471" s="1177"/>
      <c r="N471" s="1177"/>
      <c r="O471" s="1177"/>
      <c r="P471" s="1177"/>
      <c r="Q471" s="1177"/>
      <c r="R471" s="1177"/>
      <c r="S471" s="1177"/>
      <c r="T471" s="1177"/>
      <c r="U471" s="1177"/>
      <c r="V471" s="602">
        <v>0</v>
      </c>
      <c r="W471" s="602">
        <v>0</v>
      </c>
      <c r="X471" s="602">
        <v>0</v>
      </c>
      <c r="Y471" s="602">
        <v>0</v>
      </c>
      <c r="Z471" s="1689">
        <v>0</v>
      </c>
      <c r="AA471" s="1689">
        <v>0</v>
      </c>
      <c r="AB471" s="1689">
        <v>0</v>
      </c>
      <c r="AC471" s="1689">
        <v>0</v>
      </c>
      <c r="AD471" s="1689">
        <v>0</v>
      </c>
      <c r="AE471" s="1689">
        <v>0</v>
      </c>
      <c r="AF471" s="1689">
        <v>0</v>
      </c>
      <c r="AG471" s="1689">
        <v>0</v>
      </c>
      <c r="AH471" s="1689">
        <v>-4.4545369677601206E-3</v>
      </c>
      <c r="AI471" s="1689">
        <v>0</v>
      </c>
      <c r="AJ471" s="1689">
        <v>0</v>
      </c>
      <c r="AK471" s="1689">
        <v>0</v>
      </c>
      <c r="AL471" s="1689">
        <v>0</v>
      </c>
      <c r="AM471" s="1689">
        <v>0</v>
      </c>
      <c r="AN471" s="1689">
        <v>0</v>
      </c>
      <c r="AO471" s="1689">
        <v>0</v>
      </c>
      <c r="AP471" s="1689">
        <v>0</v>
      </c>
      <c r="AQ471" s="1689">
        <v>0</v>
      </c>
      <c r="AR471" s="1689" t="e">
        <v>#REF!</v>
      </c>
      <c r="AS471" s="1689" t="e">
        <v>#REF!</v>
      </c>
      <c r="AT471" s="1689" t="e">
        <v>#REF!</v>
      </c>
      <c r="AU471" s="325"/>
    </row>
    <row r="472" spans="4:47" s="15" customFormat="1" ht="16">
      <c r="D472" s="1666" t="s">
        <v>700</v>
      </c>
      <c r="E472" s="1177"/>
      <c r="F472" s="1177"/>
      <c r="G472" s="1177"/>
      <c r="H472" s="1177"/>
      <c r="I472" s="1177"/>
      <c r="J472" s="1177"/>
      <c r="K472" s="1177"/>
      <c r="L472" s="1177"/>
      <c r="M472" s="1177"/>
      <c r="N472" s="1177"/>
      <c r="O472" s="1177"/>
      <c r="P472" s="1177"/>
      <c r="Q472" s="1177"/>
      <c r="R472" s="1177"/>
      <c r="S472" s="1177"/>
      <c r="T472" s="1177"/>
      <c r="U472" s="1177"/>
      <c r="V472" s="602">
        <v>1.7930720233124017E-2</v>
      </c>
      <c r="W472" s="602">
        <v>1.014689265536723E-2</v>
      </c>
      <c r="X472" s="602">
        <v>-4.3871549226246309E-2</v>
      </c>
      <c r="Y472" s="602">
        <v>2.4323158725624343E-2</v>
      </c>
      <c r="Z472" s="1689">
        <v>4.806495541257437E-2</v>
      </c>
      <c r="AA472" s="1689">
        <v>4.8716950829648928E-2</v>
      </c>
      <c r="AB472" s="1689">
        <v>5.0081626136766831E-2</v>
      </c>
      <c r="AC472" s="1689">
        <v>5.5925071035759555E-2</v>
      </c>
      <c r="AD472" s="1689">
        <v>6.3805106143181259E-2</v>
      </c>
      <c r="AE472" s="1689">
        <v>0.12358737221714247</v>
      </c>
      <c r="AF472" s="1689">
        <v>8.8670854379757233E-2</v>
      </c>
      <c r="AG472" s="1689">
        <v>0.10437066105217253</v>
      </c>
      <c r="AH472" s="1689">
        <v>6.2182716099050052E-2</v>
      </c>
      <c r="AI472" s="1689">
        <v>7.2210978945677989E-2</v>
      </c>
      <c r="AJ472" s="1689">
        <v>5.7984148992398482E-2</v>
      </c>
      <c r="AK472" s="1689">
        <v>8.6466194602331042E-2</v>
      </c>
      <c r="AL472" s="1689">
        <v>7.8044832896355498E-2</v>
      </c>
      <c r="AM472" s="1689">
        <v>7.1697136623865163E-2</v>
      </c>
      <c r="AN472" s="1689">
        <v>7.4742865164181216E-2</v>
      </c>
      <c r="AO472" s="1689">
        <v>7.0101190289451387E-2</v>
      </c>
      <c r="AP472" s="1689">
        <v>3.9111147828272207E-2</v>
      </c>
      <c r="AQ472" s="1689">
        <v>1.4614644957269787E-2</v>
      </c>
      <c r="AR472" s="1689" t="e">
        <v>#REF!</v>
      </c>
      <c r="AS472" s="1689" t="e">
        <v>#REF!</v>
      </c>
      <c r="AT472" s="1689" t="e">
        <v>#REF!</v>
      </c>
      <c r="AU472" s="325"/>
    </row>
    <row r="473" spans="4:47" s="15" customFormat="1" ht="16">
      <c r="D473" s="1671" t="s">
        <v>698</v>
      </c>
      <c r="E473" s="1177"/>
      <c r="F473" s="1177"/>
      <c r="G473" s="1177"/>
      <c r="H473" s="1177"/>
      <c r="I473" s="1177"/>
      <c r="J473" s="1177"/>
      <c r="K473" s="1177"/>
      <c r="L473" s="1177"/>
      <c r="M473" s="1177"/>
      <c r="N473" s="1177"/>
      <c r="O473" s="1177"/>
      <c r="P473" s="1177"/>
      <c r="Q473" s="1177"/>
      <c r="R473" s="1177"/>
      <c r="S473" s="1177"/>
      <c r="T473" s="1177"/>
      <c r="U473" s="1177"/>
      <c r="V473" s="602">
        <v>0</v>
      </c>
      <c r="W473" s="602">
        <v>-1.1322033898305087E-2</v>
      </c>
      <c r="X473" s="602">
        <v>-4.4014173513124873E-2</v>
      </c>
      <c r="Y473" s="602">
        <v>4.6197831639345635E-3</v>
      </c>
      <c r="Z473" s="1689">
        <v>1.5813613714848199E-2</v>
      </c>
      <c r="AA473" s="1689">
        <v>1.4471852758583854E-2</v>
      </c>
      <c r="AB473" s="1689">
        <v>5.4328931548244435E-3</v>
      </c>
      <c r="AC473" s="1689">
        <v>1.1510259299578603E-2</v>
      </c>
      <c r="AD473" s="1689">
        <v>1.2381388932382515E-2</v>
      </c>
      <c r="AE473" s="1689">
        <v>2.1944532713829137E-2</v>
      </c>
      <c r="AF473" s="1689">
        <v>2.4677821556323618E-2</v>
      </c>
      <c r="AG473" s="1689">
        <v>1.8385268179244258E-2</v>
      </c>
      <c r="AH473" s="1689">
        <v>9.3079124262638174E-3</v>
      </c>
      <c r="AI473" s="1689">
        <v>-1.4473381437115377E-3</v>
      </c>
      <c r="AJ473" s="1689">
        <v>-5.5154685066970592E-3</v>
      </c>
      <c r="AK473" s="1689">
        <v>6.2709364241867911E-3</v>
      </c>
      <c r="AL473" s="1689">
        <v>1.5034184373601432E-2</v>
      </c>
      <c r="AM473" s="1689">
        <v>3.7317773349585845E-2</v>
      </c>
      <c r="AN473" s="1689">
        <v>5.0047483904030694E-2</v>
      </c>
      <c r="AO473" s="1689">
        <v>5.9648522353477465E-2</v>
      </c>
      <c r="AP473" s="1689">
        <v>2.7411526706224168E-2</v>
      </c>
      <c r="AQ473" s="1689">
        <v>4.3393613334015403E-2</v>
      </c>
      <c r="AR473" s="1689" t="e">
        <v>#REF!</v>
      </c>
      <c r="AS473" s="1689" t="e">
        <v>#REF!</v>
      </c>
      <c r="AT473" s="1689" t="e">
        <v>#REF!</v>
      </c>
      <c r="AU473" s="325"/>
    </row>
    <row r="474" spans="4:47" s="15" customFormat="1" ht="16">
      <c r="D474" s="1671" t="s">
        <v>699</v>
      </c>
      <c r="E474" s="1177"/>
      <c r="F474" s="1177"/>
      <c r="G474" s="1177"/>
      <c r="H474" s="1177"/>
      <c r="I474" s="1177"/>
      <c r="J474" s="1177"/>
      <c r="K474" s="1177"/>
      <c r="L474" s="1177"/>
      <c r="M474" s="1177"/>
      <c r="N474" s="1177"/>
      <c r="O474" s="1177"/>
      <c r="P474" s="1177"/>
      <c r="Q474" s="1177"/>
      <c r="R474" s="1177"/>
      <c r="S474" s="1177"/>
      <c r="T474" s="1177"/>
      <c r="U474" s="1177"/>
      <c r="V474" s="602">
        <v>1.7930720233124017E-2</v>
      </c>
      <c r="W474" s="602">
        <v>2.1468926553672316E-2</v>
      </c>
      <c r="X474" s="602">
        <v>1.4262428687856547E-4</v>
      </c>
      <c r="Y474" s="602">
        <v>1.9703375561689784E-2</v>
      </c>
      <c r="Z474" s="1689">
        <v>3.2251341697726171E-2</v>
      </c>
      <c r="AA474" s="1689">
        <v>3.4245098071065072E-2</v>
      </c>
      <c r="AB474" s="1689">
        <v>4.4648732981942385E-2</v>
      </c>
      <c r="AC474" s="1689">
        <v>4.4414811736180955E-2</v>
      </c>
      <c r="AD474" s="1689">
        <v>5.1423717210798747E-2</v>
      </c>
      <c r="AE474" s="1689">
        <v>0.10164283950331333</v>
      </c>
      <c r="AF474" s="1689">
        <v>6.3993032823433618E-2</v>
      </c>
      <c r="AG474" s="1689">
        <v>8.5985392872928279E-2</v>
      </c>
      <c r="AH474" s="1689">
        <v>5.2874803672786241E-2</v>
      </c>
      <c r="AI474" s="1689">
        <v>7.3658317089389524E-2</v>
      </c>
      <c r="AJ474" s="1689">
        <v>6.3499617499095537E-2</v>
      </c>
      <c r="AK474" s="1689">
        <v>8.0195258178144255E-2</v>
      </c>
      <c r="AL474" s="1689">
        <v>6.3010648522754065E-2</v>
      </c>
      <c r="AM474" s="1689">
        <v>3.4379363274279311E-2</v>
      </c>
      <c r="AN474" s="1689">
        <v>2.4695381260150528E-2</v>
      </c>
      <c r="AO474" s="1689">
        <v>1.0452667935973926E-2</v>
      </c>
      <c r="AP474" s="1689">
        <v>1.1699621122048037E-2</v>
      </c>
      <c r="AQ474" s="1689">
        <v>-2.8778968376745612E-2</v>
      </c>
      <c r="AR474" s="1689" t="e">
        <v>#REF!</v>
      </c>
      <c r="AS474" s="1689" t="e">
        <v>#REF!</v>
      </c>
      <c r="AT474" s="1689" t="e">
        <v>#REF!</v>
      </c>
      <c r="AU474" s="325"/>
    </row>
    <row r="475" spans="4:47" ht="16">
      <c r="D475" s="1671" t="s">
        <v>1124</v>
      </c>
      <c r="E475" s="1177"/>
      <c r="F475" s="1177"/>
      <c r="G475" s="1177"/>
      <c r="H475" s="1177"/>
      <c r="I475" s="1177"/>
      <c r="J475" s="1177"/>
      <c r="K475" s="1177"/>
      <c r="L475" s="1177"/>
      <c r="M475" s="1177"/>
      <c r="N475" s="1177"/>
      <c r="O475" s="1177"/>
      <c r="P475" s="1177"/>
      <c r="Q475" s="1177"/>
      <c r="R475" s="1177"/>
      <c r="S475" s="1177"/>
      <c r="T475" s="1177"/>
      <c r="U475" s="1177"/>
      <c r="V475" s="602"/>
      <c r="W475" s="602"/>
      <c r="X475" s="602"/>
      <c r="Y475" s="602"/>
      <c r="Z475" s="1689"/>
      <c r="AA475" s="1689"/>
      <c r="AB475" s="1689"/>
      <c r="AC475" s="1689"/>
      <c r="AD475" s="1689">
        <v>3.0058328596258514E-2</v>
      </c>
      <c r="AE475" s="1689">
        <v>7.6811352054970722E-2</v>
      </c>
      <c r="AF475" s="1689">
        <v>3.3401970849496435E-2</v>
      </c>
      <c r="AG475" s="1689">
        <v>6.9372035796178164E-2</v>
      </c>
      <c r="AH475" s="1689">
        <v>3.5011896385458097E-2</v>
      </c>
      <c r="AI475" s="1689">
        <v>4.4624138289135945E-2</v>
      </c>
      <c r="AJ475" s="1689">
        <v>4.2711746741358532E-2</v>
      </c>
      <c r="AK475" s="1689">
        <v>6.5442950731635183E-2</v>
      </c>
      <c r="AL475" s="1689">
        <v>5.2926164398992184E-2</v>
      </c>
      <c r="AM475" s="1689">
        <v>2.6897446671360178E-2</v>
      </c>
      <c r="AN475" s="1689">
        <v>1.9673661828761912E-2</v>
      </c>
      <c r="AO475" s="1689">
        <v>8.6225097164213411E-3</v>
      </c>
      <c r="AP475" s="1689">
        <v>1.2402408750964E-2</v>
      </c>
      <c r="AQ475" s="1689">
        <v>9.8462957158949194E-3</v>
      </c>
      <c r="AR475" s="1689" t="e">
        <v>#REF!</v>
      </c>
      <c r="AS475" s="1689" t="e">
        <v>#REF!</v>
      </c>
      <c r="AT475" s="1689" t="e">
        <v>#REF!</v>
      </c>
      <c r="AU475" s="325"/>
    </row>
    <row r="476" spans="4:47" ht="16.75" thickBot="1">
      <c r="D476" s="1687" t="s">
        <v>1127</v>
      </c>
      <c r="E476" s="1177"/>
      <c r="F476" s="1177"/>
      <c r="G476" s="1177"/>
      <c r="H476" s="1177"/>
      <c r="I476" s="1177"/>
      <c r="J476" s="1177"/>
      <c r="K476" s="1177"/>
      <c r="L476" s="1177"/>
      <c r="M476" s="1177"/>
      <c r="N476" s="1177"/>
      <c r="O476" s="1177"/>
      <c r="P476" s="1177"/>
      <c r="Q476" s="1177"/>
      <c r="R476" s="1177"/>
      <c r="S476" s="1177"/>
      <c r="T476" s="1177"/>
      <c r="U476" s="592"/>
      <c r="V476" s="833"/>
      <c r="W476" s="833"/>
      <c r="X476" s="833"/>
      <c r="Y476" s="833"/>
      <c r="Z476" s="1689"/>
      <c r="AA476" s="1689"/>
      <c r="AB476" s="1689"/>
      <c r="AC476" s="1689"/>
      <c r="AD476" s="1689">
        <v>0</v>
      </c>
      <c r="AE476" s="1689">
        <v>0</v>
      </c>
      <c r="AF476" s="1689">
        <v>0</v>
      </c>
      <c r="AG476" s="1689">
        <v>0</v>
      </c>
      <c r="AH476" s="1689">
        <v>0</v>
      </c>
      <c r="AI476" s="1689">
        <v>0</v>
      </c>
      <c r="AJ476" s="1689">
        <v>0</v>
      </c>
      <c r="AK476" s="1689">
        <v>0</v>
      </c>
      <c r="AL476" s="1689">
        <v>4.2908066320956782E-3</v>
      </c>
      <c r="AM476" s="1689">
        <v>5.5450123931020533E-4</v>
      </c>
      <c r="AN476" s="1689">
        <v>4.1088242569392716E-3</v>
      </c>
      <c r="AO476" s="1689">
        <v>3.6255899276188244E-3</v>
      </c>
      <c r="AP476" s="1689">
        <v>2.9103875714632248E-3</v>
      </c>
      <c r="AQ476" s="1689">
        <v>3.024922707399898E-3</v>
      </c>
      <c r="AR476" s="1689" t="e">
        <v>#REF!</v>
      </c>
      <c r="AS476" s="1689" t="e">
        <v>#REF!</v>
      </c>
      <c r="AT476" s="1689" t="e">
        <v>#REF!</v>
      </c>
      <c r="AU476" s="325"/>
    </row>
    <row r="477" spans="4:47" ht="16.75" thickTop="1">
      <c r="D477" s="1671" t="s">
        <v>1125</v>
      </c>
      <c r="E477" s="1177"/>
      <c r="F477" s="1177"/>
      <c r="G477" s="1177"/>
      <c r="H477" s="1177"/>
      <c r="I477" s="1177"/>
      <c r="J477" s="1177"/>
      <c r="K477" s="1177"/>
      <c r="L477" s="1177"/>
      <c r="M477" s="1177"/>
      <c r="N477" s="1177"/>
      <c r="O477" s="1177"/>
      <c r="P477" s="1177"/>
      <c r="Q477" s="1177"/>
      <c r="R477" s="1177"/>
      <c r="S477" s="1177"/>
      <c r="T477" s="1177"/>
      <c r="U477" s="1177"/>
      <c r="V477" s="1172"/>
      <c r="W477" s="1172"/>
      <c r="X477" s="1172"/>
      <c r="Y477" s="1172"/>
      <c r="Z477" s="1689"/>
      <c r="AA477" s="1689"/>
      <c r="AB477" s="1689"/>
      <c r="AC477" s="1689"/>
      <c r="AD477" s="1689">
        <v>2.4653414113284238E-2</v>
      </c>
      <c r="AE477" s="1689">
        <v>3.0680913136172595E-2</v>
      </c>
      <c r="AF477" s="1689">
        <v>3.8026486013913834E-2</v>
      </c>
      <c r="AG477" s="1689">
        <v>3.4310350571319391E-2</v>
      </c>
      <c r="AH477" s="1689">
        <v>2.7890375640132428E-2</v>
      </c>
      <c r="AI477" s="1689">
        <v>3.6063097142973399E-2</v>
      </c>
      <c r="AJ477" s="1689">
        <v>3.0087107727348066E-2</v>
      </c>
      <c r="AK477" s="1689">
        <v>2.6626525469161055E-2</v>
      </c>
      <c r="AL477" s="1689">
        <v>2.5618204117185312E-2</v>
      </c>
      <c r="AM477" s="1689">
        <v>2.4517147585541042E-2</v>
      </c>
      <c r="AN477" s="1689">
        <v>2.4582969275160415E-2</v>
      </c>
      <c r="AO477" s="1689">
        <v>2.3463713449082938E-2</v>
      </c>
      <c r="AP477" s="1689">
        <v>2.1439702764935547E-2</v>
      </c>
      <c r="AQ477" s="1689">
        <v>8.0232517174269637E-3</v>
      </c>
      <c r="AR477" s="1689" t="e">
        <v>#REF!</v>
      </c>
      <c r="AS477" s="1689" t="e">
        <v>#REF!</v>
      </c>
      <c r="AT477" s="1689" t="e">
        <v>#REF!</v>
      </c>
      <c r="AU477" s="325"/>
    </row>
    <row r="478" spans="4:47" ht="16">
      <c r="D478" s="1671" t="s">
        <v>1126</v>
      </c>
      <c r="E478" s="1177"/>
      <c r="F478" s="601"/>
      <c r="G478" s="601"/>
      <c r="H478" s="601"/>
      <c r="I478" s="601"/>
      <c r="J478" s="601"/>
      <c r="K478" s="601"/>
      <c r="L478" s="601"/>
      <c r="M478" s="601"/>
      <c r="N478" s="601"/>
      <c r="O478" s="601"/>
      <c r="P478" s="601"/>
      <c r="Q478" s="601"/>
      <c r="R478" s="601"/>
      <c r="S478" s="601"/>
      <c r="T478" s="601"/>
      <c r="U478" s="601"/>
      <c r="V478" s="1172"/>
      <c r="W478" s="1172"/>
      <c r="X478" s="1172"/>
      <c r="Y478" s="1172"/>
      <c r="Z478" s="1689"/>
      <c r="AA478" s="1689"/>
      <c r="AB478" s="1689"/>
      <c r="AC478" s="1689"/>
      <c r="AD478" s="1689">
        <v>3.2880254987440083E-3</v>
      </c>
      <c r="AE478" s="1689">
        <v>5.849425687829991E-3</v>
      </c>
      <c r="AF478" s="1689">
        <v>7.4354240399766474E-3</v>
      </c>
      <c r="AG478" s="1689">
        <v>7.9305783482677382E-3</v>
      </c>
      <c r="AH478" s="1689">
        <v>5.5729313850441751E-3</v>
      </c>
      <c r="AI478" s="1689">
        <v>7.028918342719812E-3</v>
      </c>
      <c r="AJ478" s="1689">
        <v>9.299236969611057E-3</v>
      </c>
      <c r="AK478" s="1689">
        <v>1.1874218022651989E-2</v>
      </c>
      <c r="AL478" s="1689">
        <v>1.5533719993423427E-2</v>
      </c>
      <c r="AM478" s="1689">
        <v>1.7035230982621913E-2</v>
      </c>
      <c r="AN478" s="1689">
        <v>1.9561249843771798E-2</v>
      </c>
      <c r="AO478" s="1689">
        <v>2.1633555229530352E-2</v>
      </c>
      <c r="AP478" s="1689">
        <v>2.2142490393851508E-2</v>
      </c>
      <c r="AQ478" s="1689">
        <v>4.6648515810067494E-2</v>
      </c>
      <c r="AR478" s="1689" t="e">
        <v>#REF!</v>
      </c>
      <c r="AS478" s="1689" t="e">
        <v>#REF!</v>
      </c>
      <c r="AT478" s="1689" t="e">
        <v>#REF!</v>
      </c>
      <c r="AU478" s="325"/>
    </row>
    <row r="479" spans="4:47" ht="16.75" thickBot="1">
      <c r="D479" s="1688" t="s">
        <v>701</v>
      </c>
      <c r="E479" s="1177"/>
      <c r="F479" s="601"/>
      <c r="G479" s="601"/>
      <c r="H479" s="601"/>
      <c r="I479" s="601"/>
      <c r="J479" s="601"/>
      <c r="K479" s="601"/>
      <c r="L479" s="601"/>
      <c r="M479" s="601"/>
      <c r="N479" s="601"/>
      <c r="O479" s="601"/>
      <c r="P479" s="601"/>
      <c r="Q479" s="601"/>
      <c r="R479" s="601"/>
      <c r="S479" s="601"/>
      <c r="T479" s="601"/>
      <c r="U479" s="601"/>
      <c r="V479" s="1172">
        <v>-6.9544397549450562E-2</v>
      </c>
      <c r="W479" s="1172">
        <v>-6.861016949152543E-2</v>
      </c>
      <c r="X479" s="1172">
        <v>-0.13142120171137267</v>
      </c>
      <c r="Y479" s="1172">
        <v>-2.6821869682428504E-2</v>
      </c>
      <c r="Z479" s="1706">
        <v>1.6134023884321783E-2</v>
      </c>
      <c r="AA479" s="1706">
        <v>2.6862610552381958E-2</v>
      </c>
      <c r="AB479" s="1706">
        <v>1.0027463238222872E-3</v>
      </c>
      <c r="AC479" s="1706">
        <v>-3.3267905336378995E-4</v>
      </c>
      <c r="AD479" s="1706">
        <v>-3.3110654836263293E-3</v>
      </c>
      <c r="AE479" s="1689">
        <v>-2.6281239384920441E-4</v>
      </c>
      <c r="AF479" s="1689">
        <v>-2.1628884433841406E-3</v>
      </c>
      <c r="AG479" s="1689">
        <v>-3.084368937304482E-3</v>
      </c>
      <c r="AH479" s="1689">
        <v>-1.3205555154385731E-3</v>
      </c>
      <c r="AI479" s="1689">
        <v>4.6997140798625608E-3</v>
      </c>
      <c r="AJ479" s="1689">
        <v>0</v>
      </c>
      <c r="AK479" s="1689">
        <v>0</v>
      </c>
      <c r="AL479" s="1689">
        <v>0</v>
      </c>
      <c r="AM479" s="1689">
        <v>0</v>
      </c>
      <c r="AN479" s="1689">
        <v>0</v>
      </c>
      <c r="AO479" s="1689">
        <v>0</v>
      </c>
      <c r="AP479" s="1689">
        <v>0</v>
      </c>
      <c r="AQ479" s="1689">
        <v>0</v>
      </c>
      <c r="AR479" s="1689" t="e">
        <v>#REF!</v>
      </c>
      <c r="AS479" s="1689" t="e">
        <v>#REF!</v>
      </c>
      <c r="AT479" s="1689" t="e">
        <v>#REF!</v>
      </c>
      <c r="AU479" s="325"/>
    </row>
    <row r="480" spans="4:47" ht="17.5" thickTop="1" thickBot="1">
      <c r="D480" s="1660" t="s">
        <v>740</v>
      </c>
      <c r="E480" s="1709"/>
      <c r="F480" s="1709"/>
      <c r="G480" s="1709"/>
      <c r="H480" s="1709"/>
      <c r="I480" s="1709"/>
      <c r="J480" s="1709"/>
      <c r="K480" s="1709"/>
      <c r="L480" s="1709"/>
      <c r="M480" s="1709"/>
      <c r="N480" s="1709"/>
      <c r="O480" s="1709"/>
      <c r="P480" s="1709"/>
      <c r="Q480" s="1709"/>
      <c r="R480" s="1709"/>
      <c r="S480" s="1709"/>
      <c r="T480" s="1709"/>
      <c r="U480" s="1709"/>
      <c r="V480" s="1665"/>
      <c r="W480" s="1665"/>
      <c r="X480" s="1665"/>
      <c r="Y480" s="1665"/>
      <c r="Z480" s="1665"/>
      <c r="AA480" s="1665"/>
      <c r="AB480" s="1665"/>
      <c r="AC480" s="1665"/>
      <c r="AD480" s="1665"/>
      <c r="AE480" s="1708">
        <v>2.1398919760920523E-2</v>
      </c>
      <c r="AF480" s="1708">
        <v>5.2788903860449231E-3</v>
      </c>
      <c r="AG480" s="1708">
        <v>0</v>
      </c>
      <c r="AH480" s="1708">
        <v>0</v>
      </c>
      <c r="AI480" s="1708">
        <v>0</v>
      </c>
      <c r="AJ480" s="1708">
        <v>0</v>
      </c>
      <c r="AK480" s="1708">
        <v>0</v>
      </c>
      <c r="AL480" s="1708">
        <v>0</v>
      </c>
      <c r="AM480" s="1708">
        <v>0</v>
      </c>
      <c r="AN480" s="1708">
        <v>0</v>
      </c>
      <c r="AO480" s="2607">
        <v>0</v>
      </c>
      <c r="AP480" s="2607">
        <v>0</v>
      </c>
      <c r="AQ480" s="2607">
        <v>0</v>
      </c>
      <c r="AR480" s="2607" t="e">
        <v>#REF!</v>
      </c>
      <c r="AS480" s="2607" t="e">
        <v>#REF!</v>
      </c>
      <c r="AT480" s="2607" t="e">
        <v>#REF!</v>
      </c>
      <c r="AU480" s="325"/>
    </row>
    <row r="481" spans="4:47" ht="16">
      <c r="D481" s="1660" t="s">
        <v>1569</v>
      </c>
      <c r="E481" s="1709"/>
      <c r="F481" s="1709"/>
      <c r="G481" s="1709"/>
      <c r="H481" s="1709"/>
      <c r="I481" s="1709"/>
      <c r="J481" s="1709"/>
      <c r="K481" s="1709"/>
      <c r="L481" s="1709"/>
      <c r="M481" s="1709"/>
      <c r="N481" s="1709"/>
      <c r="O481" s="1709"/>
      <c r="P481" s="1709"/>
      <c r="Q481" s="1709"/>
      <c r="R481" s="1709"/>
      <c r="S481" s="1709"/>
      <c r="T481" s="1709"/>
      <c r="U481" s="1709"/>
      <c r="V481" s="1665">
        <v>3822</v>
      </c>
      <c r="W481" s="1665">
        <v>4425</v>
      </c>
      <c r="X481" s="1665">
        <v>4908</v>
      </c>
      <c r="Y481" s="1665">
        <v>5337</v>
      </c>
      <c r="Z481" s="1708">
        <v>0</v>
      </c>
      <c r="AA481" s="1708">
        <v>0</v>
      </c>
      <c r="AB481" s="1708">
        <v>6.2587283453270914E-3</v>
      </c>
      <c r="AC481" s="1708">
        <v>4.298222070687998E-3</v>
      </c>
      <c r="AD481" s="1708">
        <v>7.9496569479983268E-3</v>
      </c>
      <c r="AE481" s="1708">
        <v>-1.1886967176607104E-2</v>
      </c>
      <c r="AF481" s="1708">
        <v>2.0475307584659843E-2</v>
      </c>
      <c r="AG481" s="1708">
        <v>-1.1832927748628624E-2</v>
      </c>
      <c r="AH481" s="1708">
        <v>1.8853285790749272E-2</v>
      </c>
      <c r="AI481" s="1708">
        <v>2.480778067142305E-4</v>
      </c>
      <c r="AJ481" s="1708">
        <v>-6.4389444590024891E-3</v>
      </c>
      <c r="AK481" s="1708">
        <v>3.6879782266508111E-3</v>
      </c>
      <c r="AL481" s="1708">
        <v>1.0992066683623678E-2</v>
      </c>
      <c r="AM481" s="1708">
        <v>3.3311710546432942E-2</v>
      </c>
      <c r="AN481" s="1708">
        <v>4.602390868368287E-2</v>
      </c>
      <c r="AO481" s="1708">
        <v>5.5690802625525636E-2</v>
      </c>
      <c r="AP481" s="1708">
        <v>2.4411526706224172E-2</v>
      </c>
      <c r="AQ481" s="1708">
        <v>4.0393613334015407E-2</v>
      </c>
      <c r="AR481" s="1708" t="e">
        <v>#REF!</v>
      </c>
      <c r="AS481" s="1708" t="e">
        <v>#REF!</v>
      </c>
      <c r="AT481" s="1708" t="e">
        <v>#REF!</v>
      </c>
      <c r="AU481" s="325"/>
    </row>
    <row r="482" spans="4:47" ht="16">
      <c r="D482" s="1660" t="s">
        <v>1570</v>
      </c>
      <c r="E482" s="1709"/>
      <c r="F482" s="1709"/>
      <c r="G482" s="1709"/>
      <c r="H482" s="1709"/>
      <c r="I482" s="1709"/>
      <c r="J482" s="1709"/>
      <c r="K482" s="1709"/>
      <c r="L482" s="1709"/>
      <c r="M482" s="1709"/>
      <c r="N482" s="1709"/>
      <c r="O482" s="1709"/>
      <c r="P482" s="1709"/>
      <c r="Q482" s="1709"/>
      <c r="R482" s="1709"/>
      <c r="S482" s="1709"/>
      <c r="T482" s="1709"/>
      <c r="U482" s="1709"/>
      <c r="V482" s="1708">
        <v>0</v>
      </c>
      <c r="W482" s="1708">
        <v>0</v>
      </c>
      <c r="X482" s="1708">
        <v>-2.4966045755221258E-5</v>
      </c>
      <c r="Y482" s="1708">
        <v>-2.4856000246853516E-5</v>
      </c>
      <c r="Z482" s="1708">
        <v>-2.0096203753302288E-5</v>
      </c>
      <c r="AA482" s="1708">
        <v>-1.5061753565686461E-5</v>
      </c>
      <c r="AB482" s="1708">
        <v>-1.3208156065650105E-5</v>
      </c>
      <c r="AC482" s="1708">
        <v>-1.1704060553362092E-5</v>
      </c>
      <c r="AD482" s="1708">
        <v>-2.4506554973210446E-2</v>
      </c>
      <c r="AE482" s="1708">
        <v>0.10164283950331333</v>
      </c>
      <c r="AF482" s="1708">
        <v>6.3993032823433618E-2</v>
      </c>
      <c r="AG482" s="1708">
        <v>7.3162558777662395E-2</v>
      </c>
      <c r="AH482" s="1708">
        <v>5.7329340640546358E-2</v>
      </c>
      <c r="AI482" s="1708">
        <v>7.3658317089389524E-2</v>
      </c>
      <c r="AJ482" s="1708">
        <v>6.3499617499095537E-2</v>
      </c>
      <c r="AK482" s="1708">
        <v>8.0195258178144255E-2</v>
      </c>
      <c r="AL482" s="1708">
        <v>6.3010648522754065E-2</v>
      </c>
      <c r="AM482" s="1708">
        <v>3.4379363274279311E-2</v>
      </c>
      <c r="AN482" s="1708">
        <v>2.4695381260150528E-2</v>
      </c>
      <c r="AO482" s="1708">
        <v>1.0452667935973926E-2</v>
      </c>
      <c r="AP482" s="1708">
        <v>1.1699621122048037E-2</v>
      </c>
      <c r="AQ482" s="1708">
        <v>-2.8778968376745612E-2</v>
      </c>
      <c r="AR482" s="1708" t="e">
        <v>#REF!</v>
      </c>
      <c r="AS482" s="1708" t="e">
        <v>#REF!</v>
      </c>
      <c r="AT482" s="1708" t="e">
        <v>#REF!</v>
      </c>
      <c r="AU482" s="325"/>
    </row>
    <row r="483" spans="4:47" ht="16">
      <c r="D483" s="1037" t="s">
        <v>1133</v>
      </c>
      <c r="E483" s="601"/>
      <c r="F483" s="601"/>
      <c r="G483" s="601"/>
      <c r="H483" s="601"/>
      <c r="I483" s="601"/>
      <c r="J483" s="601"/>
      <c r="K483" s="601"/>
      <c r="L483" s="601"/>
      <c r="M483" s="601"/>
      <c r="N483" s="601"/>
      <c r="O483" s="601"/>
      <c r="P483" s="601"/>
      <c r="Q483" s="601"/>
      <c r="R483" s="601"/>
      <c r="S483" s="601"/>
      <c r="T483" s="601"/>
      <c r="U483" s="601"/>
      <c r="V483" s="601"/>
      <c r="W483" s="601"/>
      <c r="X483" s="601"/>
      <c r="Y483" s="601"/>
      <c r="Z483" s="601"/>
      <c r="AA483" s="601"/>
      <c r="AB483" s="601"/>
      <c r="AC483" s="601"/>
      <c r="AD483" s="601"/>
      <c r="AE483" s="601"/>
      <c r="AF483" s="325"/>
      <c r="AG483" s="325"/>
      <c r="AH483" s="325"/>
      <c r="AI483" s="325"/>
      <c r="AJ483" s="325"/>
      <c r="AK483" s="325"/>
      <c r="AL483" s="325"/>
      <c r="AM483" s="325"/>
      <c r="AN483" s="325"/>
      <c r="AO483" s="325"/>
      <c r="AP483" s="325"/>
      <c r="AQ483" s="325"/>
      <c r="AR483" s="2441"/>
      <c r="AS483" s="2441"/>
      <c r="AT483" s="2441"/>
      <c r="AU483" s="325"/>
    </row>
    <row r="484" spans="4:47" ht="16">
      <c r="D484" s="811"/>
      <c r="E484" s="601"/>
      <c r="F484" s="601"/>
      <c r="G484" s="601"/>
      <c r="H484" s="601"/>
      <c r="I484" s="601"/>
      <c r="J484" s="601"/>
      <c r="K484" s="601"/>
      <c r="L484" s="601"/>
      <c r="M484" s="601"/>
      <c r="N484" s="601"/>
      <c r="O484" s="601"/>
      <c r="P484" s="601"/>
      <c r="Q484" s="601"/>
      <c r="R484" s="601"/>
      <c r="S484" s="601"/>
      <c r="T484" s="601"/>
      <c r="U484" s="601"/>
      <c r="V484" s="601"/>
      <c r="W484" s="601"/>
      <c r="X484" s="601"/>
      <c r="Y484" s="601"/>
      <c r="Z484" s="601"/>
      <c r="AA484" s="601"/>
      <c r="AB484" s="601"/>
      <c r="AC484" s="601"/>
      <c r="AD484" s="601"/>
      <c r="AE484" s="601"/>
      <c r="AF484" s="325"/>
      <c r="AG484" s="325"/>
      <c r="AH484" s="325"/>
      <c r="AI484" s="325"/>
      <c r="AJ484" s="325"/>
      <c r="AK484" s="325"/>
      <c r="AL484" s="325"/>
      <c r="AM484" s="325"/>
      <c r="AN484" s="369"/>
      <c r="AO484" s="369"/>
    </row>
    <row r="485" spans="4:47" ht="16">
      <c r="D485" s="811"/>
      <c r="E485" s="601"/>
      <c r="F485" s="601"/>
      <c r="G485" s="601"/>
      <c r="H485" s="601"/>
      <c r="I485" s="601"/>
      <c r="J485" s="601"/>
      <c r="K485" s="601"/>
      <c r="L485" s="601"/>
      <c r="M485" s="601"/>
      <c r="N485" s="601"/>
      <c r="O485" s="601"/>
      <c r="P485" s="601"/>
      <c r="Q485" s="601"/>
      <c r="R485" s="601"/>
      <c r="S485" s="601"/>
      <c r="T485" s="601"/>
      <c r="U485" s="601"/>
      <c r="V485" s="601"/>
      <c r="W485" s="601"/>
      <c r="X485" s="601"/>
      <c r="Y485" s="601"/>
      <c r="Z485" s="601"/>
      <c r="AA485" s="601"/>
      <c r="AB485" s="601"/>
      <c r="AC485" s="601"/>
      <c r="AD485" s="601"/>
      <c r="AE485" s="601"/>
      <c r="AF485" s="325"/>
      <c r="AG485" s="325"/>
      <c r="AH485" s="325"/>
      <c r="AI485" s="325"/>
      <c r="AJ485" s="325"/>
      <c r="AK485" s="325"/>
      <c r="AL485" s="325"/>
      <c r="AM485" s="325"/>
      <c r="AN485" s="369"/>
      <c r="AO485" s="369"/>
    </row>
    <row r="486" spans="4:47">
      <c r="D486" s="162" t="s">
        <v>1134</v>
      </c>
      <c r="E486" s="26"/>
      <c r="F486" s="26"/>
      <c r="G486" s="26"/>
      <c r="H486" s="26"/>
      <c r="I486" s="26" t="s">
        <v>225</v>
      </c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5"/>
      <c r="AC486" s="25"/>
      <c r="AD486" s="25"/>
      <c r="AE486" s="25"/>
      <c r="AF486" s="25" t="s">
        <v>357</v>
      </c>
      <c r="AG486" s="25"/>
      <c r="AI486"/>
    </row>
    <row r="487" spans="4:47">
      <c r="D487" s="783" t="s">
        <v>1135</v>
      </c>
      <c r="E487" s="784"/>
      <c r="F487" s="784"/>
      <c r="G487" s="784"/>
      <c r="H487" s="784"/>
      <c r="I487" s="784"/>
      <c r="J487" s="784"/>
      <c r="K487" s="784"/>
      <c r="L487" s="784"/>
      <c r="M487" s="784"/>
      <c r="N487" s="784"/>
      <c r="O487" s="784"/>
      <c r="P487" s="784"/>
      <c r="Q487" s="784"/>
      <c r="R487" s="784"/>
      <c r="S487" s="784"/>
      <c r="T487" s="784"/>
      <c r="U487" s="784"/>
      <c r="V487" s="784"/>
      <c r="W487" s="784"/>
      <c r="X487" s="784"/>
      <c r="Y487" s="784"/>
      <c r="Z487" s="784"/>
      <c r="AA487" s="784"/>
      <c r="AB487" s="784"/>
      <c r="AC487" s="784"/>
      <c r="AD487" s="784"/>
      <c r="AE487" s="784">
        <v>2015</v>
      </c>
      <c r="AF487" s="785">
        <v>2016</v>
      </c>
      <c r="AG487" s="786">
        <v>2017</v>
      </c>
      <c r="AH487" s="785">
        <v>2018</v>
      </c>
      <c r="AI487" s="1997">
        <v>2019</v>
      </c>
      <c r="AJ487" s="785">
        <v>2020</v>
      </c>
      <c r="AK487" s="785">
        <v>2021</v>
      </c>
      <c r="AL487" s="785"/>
      <c r="AM487" s="785"/>
      <c r="AN487" s="785"/>
      <c r="AO487" s="785"/>
      <c r="AP487" s="785"/>
      <c r="AQ487" s="785"/>
      <c r="AR487" s="2455"/>
      <c r="AS487" s="2455"/>
      <c r="AT487" s="2455"/>
    </row>
    <row r="488" spans="4:47">
      <c r="D488" s="2604" t="s">
        <v>224</v>
      </c>
      <c r="E488" s="786"/>
      <c r="F488" s="786"/>
      <c r="G488" s="786"/>
      <c r="H488" s="786"/>
      <c r="I488" s="786" t="s">
        <v>224</v>
      </c>
      <c r="J488" s="786"/>
      <c r="K488" s="786"/>
      <c r="L488" s="786"/>
      <c r="M488" s="786"/>
      <c r="N488" s="786"/>
      <c r="O488" s="786"/>
      <c r="P488" s="786"/>
      <c r="Q488" s="786"/>
      <c r="R488" s="786"/>
      <c r="S488" s="786"/>
      <c r="T488" s="786"/>
      <c r="U488" s="786"/>
      <c r="V488" s="788"/>
      <c r="W488" s="786"/>
      <c r="X488" s="786"/>
      <c r="Y488" s="784"/>
      <c r="Z488" s="784"/>
      <c r="AA488" s="789"/>
      <c r="AB488" s="786"/>
      <c r="AC488" s="786"/>
      <c r="AD488" s="786"/>
      <c r="AE488" s="786"/>
      <c r="AF488" s="785" t="s">
        <v>357</v>
      </c>
      <c r="AG488" s="786"/>
      <c r="AH488" s="786"/>
      <c r="AI488" s="1998"/>
      <c r="AJ488" s="786"/>
      <c r="AK488" s="786"/>
      <c r="AL488" s="785"/>
      <c r="AM488" s="785"/>
      <c r="AN488" s="785"/>
      <c r="AO488" s="785"/>
      <c r="AP488" s="785"/>
      <c r="AQ488" s="785"/>
      <c r="AR488" s="2455"/>
      <c r="AS488" s="2455"/>
      <c r="AT488" s="2455"/>
    </row>
    <row r="489" spans="4:47">
      <c r="D489" s="2605" t="s">
        <v>225</v>
      </c>
      <c r="E489" s="790"/>
      <c r="F489" s="790"/>
      <c r="G489" s="790"/>
      <c r="H489" s="790"/>
      <c r="I489" s="790" t="s">
        <v>225</v>
      </c>
      <c r="J489" s="790"/>
      <c r="K489" s="790"/>
      <c r="L489" s="790"/>
      <c r="M489" s="790"/>
      <c r="N489" s="790"/>
      <c r="O489" s="790"/>
      <c r="P489" s="790"/>
      <c r="Q489" s="790"/>
      <c r="R489" s="790"/>
      <c r="S489" s="790"/>
      <c r="T489" s="790"/>
      <c r="U489" s="790"/>
      <c r="V489" s="787"/>
      <c r="W489" s="790"/>
      <c r="X489" s="790"/>
      <c r="Y489" s="790"/>
      <c r="Z489" s="790"/>
      <c r="AA489" s="790"/>
      <c r="AB489" s="786"/>
      <c r="AC489" s="786"/>
      <c r="AD489" s="786"/>
      <c r="AE489" s="786"/>
      <c r="AF489" s="785">
        <v>113.08680590099999</v>
      </c>
      <c r="AG489" s="786"/>
      <c r="AH489" s="786"/>
      <c r="AI489" s="1998"/>
      <c r="AJ489" s="786"/>
      <c r="AK489" s="786"/>
      <c r="AL489" s="785"/>
      <c r="AM489" s="785"/>
      <c r="AN489" s="785"/>
      <c r="AO489" s="785"/>
      <c r="AP489" s="785"/>
      <c r="AQ489" s="785"/>
      <c r="AR489" s="2455"/>
      <c r="AS489" s="2455"/>
      <c r="AT489" s="2455"/>
    </row>
    <row r="490" spans="4:47" ht="16">
      <c r="D490" s="2605" t="s">
        <v>226</v>
      </c>
      <c r="E490" s="790"/>
      <c r="F490" s="790"/>
      <c r="G490" s="790"/>
      <c r="H490" s="790"/>
      <c r="I490" s="790" t="s">
        <v>226</v>
      </c>
      <c r="J490" s="790"/>
      <c r="K490" s="790"/>
      <c r="L490" s="790"/>
      <c r="M490" s="790"/>
      <c r="N490" s="790"/>
      <c r="O490" s="790"/>
      <c r="P490" s="790"/>
      <c r="Q490" s="790"/>
      <c r="R490" s="790"/>
      <c r="S490" s="790"/>
      <c r="T490" s="790"/>
      <c r="U490" s="790"/>
      <c r="V490" s="790"/>
      <c r="W490" s="790"/>
      <c r="X490" s="790"/>
      <c r="Y490" s="790"/>
      <c r="Z490" s="790"/>
      <c r="AA490" s="790"/>
      <c r="AB490" s="786"/>
      <c r="AC490" s="786"/>
      <c r="AD490" s="786"/>
      <c r="AE490" s="786"/>
      <c r="AF490" s="791">
        <v>270.09231953599999</v>
      </c>
      <c r="AG490" s="786"/>
      <c r="AH490" s="786"/>
      <c r="AI490" s="1998"/>
      <c r="AJ490" s="786"/>
      <c r="AK490" s="786"/>
      <c r="AL490" s="785"/>
      <c r="AM490" s="785"/>
      <c r="AN490" s="785"/>
      <c r="AO490" s="785"/>
      <c r="AP490" s="785"/>
      <c r="AQ490" s="785"/>
      <c r="AR490" s="2455"/>
      <c r="AS490" s="2455"/>
      <c r="AT490" s="2455"/>
    </row>
    <row r="491" spans="4:47" ht="16">
      <c r="D491" s="2605" t="s">
        <v>227</v>
      </c>
      <c r="E491" s="790"/>
      <c r="F491" s="790"/>
      <c r="G491" s="790"/>
      <c r="H491" s="790"/>
      <c r="I491" s="790" t="s">
        <v>227</v>
      </c>
      <c r="J491" s="790"/>
      <c r="K491" s="790"/>
      <c r="L491" s="790"/>
      <c r="M491" s="790"/>
      <c r="N491" s="790"/>
      <c r="O491" s="790"/>
      <c r="P491" s="790"/>
      <c r="Q491" s="790"/>
      <c r="R491" s="790"/>
      <c r="S491" s="790"/>
      <c r="T491" s="790"/>
      <c r="U491" s="790"/>
      <c r="V491" s="790"/>
      <c r="W491" s="790"/>
      <c r="X491" s="790"/>
      <c r="Y491" s="790"/>
      <c r="Z491" s="790"/>
      <c r="AA491" s="790"/>
      <c r="AB491" s="786"/>
      <c r="AC491" s="786"/>
      <c r="AD491" s="786"/>
      <c r="AE491" s="786"/>
      <c r="AF491" s="791">
        <v>124.48579699267981</v>
      </c>
      <c r="AG491" s="786"/>
      <c r="AH491" s="786"/>
      <c r="AI491" s="1998"/>
      <c r="AJ491" s="786"/>
      <c r="AK491" s="786"/>
      <c r="AL491" s="785"/>
      <c r="AM491" s="785"/>
      <c r="AN491" s="785"/>
      <c r="AO491" s="785"/>
      <c r="AP491" s="785"/>
      <c r="AQ491" s="785"/>
      <c r="AR491" s="2455"/>
      <c r="AS491" s="2455"/>
      <c r="AT491" s="2455"/>
    </row>
    <row r="492" spans="4:47" ht="16">
      <c r="D492" s="2605" t="s">
        <v>228</v>
      </c>
      <c r="E492" s="790"/>
      <c r="F492" s="790"/>
      <c r="G492" s="790"/>
      <c r="H492" s="790"/>
      <c r="I492" s="790" t="s">
        <v>228</v>
      </c>
      <c r="J492" s="790"/>
      <c r="K492" s="790"/>
      <c r="L492" s="790"/>
      <c r="M492" s="790"/>
      <c r="N492" s="790"/>
      <c r="O492" s="790"/>
      <c r="P492" s="790"/>
      <c r="Q492" s="790"/>
      <c r="R492" s="790"/>
      <c r="S492" s="790"/>
      <c r="T492" s="790"/>
      <c r="U492" s="790"/>
      <c r="V492" s="790"/>
      <c r="W492" s="790"/>
      <c r="X492" s="790"/>
      <c r="Y492" s="790"/>
      <c r="Z492" s="790"/>
      <c r="AA492" s="790"/>
      <c r="AB492" s="786"/>
      <c r="AC492" s="786"/>
      <c r="AD492" s="786"/>
      <c r="AE492" s="786"/>
      <c r="AF492" s="791">
        <v>38.309395838296489</v>
      </c>
      <c r="AG492" s="786"/>
      <c r="AH492" s="786"/>
      <c r="AI492" s="1998"/>
      <c r="AJ492" s="786"/>
      <c r="AK492" s="786"/>
      <c r="AL492" s="785"/>
      <c r="AM492" s="785"/>
      <c r="AN492" s="785"/>
      <c r="AO492" s="785"/>
      <c r="AP492" s="785"/>
      <c r="AQ492" s="785"/>
      <c r="AR492" s="2455"/>
      <c r="AS492" s="2455"/>
      <c r="AT492" s="2455"/>
    </row>
    <row r="493" spans="4:47" ht="16">
      <c r="D493" s="2605" t="s">
        <v>229</v>
      </c>
      <c r="E493" s="790"/>
      <c r="F493" s="790"/>
      <c r="G493" s="790"/>
      <c r="H493" s="790"/>
      <c r="I493" s="790" t="s">
        <v>229</v>
      </c>
      <c r="J493" s="790"/>
      <c r="K493" s="790"/>
      <c r="L493" s="790"/>
      <c r="M493" s="790"/>
      <c r="N493" s="790"/>
      <c r="O493" s="790"/>
      <c r="P493" s="790"/>
      <c r="Q493" s="790"/>
      <c r="R493" s="790"/>
      <c r="S493" s="790"/>
      <c r="T493" s="790"/>
      <c r="U493" s="790"/>
      <c r="V493" s="790"/>
      <c r="W493" s="790"/>
      <c r="X493" s="790"/>
      <c r="Y493" s="790"/>
      <c r="Z493" s="790"/>
      <c r="AA493" s="790"/>
      <c r="AB493" s="786"/>
      <c r="AC493" s="786"/>
      <c r="AD493" s="786"/>
      <c r="AE493" s="786"/>
      <c r="AF493" s="791">
        <v>0</v>
      </c>
      <c r="AG493" s="786"/>
      <c r="AH493" s="786"/>
      <c r="AI493" s="1998"/>
      <c r="AJ493" s="786"/>
      <c r="AK493" s="786"/>
      <c r="AL493" s="785"/>
      <c r="AM493" s="785"/>
      <c r="AN493" s="785"/>
      <c r="AO493" s="785"/>
      <c r="AP493" s="785"/>
      <c r="AQ493" s="785"/>
      <c r="AR493" s="2455"/>
      <c r="AS493" s="2455"/>
      <c r="AT493" s="2455"/>
    </row>
    <row r="494" spans="4:47" ht="16">
      <c r="D494" s="2605" t="s">
        <v>230</v>
      </c>
      <c r="E494" s="790"/>
      <c r="F494" s="790"/>
      <c r="G494" s="790"/>
      <c r="H494" s="790"/>
      <c r="I494" s="790" t="s">
        <v>230</v>
      </c>
      <c r="J494" s="790"/>
      <c r="K494" s="790"/>
      <c r="L494" s="790"/>
      <c r="M494" s="790"/>
      <c r="N494" s="790"/>
      <c r="O494" s="790"/>
      <c r="P494" s="790"/>
      <c r="Q494" s="790"/>
      <c r="R494" s="790"/>
      <c r="S494" s="790"/>
      <c r="T494" s="790"/>
      <c r="U494" s="790"/>
      <c r="V494" s="790"/>
      <c r="W494" s="790"/>
      <c r="X494" s="790"/>
      <c r="Y494" s="790"/>
      <c r="Z494" s="790"/>
      <c r="AA494" s="790"/>
      <c r="AB494" s="786"/>
      <c r="AC494" s="786"/>
      <c r="AD494" s="786"/>
      <c r="AE494" s="786"/>
      <c r="AF494" s="791">
        <v>0</v>
      </c>
      <c r="AG494" s="786"/>
      <c r="AH494" s="786"/>
      <c r="AI494" s="1998"/>
      <c r="AJ494" s="786"/>
      <c r="AK494" s="786"/>
      <c r="AL494" s="785"/>
      <c r="AM494" s="785"/>
      <c r="AN494" s="785"/>
      <c r="AO494" s="785"/>
      <c r="AP494" s="785"/>
      <c r="AQ494" s="785"/>
      <c r="AR494" s="2455"/>
      <c r="AS494" s="2455"/>
      <c r="AT494" s="2455"/>
    </row>
    <row r="495" spans="4:47" ht="16">
      <c r="D495" s="2606"/>
      <c r="E495" s="786"/>
      <c r="F495" s="786"/>
      <c r="G495" s="786"/>
      <c r="H495" s="786"/>
      <c r="I495" s="786"/>
      <c r="J495" s="786"/>
      <c r="K495" s="786"/>
      <c r="L495" s="786"/>
      <c r="M495" s="786"/>
      <c r="N495" s="786"/>
      <c r="O495" s="786"/>
      <c r="P495" s="786"/>
      <c r="Q495" s="786"/>
      <c r="R495" s="786"/>
      <c r="S495" s="786"/>
      <c r="T495" s="786"/>
      <c r="U495" s="786"/>
      <c r="V495" s="790"/>
      <c r="W495" s="786"/>
      <c r="X495" s="786"/>
      <c r="Y495" s="786"/>
      <c r="Z495" s="786"/>
      <c r="AA495" s="786"/>
      <c r="AB495" s="786"/>
      <c r="AC495" s="786"/>
      <c r="AD495" s="786"/>
      <c r="AE495" s="786"/>
      <c r="AF495" s="791">
        <v>545.97431826797629</v>
      </c>
      <c r="AG495" s="786"/>
      <c r="AH495" s="786"/>
      <c r="AI495" s="1998"/>
      <c r="AJ495" s="786"/>
      <c r="AK495" s="786"/>
      <c r="AL495" s="785"/>
      <c r="AM495" s="785"/>
      <c r="AN495" s="785"/>
      <c r="AO495" s="785"/>
      <c r="AP495" s="785"/>
      <c r="AQ495" s="785"/>
      <c r="AR495" s="2455"/>
      <c r="AS495" s="2455"/>
      <c r="AT495" s="2455"/>
    </row>
    <row r="496" spans="4:47" ht="16">
      <c r="D496" s="162" t="s">
        <v>235</v>
      </c>
      <c r="V496" s="25"/>
      <c r="Y496" s="15"/>
      <c r="AA496" s="15"/>
      <c r="AB496" s="15"/>
      <c r="AC496" s="15"/>
      <c r="AD496" s="15"/>
      <c r="AE496" s="15"/>
      <c r="AF496" s="15"/>
      <c r="AG496" s="15"/>
      <c r="AH496" s="15"/>
      <c r="AI496" s="1999"/>
      <c r="AJ496" s="15"/>
      <c r="AK496" s="15"/>
    </row>
    <row r="497" spans="4:46" ht="16">
      <c r="D497" s="19"/>
      <c r="Y497" s="15"/>
      <c r="AA497" s="15"/>
      <c r="AB497" s="15"/>
      <c r="AC497" s="15"/>
      <c r="AD497" s="15"/>
      <c r="AE497" s="15"/>
      <c r="AF497" s="15"/>
      <c r="AG497" s="15"/>
      <c r="AH497" s="15"/>
      <c r="AI497" s="1999"/>
      <c r="AJ497" s="15"/>
      <c r="AK497" s="15"/>
    </row>
    <row r="498" spans="4:46">
      <c r="D498" s="162" t="s">
        <v>312</v>
      </c>
      <c r="E498" s="1346">
        <f ca="1">NOW()</f>
        <v>46072.61265289352</v>
      </c>
      <c r="F498" s="99"/>
      <c r="G498" s="99"/>
      <c r="H498" s="99"/>
      <c r="I498" s="99"/>
      <c r="J498" s="99"/>
      <c r="K498" s="99"/>
      <c r="L498" s="99"/>
      <c r="M498" s="99"/>
      <c r="N498" s="99"/>
      <c r="O498" s="99"/>
      <c r="P498" s="99"/>
      <c r="Q498" s="99"/>
      <c r="R498" s="99"/>
      <c r="S498" s="99"/>
      <c r="T498" s="99"/>
      <c r="U498" s="99"/>
      <c r="V498" s="99"/>
      <c r="W498" s="99"/>
      <c r="X498" s="99"/>
      <c r="Y498" s="99" t="s">
        <v>315</v>
      </c>
      <c r="Z498" s="99" t="s">
        <v>45</v>
      </c>
      <c r="AA498" s="99" t="s">
        <v>46</v>
      </c>
      <c r="AB498" s="1" t="s">
        <v>382</v>
      </c>
      <c r="AC498" s="1" t="s">
        <v>383</v>
      </c>
      <c r="AD498" s="1" t="s">
        <v>384</v>
      </c>
      <c r="AE498" s="1" t="s">
        <v>385</v>
      </c>
      <c r="AF498" s="1" t="s">
        <v>386</v>
      </c>
      <c r="AG498" s="1" t="s">
        <v>387</v>
      </c>
      <c r="AH498" s="1" t="s">
        <v>388</v>
      </c>
      <c r="AI498" s="1912" t="s">
        <v>389</v>
      </c>
      <c r="AJ498" s="1" t="s">
        <v>390</v>
      </c>
      <c r="AK498" s="1" t="s">
        <v>502</v>
      </c>
      <c r="AL498" s="1" t="s">
        <v>1119</v>
      </c>
      <c r="AM498" s="1" t="s">
        <v>1225</v>
      </c>
      <c r="AN498" s="1" t="s">
        <v>1226</v>
      </c>
      <c r="AO498" s="1" t="s">
        <v>1307</v>
      </c>
      <c r="AP498" s="1" t="s">
        <v>1417</v>
      </c>
      <c r="AQ498" s="1" t="s">
        <v>1418</v>
      </c>
      <c r="AR498" s="2302" t="s">
        <v>1419</v>
      </c>
      <c r="AS498" s="2302" t="s">
        <v>1420</v>
      </c>
      <c r="AT498" s="2302" t="s">
        <v>1421</v>
      </c>
    </row>
    <row r="499" spans="4:46">
      <c r="D499" s="2600" t="s">
        <v>1469</v>
      </c>
      <c r="E499" s="1349">
        <v>45890</v>
      </c>
      <c r="F499" s="1348"/>
      <c r="G499" s="1348"/>
      <c r="H499" s="1348"/>
      <c r="I499" s="1348"/>
      <c r="J499" s="1348"/>
      <c r="K499" s="1348"/>
      <c r="L499" s="1348"/>
      <c r="M499" s="1348"/>
      <c r="N499" s="1348"/>
      <c r="O499" s="1348"/>
      <c r="P499" s="1348"/>
      <c r="Q499" s="1348"/>
      <c r="R499" s="1348"/>
      <c r="S499" s="1348"/>
      <c r="T499" s="1348"/>
      <c r="U499" s="1348"/>
      <c r="V499" s="1350"/>
      <c r="W499" s="1350"/>
      <c r="X499" s="1350"/>
      <c r="Y499" s="95" t="s">
        <v>379</v>
      </c>
      <c r="Z499" s="95" t="s">
        <v>380</v>
      </c>
      <c r="AA499" s="95" t="s">
        <v>381</v>
      </c>
      <c r="AB499" s="1351" t="s">
        <v>382</v>
      </c>
      <c r="AC499" s="1351" t="s">
        <v>383</v>
      </c>
      <c r="AD499" s="95" t="s">
        <v>384</v>
      </c>
      <c r="AE499" s="95" t="s">
        <v>385</v>
      </c>
      <c r="AF499" s="95" t="s">
        <v>386</v>
      </c>
      <c r="AG499" s="95" t="s">
        <v>387</v>
      </c>
      <c r="AH499" s="95" t="s">
        <v>388</v>
      </c>
      <c r="AI499" s="2000" t="s">
        <v>389</v>
      </c>
      <c r="AJ499" s="1779" t="s">
        <v>390</v>
      </c>
      <c r="AK499" s="95" t="s">
        <v>502</v>
      </c>
      <c r="AL499" s="95" t="s">
        <v>1119</v>
      </c>
      <c r="AM499" s="95" t="s">
        <v>1225</v>
      </c>
      <c r="AN499" s="95" t="s">
        <v>1226</v>
      </c>
      <c r="AO499" s="95" t="s">
        <v>1307</v>
      </c>
      <c r="AP499" s="95" t="s">
        <v>1417</v>
      </c>
      <c r="AQ499" s="95" t="s">
        <v>1418</v>
      </c>
      <c r="AR499" s="2335" t="s">
        <v>1419</v>
      </c>
      <c r="AS499" s="2335" t="s">
        <v>1420</v>
      </c>
      <c r="AT499" s="2335" t="s">
        <v>1421</v>
      </c>
    </row>
    <row r="500" spans="4:46">
      <c r="D500" s="2601" t="s">
        <v>1470</v>
      </c>
      <c r="E500" s="1352"/>
      <c r="F500" s="1352"/>
      <c r="G500" s="1352"/>
      <c r="H500" s="1352"/>
      <c r="I500" s="1352"/>
      <c r="J500" s="1352"/>
      <c r="K500" s="1352"/>
      <c r="L500" s="1352"/>
      <c r="M500" s="1352"/>
      <c r="N500" s="1352"/>
      <c r="O500" s="1352"/>
      <c r="P500" s="1352"/>
      <c r="Q500" s="1352"/>
      <c r="R500" s="1352"/>
      <c r="S500" s="1352"/>
      <c r="T500" s="1352"/>
      <c r="U500" s="1352"/>
      <c r="V500" s="1352"/>
      <c r="W500" s="1352"/>
      <c r="X500" s="1352"/>
      <c r="Y500" s="96"/>
      <c r="Z500" s="96"/>
      <c r="AA500" s="96"/>
      <c r="AB500" s="96"/>
      <c r="AC500" s="96"/>
      <c r="AD500" s="96">
        <v>8718</v>
      </c>
      <c r="AE500" s="96">
        <v>9386</v>
      </c>
      <c r="AF500" s="96">
        <v>10271</v>
      </c>
      <c r="AG500" s="96">
        <v>11998</v>
      </c>
      <c r="AH500" s="96">
        <v>15291</v>
      </c>
      <c r="AI500" s="2001">
        <v>17747</v>
      </c>
      <c r="AJ500" s="96">
        <v>20033.689823079447</v>
      </c>
      <c r="AK500" s="96">
        <v>22653.476238318653</v>
      </c>
      <c r="AL500" s="96">
        <v>25562.479815704588</v>
      </c>
      <c r="AM500" s="96">
        <v>28775.072036619156</v>
      </c>
      <c r="AN500" s="96">
        <v>32333.408394979382</v>
      </c>
      <c r="AO500" s="96">
        <v>36327.523609205775</v>
      </c>
      <c r="AP500" s="96">
        <v>38640.830182019621</v>
      </c>
      <c r="AQ500" s="96">
        <v>40782.660468080794</v>
      </c>
      <c r="AR500" s="2336">
        <v>47526.146899255873</v>
      </c>
      <c r="AS500" s="2336">
        <v>12574.344308625654</v>
      </c>
      <c r="AT500" s="2336">
        <v>12574.344308625654</v>
      </c>
    </row>
    <row r="501" spans="4:46">
      <c r="D501" s="2602" t="s">
        <v>1574</v>
      </c>
      <c r="E501" s="1352"/>
      <c r="F501" s="1352"/>
      <c r="G501" s="1352"/>
      <c r="H501" s="1352"/>
      <c r="I501" s="1352"/>
      <c r="J501" s="1352"/>
      <c r="K501" s="1352"/>
      <c r="L501" s="1352"/>
      <c r="M501" s="1352"/>
      <c r="N501" s="1352"/>
      <c r="O501" s="1352"/>
      <c r="P501" s="1352"/>
      <c r="Q501" s="1352"/>
      <c r="R501" s="1352"/>
      <c r="S501" s="1352"/>
      <c r="T501" s="1352"/>
      <c r="U501" s="1352"/>
      <c r="V501" s="1352"/>
      <c r="W501" s="1352"/>
      <c r="X501" s="1352"/>
      <c r="Y501" s="96"/>
      <c r="Z501" s="96"/>
      <c r="AA501" s="96"/>
      <c r="AB501" s="96"/>
      <c r="AC501" s="96"/>
      <c r="AD501" s="96">
        <v>779.36016552099989</v>
      </c>
      <c r="AE501" s="96">
        <v>1249.250918362</v>
      </c>
      <c r="AF501" s="96">
        <v>1625.0161012030001</v>
      </c>
      <c r="AG501" s="96">
        <v>1950.3184183620001</v>
      </c>
      <c r="AH501" s="96">
        <v>2244.9477383620001</v>
      </c>
      <c r="AI501" s="2001">
        <v>2399.4352383620003</v>
      </c>
      <c r="AJ501" s="96">
        <v>2573.7744775616402</v>
      </c>
      <c r="AK501" s="96">
        <v>2707.717123580886</v>
      </c>
      <c r="AL501" s="96">
        <v>2715.8051563171266</v>
      </c>
      <c r="AM501" s="96">
        <v>3019.8087596073892</v>
      </c>
      <c r="AN501" s="96">
        <v>3444.6237369532801</v>
      </c>
      <c r="AO501" s="96">
        <v>4498.9824516225954</v>
      </c>
      <c r="AP501" s="96">
        <v>4492.0823408452343</v>
      </c>
      <c r="AQ501" s="96">
        <v>4484.5577013638749</v>
      </c>
      <c r="AR501" s="2336">
        <v>4476.3066018105155</v>
      </c>
      <c r="AS501" s="2336">
        <v>4467.2308150991548</v>
      </c>
      <c r="AT501" s="2336">
        <v>4464.5882209217953</v>
      </c>
    </row>
    <row r="502" spans="4:46">
      <c r="D502" s="2601" t="s">
        <v>1471</v>
      </c>
      <c r="E502" s="1352"/>
      <c r="F502" s="1352"/>
      <c r="G502" s="1352"/>
      <c r="H502" s="1352"/>
      <c r="I502" s="1352"/>
      <c r="J502" s="1352"/>
      <c r="K502" s="1352"/>
      <c r="L502" s="1352"/>
      <c r="M502" s="1352"/>
      <c r="N502" s="1352"/>
      <c r="O502" s="1352"/>
      <c r="P502" s="1352"/>
      <c r="Q502" s="1352"/>
      <c r="R502" s="1352"/>
      <c r="S502" s="1352"/>
      <c r="T502" s="1352"/>
      <c r="U502" s="1352"/>
      <c r="V502" s="1352"/>
      <c r="W502" s="1352"/>
      <c r="X502" s="1352"/>
      <c r="Y502" s="96"/>
      <c r="Z502" s="96"/>
      <c r="AA502" s="96"/>
      <c r="AB502" s="96"/>
      <c r="AC502" s="96"/>
      <c r="AD502" s="96">
        <v>411.84809999999999</v>
      </c>
      <c r="AE502" s="96">
        <v>793.12560000000008</v>
      </c>
      <c r="AF502" s="96">
        <v>1016.11332</v>
      </c>
      <c r="AG502" s="96">
        <v>1185.8899999999999</v>
      </c>
      <c r="AH502" s="96">
        <v>1228.0926850000001</v>
      </c>
      <c r="AI502" s="2001">
        <v>1263.830185</v>
      </c>
      <c r="AJ502" s="96">
        <v>1353.8361241996399</v>
      </c>
      <c r="AK502" s="96">
        <v>1340.8525560415258</v>
      </c>
      <c r="AL502" s="96">
        <v>1239.9946227454066</v>
      </c>
      <c r="AM502" s="96">
        <v>1359.2602616493089</v>
      </c>
      <c r="AN502" s="96">
        <v>1666.1936017018402</v>
      </c>
      <c r="AO502" s="96">
        <v>2548.2213417417952</v>
      </c>
      <c r="AP502" s="96">
        <v>2541.321230964435</v>
      </c>
      <c r="AQ502" s="96">
        <v>2533.7965914830752</v>
      </c>
      <c r="AR502" s="2336">
        <v>2525.5454919297149</v>
      </c>
      <c r="AS502" s="2336">
        <v>2516.4697052183551</v>
      </c>
      <c r="AT502" s="2336">
        <v>2513.8271110409951</v>
      </c>
    </row>
    <row r="503" spans="4:46">
      <c r="D503" s="2601" t="s">
        <v>1535</v>
      </c>
      <c r="E503" s="1352"/>
      <c r="F503" s="1352"/>
      <c r="G503" s="1352"/>
      <c r="H503" s="1352"/>
      <c r="I503" s="1352"/>
      <c r="J503" s="1352"/>
      <c r="K503" s="1352"/>
      <c r="L503" s="1352"/>
      <c r="M503" s="1352"/>
      <c r="N503" s="1352"/>
      <c r="O503" s="1352"/>
      <c r="P503" s="1352"/>
      <c r="Q503" s="1352"/>
      <c r="R503" s="1352"/>
      <c r="S503" s="1352"/>
      <c r="T503" s="1352"/>
      <c r="U503" s="1352"/>
      <c r="V503" s="1352"/>
      <c r="W503" s="1352"/>
      <c r="X503" s="1352"/>
      <c r="Y503" s="96"/>
      <c r="Z503" s="96"/>
      <c r="AA503" s="96"/>
      <c r="AB503" s="96"/>
      <c r="AC503" s="96"/>
      <c r="AD503" s="96">
        <v>367.51206552100001</v>
      </c>
      <c r="AE503" s="96">
        <v>456.12531836199997</v>
      </c>
      <c r="AF503" s="96">
        <v>608.9027812029999</v>
      </c>
      <c r="AG503" s="96">
        <v>764.42841836199989</v>
      </c>
      <c r="AH503" s="96">
        <v>1016.855053362</v>
      </c>
      <c r="AI503" s="2001">
        <v>1135.605053362</v>
      </c>
      <c r="AJ503" s="96">
        <v>1219.938353362</v>
      </c>
      <c r="AK503" s="96">
        <v>1366.86456753936</v>
      </c>
      <c r="AL503" s="96">
        <v>1475.81053357172</v>
      </c>
      <c r="AM503" s="96">
        <v>1660.5484979580801</v>
      </c>
      <c r="AN503" s="96">
        <v>1778.4301352514401</v>
      </c>
      <c r="AO503" s="96">
        <v>1950.7611098808002</v>
      </c>
      <c r="AP503" s="96">
        <v>1950.7611098808002</v>
      </c>
      <c r="AQ503" s="96">
        <v>1950.7611098808002</v>
      </c>
      <c r="AR503" s="2336">
        <v>1950.7611098808002</v>
      </c>
      <c r="AS503" s="2336">
        <v>1950.7611098808002</v>
      </c>
      <c r="AT503" s="2336">
        <v>1950.7611098808002</v>
      </c>
    </row>
    <row r="504" spans="4:46">
      <c r="D504" s="2602" t="s">
        <v>1604</v>
      </c>
      <c r="E504" s="1353"/>
      <c r="F504" s="1353"/>
      <c r="G504" s="1353"/>
      <c r="H504" s="1353"/>
      <c r="I504" s="1353"/>
      <c r="J504" s="1353"/>
      <c r="K504" s="1353"/>
      <c r="L504" s="1353"/>
      <c r="M504" s="1353"/>
      <c r="N504" s="1353"/>
      <c r="O504" s="1353"/>
      <c r="P504" s="1353"/>
      <c r="Q504" s="1353"/>
      <c r="R504" s="1353"/>
      <c r="S504" s="1353"/>
      <c r="T504" s="1353"/>
      <c r="U504" s="1353"/>
      <c r="V504" s="1353"/>
      <c r="W504" s="1353"/>
      <c r="X504" s="1353"/>
      <c r="Y504" s="1354"/>
      <c r="Z504" s="1354"/>
      <c r="AA504" s="1354"/>
      <c r="AB504" s="1354"/>
      <c r="AC504" s="1354"/>
      <c r="AD504" s="1354">
        <v>8.9396669594058259E-2</v>
      </c>
      <c r="AE504" s="1354">
        <v>0.13309726383571277</v>
      </c>
      <c r="AF504" s="1354">
        <v>0.15821401043744523</v>
      </c>
      <c r="AG504" s="1354">
        <v>0.16255362713468913</v>
      </c>
      <c r="AH504" s="1354">
        <v>0.14681497209875091</v>
      </c>
      <c r="AI504" s="2002">
        <v>0.13520230114171411</v>
      </c>
      <c r="AJ504" s="1354">
        <v>0.12847231340262494</v>
      </c>
      <c r="AK504" s="1354">
        <v>0.11952766520666469</v>
      </c>
      <c r="AL504" s="1354">
        <v>0.10624185039546288</v>
      </c>
      <c r="AM504" s="1354">
        <v>0.10494530667948913</v>
      </c>
      <c r="AN504" s="1354">
        <v>0.10653450743189045</v>
      </c>
      <c r="AO504" s="1354">
        <v>0.12384500798954835</v>
      </c>
      <c r="AP504" s="1354">
        <v>0.11625222128212694</v>
      </c>
      <c r="AQ504" s="1354">
        <v>0.10996236267797649</v>
      </c>
      <c r="AR504" s="2337">
        <v>9.4186187895669737E-2</v>
      </c>
      <c r="AS504" s="2337">
        <v>0.3552655077239103</v>
      </c>
      <c r="AT504" s="2337">
        <v>0.35505535011151323</v>
      </c>
    </row>
    <row r="505" spans="4:46">
      <c r="D505" s="2601" t="s">
        <v>1471</v>
      </c>
      <c r="E505" s="1352"/>
      <c r="F505" s="1352"/>
      <c r="G505" s="1352"/>
      <c r="H505" s="1352"/>
      <c r="I505" s="1352"/>
      <c r="J505" s="1352"/>
      <c r="K505" s="1352"/>
      <c r="L505" s="1352"/>
      <c r="M505" s="1352"/>
      <c r="N505" s="1352"/>
      <c r="O505" s="1352"/>
      <c r="P505" s="1352"/>
      <c r="Q505" s="1352"/>
      <c r="R505" s="1352"/>
      <c r="S505" s="1352"/>
      <c r="T505" s="1352"/>
      <c r="U505" s="1352"/>
      <c r="V505" s="1352"/>
      <c r="W505" s="1352"/>
      <c r="X505" s="1352"/>
      <c r="Y505" s="100"/>
      <c r="Z505" s="100"/>
      <c r="AA505" s="97"/>
      <c r="AB505" s="97"/>
      <c r="AC505" s="97"/>
      <c r="AD505" s="97">
        <v>4.7241121816930486E-2</v>
      </c>
      <c r="AE505" s="97">
        <v>8.4500916258256981E-2</v>
      </c>
      <c r="AF505" s="97">
        <v>9.8930320319345733E-2</v>
      </c>
      <c r="AG505" s="97">
        <v>9.8840640106684433E-2</v>
      </c>
      <c r="AH505" s="97">
        <v>8.0314739716172923E-2</v>
      </c>
      <c r="AI505" s="2003">
        <v>7.1213736687890911E-2</v>
      </c>
      <c r="AJ505" s="97">
        <v>6.7577971714425658E-2</v>
      </c>
      <c r="AK505" s="97">
        <v>5.9189704129093267E-2</v>
      </c>
      <c r="AL505" s="97">
        <v>4.850838540256186E-2</v>
      </c>
      <c r="AM505" s="97">
        <v>4.7237423417029654E-2</v>
      </c>
      <c r="AN505" s="97">
        <v>5.153164124696983E-2</v>
      </c>
      <c r="AO505" s="97">
        <v>7.0145748693314428E-2</v>
      </c>
      <c r="AP505" s="97">
        <v>6.5767769972679427E-2</v>
      </c>
      <c r="AQ505" s="97">
        <v>6.2129261857896495E-2</v>
      </c>
      <c r="AR505" s="2338">
        <v>5.3140127207940306E-2</v>
      </c>
      <c r="AS505" s="2338">
        <v>0.20012731029578426</v>
      </c>
      <c r="AT505" s="2338">
        <v>0.19991715268338714</v>
      </c>
    </row>
    <row r="506" spans="4:46">
      <c r="D506" s="2601" t="s">
        <v>1535</v>
      </c>
      <c r="E506" s="1352"/>
      <c r="F506" s="1352"/>
      <c r="G506" s="1352"/>
      <c r="H506" s="1352"/>
      <c r="I506" s="1352"/>
      <c r="J506" s="1352"/>
      <c r="K506" s="1352"/>
      <c r="L506" s="1352"/>
      <c r="M506" s="1352"/>
      <c r="N506" s="1352"/>
      <c r="O506" s="1352"/>
      <c r="P506" s="1352"/>
      <c r="Q506" s="1352"/>
      <c r="R506" s="1352"/>
      <c r="S506" s="1352"/>
      <c r="T506" s="1352"/>
      <c r="U506" s="1352"/>
      <c r="V506" s="1352"/>
      <c r="W506" s="1352"/>
      <c r="X506" s="1352"/>
      <c r="Y506" s="100"/>
      <c r="Z506" s="100"/>
      <c r="AA506" s="97"/>
      <c r="AB506" s="97"/>
      <c r="AC506" s="97"/>
      <c r="AD506" s="97">
        <v>4.215554777712778E-2</v>
      </c>
      <c r="AE506" s="97">
        <v>4.8596347577455783E-2</v>
      </c>
      <c r="AF506" s="97">
        <v>5.9283690118099495E-2</v>
      </c>
      <c r="AG506" s="97">
        <v>6.3712987028004653E-2</v>
      </c>
      <c r="AH506" s="97">
        <v>6.650023238257799E-2</v>
      </c>
      <c r="AI506" s="2003">
        <v>6.3988564453823185E-2</v>
      </c>
      <c r="AJ506" s="97">
        <v>6.0894341688199259E-2</v>
      </c>
      <c r="AK506" s="97">
        <v>6.0337961077571424E-2</v>
      </c>
      <c r="AL506" s="97">
        <v>5.773346499290103E-2</v>
      </c>
      <c r="AM506" s="97">
        <v>5.7707883262459472E-2</v>
      </c>
      <c r="AN506" s="97">
        <v>5.5002866184920625E-2</v>
      </c>
      <c r="AO506" s="97">
        <v>5.3699259296233912E-2</v>
      </c>
      <c r="AP506" s="97">
        <v>5.048445130944753E-2</v>
      </c>
      <c r="AQ506" s="97">
        <v>4.7833100820080014E-2</v>
      </c>
      <c r="AR506" s="2338">
        <v>4.1046060687729424E-2</v>
      </c>
      <c r="AS506" s="2338">
        <v>0.15513819742812607</v>
      </c>
      <c r="AT506" s="2338">
        <v>0.15513819742812607</v>
      </c>
    </row>
    <row r="507" spans="4:46">
      <c r="D507" s="2603" t="s">
        <v>1575</v>
      </c>
      <c r="E507" s="1352"/>
      <c r="F507" s="1352"/>
      <c r="G507" s="1352"/>
      <c r="H507" s="1352"/>
      <c r="I507" s="1352"/>
      <c r="J507" s="1352"/>
      <c r="K507" s="1352"/>
      <c r="L507" s="1352"/>
      <c r="M507" s="1352"/>
      <c r="N507" s="1352"/>
      <c r="O507" s="1352"/>
      <c r="P507" s="1352"/>
      <c r="Q507" s="1352"/>
      <c r="R507" s="1352"/>
      <c r="S507" s="1352"/>
      <c r="T507" s="1352"/>
      <c r="U507" s="1352"/>
      <c r="V507" s="1352"/>
      <c r="W507" s="1352"/>
      <c r="X507" s="1352"/>
      <c r="Y507" s="100"/>
      <c r="Z507" s="100"/>
      <c r="AA507" s="100"/>
      <c r="AB507" s="1355"/>
      <c r="AC507" s="1355"/>
      <c r="AD507" s="97"/>
      <c r="AE507" s="97"/>
      <c r="AF507" s="97"/>
      <c r="AG507" s="97"/>
      <c r="AH507" s="97"/>
      <c r="AI507" s="2003"/>
      <c r="AJ507" s="97"/>
      <c r="AK507" s="97"/>
      <c r="AL507" s="97"/>
      <c r="AM507" s="97"/>
      <c r="AN507" s="97"/>
      <c r="AO507" s="97"/>
      <c r="AP507" s="97"/>
      <c r="AQ507" s="97"/>
      <c r="AR507" s="2338"/>
      <c r="AS507" s="2338"/>
      <c r="AT507" s="2338"/>
    </row>
    <row r="508" spans="4:46">
      <c r="D508" s="2603" t="s">
        <v>1576</v>
      </c>
      <c r="E508" s="1352"/>
      <c r="F508" s="1352"/>
      <c r="G508" s="1352"/>
      <c r="H508" s="1352"/>
      <c r="I508" s="1352"/>
      <c r="J508" s="1352"/>
      <c r="K508" s="1352"/>
      <c r="L508" s="1352"/>
      <c r="M508" s="1352"/>
      <c r="N508" s="1352"/>
      <c r="O508" s="1352"/>
      <c r="P508" s="1352"/>
      <c r="Q508" s="1352"/>
      <c r="R508" s="1352"/>
      <c r="S508" s="1352"/>
      <c r="T508" s="1352"/>
      <c r="U508" s="1352"/>
      <c r="V508" s="1352"/>
      <c r="W508" s="1352"/>
      <c r="X508" s="1352"/>
      <c r="Y508" s="100"/>
      <c r="Z508" s="100"/>
      <c r="AA508" s="100"/>
      <c r="AB508" s="1355"/>
      <c r="AC508" s="1355"/>
      <c r="AD508" s="97"/>
      <c r="AE508" s="97"/>
      <c r="AF508" s="97"/>
      <c r="AG508" s="97"/>
      <c r="AH508" s="97"/>
      <c r="AI508" s="2003"/>
      <c r="AJ508" s="97"/>
      <c r="AK508" s="97"/>
      <c r="AL508" s="97"/>
      <c r="AM508" s="97"/>
      <c r="AN508" s="97"/>
      <c r="AO508" s="97"/>
      <c r="AP508" s="97"/>
      <c r="AQ508" s="97"/>
      <c r="AR508" s="2338"/>
      <c r="AS508" s="2338"/>
      <c r="AT508" s="2338"/>
    </row>
    <row r="509" spans="4:46">
      <c r="D509" s="2601" t="s">
        <v>313</v>
      </c>
      <c r="E509" s="1352"/>
      <c r="F509" s="1352"/>
      <c r="G509" s="1352"/>
      <c r="H509" s="1352"/>
      <c r="I509" s="1352"/>
      <c r="J509" s="1352"/>
      <c r="K509" s="1352"/>
      <c r="L509" s="1352"/>
      <c r="M509" s="1352"/>
      <c r="N509" s="1352"/>
      <c r="O509" s="1352"/>
      <c r="P509" s="1352"/>
      <c r="Q509" s="1352"/>
      <c r="R509" s="1352"/>
      <c r="S509" s="1352"/>
      <c r="T509" s="1352"/>
      <c r="U509" s="1352"/>
      <c r="V509" s="1350"/>
      <c r="W509" s="1350"/>
      <c r="X509" s="1350"/>
      <c r="Y509" s="97"/>
      <c r="Z509" s="97"/>
      <c r="AA509" s="97"/>
      <c r="AB509" s="1356"/>
      <c r="AC509" s="1356"/>
      <c r="AD509" s="97"/>
      <c r="AE509" s="97"/>
      <c r="AF509" s="97">
        <v>2.6994706455067671E-2</v>
      </c>
      <c r="AG509" s="97">
        <v>1.8653514752458737E-2</v>
      </c>
      <c r="AH509" s="97">
        <v>1.9268152508011248E-2</v>
      </c>
      <c r="AI509" s="2003">
        <v>8.7049923930805316E-3</v>
      </c>
      <c r="AJ509" s="97">
        <v>1.0236846123260788E-2</v>
      </c>
      <c r="AK509" s="97">
        <v>6.0293280713169346E-3</v>
      </c>
      <c r="AL509" s="97">
        <v>5.1583801194825534E-4</v>
      </c>
      <c r="AM509" s="97">
        <v>1.0754338591500578E-2</v>
      </c>
      <c r="AN509" s="97">
        <v>1.3320482931398227E-2</v>
      </c>
      <c r="AO509" s="97">
        <v>2.9198563070505588E-2</v>
      </c>
      <c r="AP509" s="97">
        <v>-2.3537141864931645E-17</v>
      </c>
      <c r="AQ509" s="97">
        <v>2.2301014483465563E-17</v>
      </c>
      <c r="AR509" s="2338">
        <v>0</v>
      </c>
      <c r="AS509" s="2338">
        <v>0</v>
      </c>
      <c r="AT509" s="2338">
        <v>0</v>
      </c>
    </row>
    <row r="510" spans="4:46">
      <c r="D510" s="2601" t="s">
        <v>1472</v>
      </c>
      <c r="E510" s="1357" t="s">
        <v>1473</v>
      </c>
      <c r="F510" s="1352"/>
      <c r="G510" s="1352"/>
      <c r="H510" s="1352"/>
      <c r="I510" s="1352"/>
      <c r="J510" s="1352"/>
      <c r="K510" s="1352"/>
      <c r="L510" s="1352"/>
      <c r="M510" s="1352"/>
      <c r="N510" s="1352"/>
      <c r="O510" s="1352"/>
      <c r="P510" s="1352"/>
      <c r="Q510" s="1352"/>
      <c r="R510" s="1352"/>
      <c r="S510" s="1352"/>
      <c r="T510" s="1352"/>
      <c r="U510" s="1352"/>
      <c r="V510" s="1350"/>
      <c r="W510" s="1350"/>
      <c r="X510" s="1350"/>
      <c r="Y510" s="97"/>
      <c r="Z510" s="97"/>
      <c r="AA510" s="97"/>
      <c r="AB510" s="1356"/>
      <c r="AC510" s="1356"/>
      <c r="AD510" s="97"/>
      <c r="AE510" s="97"/>
      <c r="AF510" s="97">
        <v>7.6041726685953118E-2</v>
      </c>
      <c r="AG510" s="97">
        <v>9.1056919373689746E-2</v>
      </c>
      <c r="AH510" s="97">
        <v>0.10960085514106142</v>
      </c>
      <c r="AI510" s="2003">
        <v>0.10324983734899391</v>
      </c>
      <c r="AJ510" s="97">
        <v>0.10615713571170524</v>
      </c>
      <c r="AK510" s="97">
        <v>0.10248833737407403</v>
      </c>
      <c r="AL510" s="97">
        <v>0.10355755815414014</v>
      </c>
      <c r="AM510" s="97">
        <v>0.1072206489266372</v>
      </c>
      <c r="AN510" s="97">
        <v>0.10790058329574174</v>
      </c>
      <c r="AO510" s="97">
        <v>0.10857662708418878</v>
      </c>
      <c r="AP510" s="97">
        <v>0.10984728546211109</v>
      </c>
      <c r="AQ510" s="97">
        <v>0.11037918428382369</v>
      </c>
      <c r="AR510" s="2338">
        <v>0.10900050018908782</v>
      </c>
      <c r="AS510" s="2338">
        <v>0.10893045227636353</v>
      </c>
      <c r="AT510" s="2338">
        <v>0.10979592164592641</v>
      </c>
    </row>
    <row r="511" spans="4:46">
      <c r="D511" s="2601" t="s">
        <v>1474</v>
      </c>
      <c r="E511" s="1352"/>
      <c r="F511" s="1352"/>
      <c r="G511" s="1352"/>
      <c r="H511" s="1352"/>
      <c r="I511" s="1352"/>
      <c r="J511" s="1352"/>
      <c r="K511" s="1352"/>
      <c r="L511" s="1352"/>
      <c r="M511" s="1352"/>
      <c r="N511" s="1352"/>
      <c r="O511" s="1352"/>
      <c r="P511" s="1352"/>
      <c r="Q511" s="1352"/>
      <c r="R511" s="1352"/>
      <c r="S511" s="1352"/>
      <c r="T511" s="1352"/>
      <c r="U511" s="1352"/>
      <c r="V511" s="1350"/>
      <c r="W511" s="1350"/>
      <c r="X511" s="1350"/>
      <c r="Y511" s="97"/>
      <c r="Z511" s="97"/>
      <c r="AA511" s="97"/>
      <c r="AB511" s="1356"/>
      <c r="AC511" s="1356"/>
      <c r="AD511" s="97"/>
      <c r="AE511" s="97"/>
      <c r="AF511" s="97">
        <v>4.5818016175706112E-2</v>
      </c>
      <c r="AG511" s="97">
        <v>1.50433907174663E-2</v>
      </c>
      <c r="AH511" s="97">
        <v>0.10190605954475127</v>
      </c>
      <c r="AI511" s="2003">
        <v>9.4316712088915428E-2</v>
      </c>
      <c r="AJ511" s="1780">
        <v>0.11149489087999966</v>
      </c>
      <c r="AK511" s="97">
        <v>7.4999999999999997E-2</v>
      </c>
      <c r="AL511" s="97">
        <v>7.7499999999999999E-2</v>
      </c>
      <c r="AM511" s="97">
        <v>0.08</v>
      </c>
      <c r="AN511" s="97">
        <v>7.7499999999999999E-2</v>
      </c>
      <c r="AO511" s="97">
        <v>7.4999999999999997E-2</v>
      </c>
      <c r="AP511" s="97">
        <v>7.4999999999999997E-2</v>
      </c>
      <c r="AQ511" s="97">
        <v>7.4999999999999997E-2</v>
      </c>
      <c r="AR511" s="2338">
        <v>7.4999999999999997E-2</v>
      </c>
      <c r="AS511" s="2338">
        <v>7.4999999999999997E-2</v>
      </c>
      <c r="AT511" s="2338">
        <v>7.4999999999999997E-2</v>
      </c>
    </row>
    <row r="512" spans="4:46">
      <c r="D512" s="2601" t="s">
        <v>1475</v>
      </c>
      <c r="E512" s="1352"/>
      <c r="F512" s="1352"/>
      <c r="G512" s="1352"/>
      <c r="H512" s="1352"/>
      <c r="I512" s="1352"/>
      <c r="J512" s="1352"/>
      <c r="K512" s="1352"/>
      <c r="L512" s="1352"/>
      <c r="M512" s="1352"/>
      <c r="N512" s="1352"/>
      <c r="O512" s="1352"/>
      <c r="P512" s="1352"/>
      <c r="Q512" s="1352"/>
      <c r="R512" s="1352"/>
      <c r="S512" s="1352"/>
      <c r="T512" s="1352"/>
      <c r="U512" s="1352"/>
      <c r="V512" s="1350"/>
      <c r="W512" s="1350"/>
      <c r="X512" s="1350"/>
      <c r="Y512" s="97"/>
      <c r="Z512" s="97"/>
      <c r="AA512" s="98"/>
      <c r="AB512" s="1358"/>
      <c r="AC512" s="1358"/>
      <c r="AD512" s="98"/>
      <c r="AE512" s="98"/>
      <c r="AF512" s="98">
        <v>8.7319256098923256E-2</v>
      </c>
      <c r="AG512" s="98">
        <v>0.15151205578591875</v>
      </c>
      <c r="AH512" s="98">
        <v>0.13892072240573131</v>
      </c>
      <c r="AI512" s="2004">
        <v>0.12546216915169656</v>
      </c>
      <c r="AJ512" s="1781">
        <v>0.12165275701359508</v>
      </c>
      <c r="AK512" s="98">
        <v>0.13</v>
      </c>
      <c r="AL512" s="98">
        <v>0.13200000000000001</v>
      </c>
      <c r="AM512" s="98">
        <v>0.13400000000000001</v>
      </c>
      <c r="AN512" s="98">
        <v>0.13200000000000001</v>
      </c>
      <c r="AO512" s="98">
        <v>0.13</v>
      </c>
      <c r="AP512" s="98">
        <v>0.1283</v>
      </c>
      <c r="AQ512" s="98">
        <v>0.126</v>
      </c>
      <c r="AR512" s="2339">
        <v>0.125</v>
      </c>
      <c r="AS512" s="2339">
        <v>0.124</v>
      </c>
      <c r="AT512" s="2339">
        <v>0.122</v>
      </c>
    </row>
    <row r="513" spans="4:46">
      <c r="D513" s="1740" t="s">
        <v>314</v>
      </c>
    </row>
    <row r="514" spans="4:46">
      <c r="D514" s="11"/>
    </row>
    <row r="515" spans="4:46">
      <c r="D515" s="1037" t="s">
        <v>91</v>
      </c>
      <c r="E515" s="834"/>
      <c r="F515" s="834"/>
      <c r="G515" s="834"/>
      <c r="H515" s="834"/>
      <c r="I515" s="834"/>
      <c r="J515" s="834"/>
      <c r="K515" s="834"/>
      <c r="L515" s="834"/>
      <c r="M515" s="834"/>
      <c r="N515" s="834"/>
      <c r="O515" s="834"/>
      <c r="P515" s="834"/>
      <c r="Q515" s="834"/>
      <c r="R515" s="834"/>
      <c r="S515" s="834"/>
      <c r="T515" s="834"/>
      <c r="U515" s="834"/>
      <c r="V515" s="834"/>
      <c r="W515" s="834"/>
      <c r="X515" s="835"/>
      <c r="Y515" s="836"/>
      <c r="Z515" s="836"/>
      <c r="AA515" s="836"/>
      <c r="AB515" s="836"/>
      <c r="AC515" s="837"/>
      <c r="AD515" s="837"/>
      <c r="AE515" s="835"/>
      <c r="AF515" s="835"/>
      <c r="AG515" s="835"/>
      <c r="AH515" s="835"/>
      <c r="AI515" s="2005"/>
      <c r="AJ515" s="835"/>
      <c r="AK515" s="835"/>
      <c r="AL515" s="835"/>
      <c r="AM515" s="835"/>
      <c r="AN515" s="835"/>
      <c r="AO515" s="835"/>
    </row>
    <row r="516" spans="4:46" ht="15.75">
      <c r="D516" s="1417" t="s">
        <v>1322</v>
      </c>
      <c r="E516" s="1417"/>
      <c r="F516" s="1417"/>
      <c r="G516" s="1417"/>
      <c r="H516" s="1417"/>
      <c r="I516" s="1418"/>
      <c r="J516" s="1418"/>
      <c r="K516" s="1418"/>
      <c r="L516" s="1418"/>
      <c r="M516" s="1418"/>
      <c r="N516" s="1418"/>
      <c r="O516" s="1418"/>
      <c r="P516" s="1418"/>
      <c r="Q516" s="1418"/>
      <c r="R516" s="1418"/>
      <c r="S516" s="1418"/>
      <c r="T516" s="1418"/>
      <c r="U516" s="1418"/>
      <c r="V516" s="1418"/>
      <c r="W516" s="1418"/>
      <c r="X516" s="1419"/>
      <c r="Y516" s="1419"/>
      <c r="Z516" s="1420"/>
      <c r="AA516" s="1420"/>
      <c r="AB516" s="1420"/>
      <c r="AC516" s="1420"/>
      <c r="AD516" s="1420"/>
      <c r="AE516" s="1419"/>
      <c r="AF516" s="1419"/>
      <c r="AG516" s="1419"/>
      <c r="AH516" s="1419"/>
      <c r="AI516" s="2006"/>
      <c r="AJ516" s="1419"/>
      <c r="AK516" s="1419"/>
      <c r="AL516" s="1419"/>
      <c r="AM516" s="1419"/>
      <c r="AN516" s="1419"/>
      <c r="AO516" s="1419"/>
      <c r="AP516" s="1419"/>
      <c r="AQ516" s="1419"/>
      <c r="AR516" s="2456"/>
      <c r="AS516" s="2456"/>
      <c r="AT516" s="2456"/>
    </row>
    <row r="517" spans="4:46" ht="16.5" thickBot="1">
      <c r="D517" s="1421"/>
      <c r="E517" s="1421"/>
      <c r="F517" s="1421"/>
      <c r="G517" s="1421"/>
      <c r="H517" s="1421"/>
      <c r="I517" s="1422"/>
      <c r="J517" s="1421"/>
      <c r="K517" s="1421"/>
      <c r="L517" s="1421"/>
      <c r="M517" s="1421"/>
      <c r="N517" s="1421"/>
      <c r="O517" s="1421"/>
      <c r="P517" s="1421"/>
      <c r="Q517" s="1421"/>
      <c r="R517" s="1421"/>
      <c r="S517" s="1421"/>
      <c r="T517" s="1421"/>
      <c r="U517" s="1421"/>
      <c r="V517" s="1422"/>
      <c r="W517" s="1421"/>
      <c r="X517" s="1423"/>
      <c r="Y517" s="1423"/>
      <c r="Z517" s="1424"/>
      <c r="AA517" s="1424"/>
      <c r="AB517" s="1425"/>
      <c r="AC517" s="1423"/>
      <c r="AD517" s="1426"/>
      <c r="AE517" s="1426"/>
      <c r="AF517" s="1426"/>
      <c r="AG517" s="1423"/>
      <c r="AH517" s="1423"/>
      <c r="AI517" s="2007"/>
      <c r="AJ517" s="1423"/>
      <c r="AK517" s="1423"/>
      <c r="AL517" s="1423"/>
      <c r="AM517" s="1423"/>
      <c r="AN517" s="1423"/>
      <c r="AO517" s="1423"/>
      <c r="AP517" s="1423"/>
      <c r="AQ517" s="1423"/>
      <c r="AR517" s="2457"/>
      <c r="AS517" s="2457"/>
      <c r="AT517" s="2457"/>
    </row>
    <row r="518" spans="4:46" ht="16.5" thickBot="1">
      <c r="D518" s="1421"/>
      <c r="E518" s="1761">
        <v>45890.741012268518</v>
      </c>
      <c r="F518" s="1427"/>
      <c r="G518" s="1427"/>
      <c r="H518" s="1427"/>
      <c r="I518" s="1428">
        <v>1998</v>
      </c>
      <c r="J518" s="1428">
        <v>1999</v>
      </c>
      <c r="K518" s="1428">
        <v>2000</v>
      </c>
      <c r="L518" s="1428">
        <v>2001</v>
      </c>
      <c r="M518" s="1428">
        <v>2002</v>
      </c>
      <c r="N518" s="1428">
        <v>2003</v>
      </c>
      <c r="O518" s="1428">
        <v>2004</v>
      </c>
      <c r="P518" s="1428">
        <v>2005</v>
      </c>
      <c r="Q518" s="1428">
        <v>2006</v>
      </c>
      <c r="R518" s="1428">
        <v>2007</v>
      </c>
      <c r="S518" s="1428">
        <v>2008</v>
      </c>
      <c r="T518" s="1428">
        <v>2009</v>
      </c>
      <c r="U518" s="1428">
        <v>2010</v>
      </c>
      <c r="V518" s="1428">
        <v>2011</v>
      </c>
      <c r="W518" s="1428">
        <v>2012</v>
      </c>
      <c r="X518" s="1429">
        <v>2013</v>
      </c>
      <c r="Y518" s="1429">
        <v>2014</v>
      </c>
      <c r="Z518" s="1429">
        <v>2015</v>
      </c>
      <c r="AA518" s="1429">
        <v>2016</v>
      </c>
      <c r="AB518" s="1429">
        <v>2017</v>
      </c>
      <c r="AC518" s="1429">
        <v>2018</v>
      </c>
      <c r="AD518" s="1429">
        <v>2019</v>
      </c>
      <c r="AE518" s="1429">
        <v>2020</v>
      </c>
      <c r="AF518" s="1429">
        <v>2021</v>
      </c>
      <c r="AG518" s="1429">
        <v>2022</v>
      </c>
      <c r="AH518" s="1429">
        <v>2023</v>
      </c>
      <c r="AI518" s="2008">
        <v>2024</v>
      </c>
      <c r="AJ518" s="1819">
        <v>2025</v>
      </c>
      <c r="AK518" s="1429">
        <v>2026</v>
      </c>
      <c r="AL518" s="1429">
        <v>2027</v>
      </c>
      <c r="AM518" s="1429">
        <v>2028</v>
      </c>
      <c r="AN518" s="1429">
        <v>2029</v>
      </c>
      <c r="AO518" s="1429">
        <v>2030</v>
      </c>
      <c r="AP518" s="1429">
        <v>2031</v>
      </c>
      <c r="AQ518" s="1429">
        <v>2032</v>
      </c>
      <c r="AR518" s="2458">
        <v>2033</v>
      </c>
      <c r="AS518" s="2458">
        <v>2034</v>
      </c>
      <c r="AT518" s="2458">
        <v>2035</v>
      </c>
    </row>
    <row r="519" spans="4:46" ht="15.75">
      <c r="D519" s="1430" t="s">
        <v>92</v>
      </c>
      <c r="E519" s="1431"/>
      <c r="F519" s="1431"/>
      <c r="G519" s="1431"/>
      <c r="H519" s="1431"/>
      <c r="I519" s="1432">
        <v>33.072032159999964</v>
      </c>
      <c r="J519" s="1432">
        <v>1.5997910394645771</v>
      </c>
      <c r="K519" s="1432">
        <v>-29.935301261764749</v>
      </c>
      <c r="L519" s="1432">
        <v>-112.64168724247342</v>
      </c>
      <c r="M519" s="1432">
        <v>-147.39171744245479</v>
      </c>
      <c r="N519" s="1432">
        <v>-133.06385433127235</v>
      </c>
      <c r="O519" s="1432">
        <v>-127.94251027551269</v>
      </c>
      <c r="P519" s="1432">
        <v>-222.25603350873621</v>
      </c>
      <c r="Q519" s="1432">
        <v>-226.61689353041083</v>
      </c>
      <c r="R519" s="1432">
        <v>-315.42278399296447</v>
      </c>
      <c r="S519" s="1432">
        <v>-617.3408080232191</v>
      </c>
      <c r="T519" s="1432">
        <v>-755.74885385447635</v>
      </c>
      <c r="U519" s="1433">
        <v>-399.14243773980218</v>
      </c>
      <c r="V519" s="1433">
        <v>-477.0105138373151</v>
      </c>
      <c r="W519" s="1433">
        <v>-741.01596068013112</v>
      </c>
      <c r="X519" s="1434">
        <v>-585.10560774615465</v>
      </c>
      <c r="Y519" s="1434">
        <v>-929.80067925571416</v>
      </c>
      <c r="Z519" s="1434">
        <v>-1077.0440812166655</v>
      </c>
      <c r="AA519" s="1434">
        <v>-1317.1586483215233</v>
      </c>
      <c r="AB519" s="1434">
        <v>-860.44252532573967</v>
      </c>
      <c r="AC519" s="1434">
        <v>-958.77331158978484</v>
      </c>
      <c r="AD519" s="1434">
        <v>-1224.9026055125994</v>
      </c>
      <c r="AE519" s="1434">
        <v>-1227.3333576414225</v>
      </c>
      <c r="AF519" s="1434">
        <v>-1207.1062854845272</v>
      </c>
      <c r="AG519" s="1434">
        <v>-1247.1126077885817</v>
      </c>
      <c r="AH519" s="1434">
        <v>-1647.4562878811889</v>
      </c>
      <c r="AI519" s="2009">
        <v>-1806.5845100067868</v>
      </c>
      <c r="AJ519" s="1820">
        <v>-2151.5247065536355</v>
      </c>
      <c r="AK519" s="1434">
        <v>-2721.2858519457436</v>
      </c>
      <c r="AL519" s="1434">
        <v>-2610.9886741199302</v>
      </c>
      <c r="AM519" s="1434">
        <v>-2191.0563070897761</v>
      </c>
      <c r="AN519" s="1434">
        <v>-2249.2453675283791</v>
      </c>
      <c r="AO519" s="1434">
        <v>-2223.3684894041808</v>
      </c>
      <c r="AP519" s="1434">
        <v>-2757.844431710756</v>
      </c>
      <c r="AQ519" s="1434">
        <v>-3968.3115093922365</v>
      </c>
      <c r="AR519" s="2340">
        <v>-6532.6666522721916</v>
      </c>
      <c r="AS519" s="2340">
        <v>-9114.9626802887069</v>
      </c>
      <c r="AT519" s="2340" t="e">
        <v>#REF!</v>
      </c>
    </row>
    <row r="520" spans="4:46" ht="15.75">
      <c r="D520" s="1435" t="s">
        <v>93</v>
      </c>
      <c r="E520" s="1436"/>
      <c r="F520" s="1436"/>
      <c r="G520" s="1436"/>
      <c r="H520" s="1436"/>
      <c r="I520" s="1437">
        <v>-139.36796784000003</v>
      </c>
      <c r="J520" s="1437">
        <v>-141.02818969248278</v>
      </c>
      <c r="K520" s="1437">
        <v>-144.07130126176472</v>
      </c>
      <c r="L520" s="1437">
        <v>-206.34668724247342</v>
      </c>
      <c r="M520" s="1437">
        <v>-240.25171744245478</v>
      </c>
      <c r="N520" s="1437">
        <v>-239.49365093510386</v>
      </c>
      <c r="O520" s="1437">
        <v>-245.13320534795696</v>
      </c>
      <c r="P520" s="1437">
        <v>-361.59085609734484</v>
      </c>
      <c r="Q520" s="1437">
        <v>-394.36361752102539</v>
      </c>
      <c r="R520" s="1437">
        <v>-500.24913959557648</v>
      </c>
      <c r="S520" s="1437">
        <v>-759.140072942252</v>
      </c>
      <c r="T520" s="1437">
        <v>-903.11587842232132</v>
      </c>
      <c r="U520" s="1438">
        <v>-941.10324306574239</v>
      </c>
      <c r="V520" s="1438">
        <v>-1224.7228579954076</v>
      </c>
      <c r="W520" s="1438">
        <v>-1253.8152829101923</v>
      </c>
      <c r="X520" s="1439">
        <v>-1154.648241742982</v>
      </c>
      <c r="Y520" s="1439">
        <v>-1325.2429107297098</v>
      </c>
      <c r="Z520" s="1439">
        <v>-1489.7128416710786</v>
      </c>
      <c r="AA520" s="1439">
        <v>-1539.5992654742111</v>
      </c>
      <c r="AB520" s="1439">
        <v>-1166.6892913721808</v>
      </c>
      <c r="AC520" s="1439">
        <v>-1298.1210225449236</v>
      </c>
      <c r="AD520" s="1439">
        <v>-1482.4829292015449</v>
      </c>
      <c r="AE520" s="1439">
        <v>-1648.5826373427822</v>
      </c>
      <c r="AF520" s="1439">
        <v>-1783.128385612039</v>
      </c>
      <c r="AG520" s="1439">
        <v>-1978.7094598709032</v>
      </c>
      <c r="AH520" s="1439">
        <v>-2268.0538023878776</v>
      </c>
      <c r="AI520" s="2010">
        <v>-2253.2981404791212</v>
      </c>
      <c r="AJ520" s="1821">
        <v>-2456.1256368048557</v>
      </c>
      <c r="AK520" s="1439">
        <v>-2964.1937386860204</v>
      </c>
      <c r="AL520" s="1439">
        <v>-2821.4498460356863</v>
      </c>
      <c r="AM520" s="1439">
        <v>-2376.3708672753555</v>
      </c>
      <c r="AN520" s="1439">
        <v>-2416.6676406186357</v>
      </c>
      <c r="AO520" s="1439">
        <v>-2322.7510183076893</v>
      </c>
      <c r="AP520" s="1439">
        <v>-2889.1062152010436</v>
      </c>
      <c r="AQ520" s="1439">
        <v>-4131.5135584853488</v>
      </c>
      <c r="AR520" s="2341">
        <v>-6683.1979993149662</v>
      </c>
      <c r="AS520" s="2341">
        <v>-9253.0493998626334</v>
      </c>
      <c r="AT520" s="2341" t="e">
        <v>#REF!</v>
      </c>
    </row>
    <row r="521" spans="4:46" ht="15.75">
      <c r="D521" s="1440" t="s">
        <v>94</v>
      </c>
      <c r="E521" s="1441"/>
      <c r="F521" s="1441"/>
      <c r="G521" s="1441"/>
      <c r="H521" s="1441"/>
      <c r="I521" s="1442">
        <v>-62.316891110000029</v>
      </c>
      <c r="J521" s="1442">
        <v>-52.595829760000029</v>
      </c>
      <c r="K521" s="1442">
        <v>-28.521092712460586</v>
      </c>
      <c r="L521" s="1442">
        <v>-113.64464949654241</v>
      </c>
      <c r="M521" s="1442">
        <v>-134.31286184296366</v>
      </c>
      <c r="N521" s="1442">
        <v>-150.93900097637913</v>
      </c>
      <c r="O521" s="1442">
        <v>-159.8397268057806</v>
      </c>
      <c r="P521" s="1442">
        <v>-203.53702805475132</v>
      </c>
      <c r="Q521" s="1442">
        <v>-274.8521531047254</v>
      </c>
      <c r="R521" s="1442">
        <v>-388.4441981716908</v>
      </c>
      <c r="S521" s="1442">
        <v>-591.34812253134101</v>
      </c>
      <c r="T521" s="1442">
        <v>-720.44922180293838</v>
      </c>
      <c r="U521" s="1443">
        <v>-786.69823198723111</v>
      </c>
      <c r="V521" s="1443">
        <v>-1104.8406819260244</v>
      </c>
      <c r="W521" s="1443">
        <v>-1273.6979973176049</v>
      </c>
      <c r="X521" s="1444">
        <v>-1150.7782240120837</v>
      </c>
      <c r="Y521" s="1444">
        <v>-1268.569379319752</v>
      </c>
      <c r="Z521" s="1444">
        <v>-1236.605594446376</v>
      </c>
      <c r="AA521" s="1444">
        <v>-1294.1432309645345</v>
      </c>
      <c r="AB521" s="1444">
        <v>-973.90152947148476</v>
      </c>
      <c r="AC521" s="1444">
        <v>-1154.517937325817</v>
      </c>
      <c r="AD521" s="1444">
        <v>-1464.9298479763402</v>
      </c>
      <c r="AE521" s="1444">
        <v>-1650.2711384173981</v>
      </c>
      <c r="AF521" s="1444">
        <v>-1658.6939804403246</v>
      </c>
      <c r="AG521" s="1444">
        <v>-1988.5445820359059</v>
      </c>
      <c r="AH521" s="1444">
        <v>-2368.7598144758122</v>
      </c>
      <c r="AI521" s="2011">
        <v>-2344.3995878205433</v>
      </c>
      <c r="AJ521" s="1822">
        <v>-2495.8981740176896</v>
      </c>
      <c r="AK521" s="1444">
        <v>-2858.4296123384975</v>
      </c>
      <c r="AL521" s="1444">
        <v>-2774.3773529699738</v>
      </c>
      <c r="AM521" s="1444">
        <v>-2462.1288158118659</v>
      </c>
      <c r="AN521" s="1444">
        <v>-2505.8769683295386</v>
      </c>
      <c r="AO521" s="1444">
        <v>-2380.2720404420861</v>
      </c>
      <c r="AP521" s="1444">
        <v>-2768.3262032008497</v>
      </c>
      <c r="AQ521" s="1444">
        <v>-3879.8926757079525</v>
      </c>
      <c r="AR521" s="2342">
        <v>-6157.4130927915421</v>
      </c>
      <c r="AS521" s="2342">
        <v>-8446.1117661474309</v>
      </c>
      <c r="AT521" s="2342" t="e">
        <v>#REF!</v>
      </c>
    </row>
    <row r="522" spans="4:46">
      <c r="D522" s="1445" t="s">
        <v>1323</v>
      </c>
      <c r="E522" s="1446"/>
      <c r="F522" s="1446"/>
      <c r="G522" s="1446"/>
      <c r="H522" s="1446"/>
      <c r="I522" s="1447">
        <v>62.480240890000005</v>
      </c>
      <c r="J522" s="1447">
        <v>60.92301823999999</v>
      </c>
      <c r="K522" s="1447">
        <v>68.978827246000009</v>
      </c>
      <c r="L522" s="1447">
        <v>92.401690245089114</v>
      </c>
      <c r="M522" s="1447">
        <v>64.763704910780007</v>
      </c>
      <c r="N522" s="1447">
        <v>62.780109999999993</v>
      </c>
      <c r="O522" s="1447">
        <v>97.935253032574082</v>
      </c>
      <c r="P522" s="1447">
        <v>124.897456064403</v>
      </c>
      <c r="Q522" s="1447">
        <v>147.30299980249552</v>
      </c>
      <c r="R522" s="1447">
        <v>176.69369374961863</v>
      </c>
      <c r="S522" s="1447">
        <v>263.71555412455729</v>
      </c>
      <c r="T522" s="1447">
        <v>234.10938203532825</v>
      </c>
      <c r="U522" s="1448">
        <v>297.27525638318576</v>
      </c>
      <c r="V522" s="1448">
        <v>464.23509572295097</v>
      </c>
      <c r="W522" s="1448">
        <v>590.75047513658239</v>
      </c>
      <c r="X522" s="1448">
        <v>703.01008041898604</v>
      </c>
      <c r="Y522" s="1448">
        <v>723.09059610740644</v>
      </c>
      <c r="Z522" s="1448">
        <v>682.04487175539759</v>
      </c>
      <c r="AA522" s="1448">
        <v>726.61089888126162</v>
      </c>
      <c r="AB522" s="1448">
        <v>1040.4630420538626</v>
      </c>
      <c r="AC522" s="1448">
        <v>1129.6259856911984</v>
      </c>
      <c r="AD522" s="1448">
        <v>1239.7017406889609</v>
      </c>
      <c r="AE522" s="1448">
        <v>1407.5179307271878</v>
      </c>
      <c r="AF522" s="1448">
        <v>1530.8304561703999</v>
      </c>
      <c r="AG522" s="1448">
        <v>2111.8792169381027</v>
      </c>
      <c r="AH522" s="1448">
        <v>2465.9492713402205</v>
      </c>
      <c r="AI522" s="2012">
        <v>3201.0016814397941</v>
      </c>
      <c r="AJ522" s="1823">
        <v>3938.16278084023</v>
      </c>
      <c r="AK522" s="1448">
        <v>4647.3597580271507</v>
      </c>
      <c r="AL522" s="1448">
        <v>5204.6529691371488</v>
      </c>
      <c r="AM522" s="1448">
        <v>5980.287834758501</v>
      </c>
      <c r="AN522" s="1448">
        <v>6730.976598794331</v>
      </c>
      <c r="AO522" s="1448">
        <v>7375.6374914695725</v>
      </c>
      <c r="AP522" s="1448">
        <v>7341.0548111221469</v>
      </c>
      <c r="AQ522" s="1448">
        <v>7706.941713322426</v>
      </c>
      <c r="AR522" s="2343">
        <v>8117.2826078107291</v>
      </c>
      <c r="AS522" s="2343">
        <v>8573.4971782615576</v>
      </c>
      <c r="AT522" s="2343" t="e">
        <v>#REF!</v>
      </c>
    </row>
    <row r="523" spans="4:46">
      <c r="D523" s="1445" t="s">
        <v>95</v>
      </c>
      <c r="E523" s="1446"/>
      <c r="F523" s="1446"/>
      <c r="G523" s="1446"/>
      <c r="H523" s="1446"/>
      <c r="I523" s="1447">
        <v>28.14</v>
      </c>
      <c r="J523" s="1447">
        <v>26.472505439999996</v>
      </c>
      <c r="K523" s="1447">
        <v>22.524768000000002</v>
      </c>
      <c r="L523" s="1447">
        <v>19.363316125089121</v>
      </c>
      <c r="M523" s="1447">
        <v>14.649735599999998</v>
      </c>
      <c r="N523" s="1447">
        <v>15.01</v>
      </c>
      <c r="O523" s="1447">
        <v>32.230329951999998</v>
      </c>
      <c r="P523" s="1447">
        <v>38.265782219999998</v>
      </c>
      <c r="Q523" s="1447">
        <v>54.040795000000003</v>
      </c>
      <c r="R523" s="1447">
        <v>35.669744124728894</v>
      </c>
      <c r="S523" s="1447">
        <v>46.91</v>
      </c>
      <c r="T523" s="1447">
        <v>37.287261600000001</v>
      </c>
      <c r="U523" s="1449">
        <v>56.081155299999999</v>
      </c>
      <c r="V523" s="1449">
        <v>74.604393000000016</v>
      </c>
      <c r="W523" s="1449">
        <v>60.88626</v>
      </c>
      <c r="X523" s="1448">
        <v>54.901229000000008</v>
      </c>
      <c r="Y523" s="1448">
        <v>59.677998000000002</v>
      </c>
      <c r="Z523" s="1448">
        <v>62.037689999999998</v>
      </c>
      <c r="AA523" s="1448">
        <v>58.490085999999998</v>
      </c>
      <c r="AB523" s="1448">
        <v>64.115953186824811</v>
      </c>
      <c r="AC523" s="1448">
        <v>69.585016983233785</v>
      </c>
      <c r="AD523" s="1448">
        <v>69.470170768090952</v>
      </c>
      <c r="AE523" s="1448">
        <v>53.93374429865662</v>
      </c>
      <c r="AF523" s="1448">
        <v>78.303436616609901</v>
      </c>
      <c r="AG523" s="1448">
        <v>105.03479400000001</v>
      </c>
      <c r="AH523" s="1448">
        <v>87.80492000000001</v>
      </c>
      <c r="AI523" s="2012">
        <v>90.363305999999994</v>
      </c>
      <c r="AJ523" s="1823">
        <v>95.803552536854042</v>
      </c>
      <c r="AK523" s="1448">
        <v>100.59373016369673</v>
      </c>
      <c r="AL523" s="1448">
        <v>105.62341667188157</v>
      </c>
      <c r="AM523" s="1448">
        <v>110.90458750547565</v>
      </c>
      <c r="AN523" s="1448">
        <v>116.99180722784655</v>
      </c>
      <c r="AO523" s="1448">
        <v>123.41048745369091</v>
      </c>
      <c r="AP523" s="1448">
        <v>130.18132444006298</v>
      </c>
      <c r="AQ523" s="1448">
        <v>137.32363904103593</v>
      </c>
      <c r="AR523" s="2343">
        <v>144.85781213690964</v>
      </c>
      <c r="AS523" s="2343">
        <v>152.8053427918677</v>
      </c>
      <c r="AT523" s="2343">
        <v>161.18890960241677</v>
      </c>
    </row>
    <row r="524" spans="4:46">
      <c r="D524" s="1445" t="s">
        <v>1324</v>
      </c>
      <c r="E524" s="1446"/>
      <c r="F524" s="1446"/>
      <c r="G524" s="1446"/>
      <c r="H524" s="1446"/>
      <c r="I524" s="1447">
        <v>22.86634845</v>
      </c>
      <c r="J524" s="1447">
        <v>17.539330799999998</v>
      </c>
      <c r="K524" s="1447">
        <v>24.27909</v>
      </c>
      <c r="L524" s="1447">
        <v>22.710755550000002</v>
      </c>
      <c r="M524" s="1447">
        <v>22.02149680078</v>
      </c>
      <c r="N524" s="1447">
        <v>22.499670000000002</v>
      </c>
      <c r="O524" s="1447">
        <v>21.605039090574095</v>
      </c>
      <c r="P524" s="1447">
        <v>24.382822780000001</v>
      </c>
      <c r="Q524" s="1447">
        <v>31.863723726428297</v>
      </c>
      <c r="R524" s="1447">
        <v>31.516254639211525</v>
      </c>
      <c r="S524" s="1447">
        <v>41.585022872194074</v>
      </c>
      <c r="T524" s="1447">
        <v>48.269572714983561</v>
      </c>
      <c r="U524" s="1449">
        <v>55.709222774000011</v>
      </c>
      <c r="V524" s="1449">
        <v>63.895226389999998</v>
      </c>
      <c r="W524" s="1449">
        <v>65.717925280000003</v>
      </c>
      <c r="X524" s="1448">
        <v>55.478455909999994</v>
      </c>
      <c r="Y524" s="1448">
        <v>51.758341260000009</v>
      </c>
      <c r="Z524" s="1448">
        <v>72.456992229999983</v>
      </c>
      <c r="AA524" s="1448">
        <v>63.421105740000002</v>
      </c>
      <c r="AB524" s="1448">
        <v>84.265966619956998</v>
      </c>
      <c r="AC524" s="1448">
        <v>90.954134821190905</v>
      </c>
      <c r="AD524" s="1448">
        <v>86.653271830934699</v>
      </c>
      <c r="AE524" s="1448">
        <v>90.284732290000008</v>
      </c>
      <c r="AF524" s="1448">
        <v>96.850398249999998</v>
      </c>
      <c r="AG524" s="1448">
        <v>106.73083748260001</v>
      </c>
      <c r="AH524" s="1448">
        <v>106.31248313</v>
      </c>
      <c r="AI524" s="2012">
        <v>113.13237324814999</v>
      </c>
      <c r="AJ524" s="1823">
        <v>122.92518050505829</v>
      </c>
      <c r="AK524" s="1448">
        <v>127.84218772526059</v>
      </c>
      <c r="AL524" s="1448">
        <v>132.95587523427102</v>
      </c>
      <c r="AM524" s="1448">
        <v>138.27411024364187</v>
      </c>
      <c r="AN524" s="1448">
        <v>143.80507465338752</v>
      </c>
      <c r="AO524" s="1448">
        <v>149.55727763952302</v>
      </c>
      <c r="AP524" s="1448">
        <v>155.53956874510396</v>
      </c>
      <c r="AQ524" s="1448">
        <v>161.76115149490812</v>
      </c>
      <c r="AR524" s="2343">
        <v>168.23159755470445</v>
      </c>
      <c r="AS524" s="2343">
        <v>174.96086145689262</v>
      </c>
      <c r="AT524" s="2343">
        <v>181.95929591516833</v>
      </c>
    </row>
    <row r="525" spans="4:46">
      <c r="D525" s="1445" t="s">
        <v>1325</v>
      </c>
      <c r="E525" s="1446"/>
      <c r="F525" s="1446"/>
      <c r="G525" s="1446"/>
      <c r="H525" s="1446"/>
      <c r="I525" s="1447">
        <v>3.0997677999999995</v>
      </c>
      <c r="J525" s="1447">
        <v>5.9098699999999988</v>
      </c>
      <c r="K525" s="1447">
        <v>12.578470006999998</v>
      </c>
      <c r="L525" s="1447">
        <v>42.634743100000001</v>
      </c>
      <c r="M525" s="1447">
        <v>15.874495309999999</v>
      </c>
      <c r="N525" s="1447">
        <v>11.078520000000001</v>
      </c>
      <c r="O525" s="1447">
        <v>29.280729729999997</v>
      </c>
      <c r="P525" s="1447">
        <v>37.300212579251223</v>
      </c>
      <c r="Q525" s="1447">
        <v>36.573334098098599</v>
      </c>
      <c r="R525" s="1447">
        <v>70.619907099073686</v>
      </c>
      <c r="S525" s="1447">
        <v>91.335012828986947</v>
      </c>
      <c r="T525" s="1447">
        <v>54.574203482157657</v>
      </c>
      <c r="U525" s="1449">
        <v>67.790141859401899</v>
      </c>
      <c r="V525" s="1449">
        <v>151.42677189844926</v>
      </c>
      <c r="W525" s="1449">
        <v>136.07097313718566</v>
      </c>
      <c r="X525" s="1448">
        <v>225.69987494973122</v>
      </c>
      <c r="Y525" s="1448">
        <v>203.3182655808873</v>
      </c>
      <c r="Z525" s="1448">
        <v>117.80669559463368</v>
      </c>
      <c r="AA525" s="1448">
        <v>86.424093277594437</v>
      </c>
      <c r="AB525" s="1448">
        <v>123.6809372959932</v>
      </c>
      <c r="AC525" s="1448">
        <v>142.99183080454571</v>
      </c>
      <c r="AD525" s="1448">
        <v>100.32776262985463</v>
      </c>
      <c r="AE525" s="1448">
        <v>83.149746543495297</v>
      </c>
      <c r="AF525" s="1448">
        <v>149.45351661204421</v>
      </c>
      <c r="AG525" s="1448">
        <v>203.79222498491765</v>
      </c>
      <c r="AH525" s="1448">
        <v>201.36166246024169</v>
      </c>
      <c r="AI525" s="2012">
        <v>231.34806366289354</v>
      </c>
      <c r="AJ525" s="1823">
        <v>259.24399859361864</v>
      </c>
      <c r="AK525" s="1448">
        <v>280.15114229782171</v>
      </c>
      <c r="AL525" s="1448">
        <v>302.68135211466915</v>
      </c>
      <c r="AM525" s="1448">
        <v>326.3497796489421</v>
      </c>
      <c r="AN525" s="1448">
        <v>350.36011358760709</v>
      </c>
      <c r="AO525" s="1448">
        <v>368.95027540590598</v>
      </c>
      <c r="AP525" s="1448">
        <v>388.52880090533898</v>
      </c>
      <c r="AQ525" s="1448">
        <v>409.14833912447563</v>
      </c>
      <c r="AR525" s="2343">
        <v>430.86434891030399</v>
      </c>
      <c r="AS525" s="2343">
        <v>453.73524914456596</v>
      </c>
      <c r="AT525" s="2343">
        <v>477.82257701585911</v>
      </c>
    </row>
    <row r="526" spans="4:46">
      <c r="D526" s="1445" t="s">
        <v>1326</v>
      </c>
      <c r="E526" s="1446"/>
      <c r="F526" s="1446"/>
      <c r="G526" s="1446"/>
      <c r="H526" s="1446"/>
      <c r="I526" s="1447"/>
      <c r="J526" s="1447"/>
      <c r="K526" s="1447"/>
      <c r="L526" s="1447"/>
      <c r="M526" s="1447"/>
      <c r="N526" s="1447"/>
      <c r="O526" s="1447"/>
      <c r="P526" s="1447"/>
      <c r="Q526" s="1447"/>
      <c r="R526" s="1447"/>
      <c r="S526" s="1447"/>
      <c r="T526" s="1447"/>
      <c r="U526" s="1448">
        <v>0</v>
      </c>
      <c r="V526" s="1448">
        <v>0</v>
      </c>
      <c r="W526" s="1448">
        <v>0</v>
      </c>
      <c r="X526" s="1448">
        <v>0</v>
      </c>
      <c r="Y526" s="1448">
        <v>0</v>
      </c>
      <c r="Z526" s="1448">
        <v>0</v>
      </c>
      <c r="AA526" s="1448">
        <v>0</v>
      </c>
      <c r="AB526" s="1448">
        <v>90.500004063763001</v>
      </c>
      <c r="AC526" s="1448">
        <v>73.613640090336645</v>
      </c>
      <c r="AD526" s="1448">
        <v>276.37361303992793</v>
      </c>
      <c r="AE526" s="1448">
        <v>646.18294618000004</v>
      </c>
      <c r="AF526" s="1448">
        <v>363.18400854496144</v>
      </c>
      <c r="AG526" s="1448">
        <v>555.74041728139775</v>
      </c>
      <c r="AH526" s="1448">
        <v>883.60790093213734</v>
      </c>
      <c r="AI526" s="2012">
        <v>1509.0537308472606</v>
      </c>
      <c r="AJ526" s="1823">
        <v>2098.8686518617742</v>
      </c>
      <c r="AK526" s="1448">
        <v>2627.1935712185686</v>
      </c>
      <c r="AL526" s="1448">
        <v>2979.1404430168095</v>
      </c>
      <c r="AM526" s="1448">
        <v>3502.208748569019</v>
      </c>
      <c r="AN526" s="1448">
        <v>4023.2209890067493</v>
      </c>
      <c r="AO526" s="1448">
        <v>4424.9221002272452</v>
      </c>
      <c r="AP526" s="1448">
        <v>4101.3533332885891</v>
      </c>
      <c r="AQ526" s="1448">
        <v>4140.9866859278045</v>
      </c>
      <c r="AR526" s="2343">
        <v>4181.0030347426182</v>
      </c>
      <c r="AS526" s="2343">
        <v>4221.406080809541</v>
      </c>
      <c r="AT526" s="2343">
        <v>4262.1995609703699</v>
      </c>
    </row>
    <row r="527" spans="4:46">
      <c r="D527" s="1445" t="s">
        <v>1327</v>
      </c>
      <c r="E527" s="1446"/>
      <c r="F527" s="1446"/>
      <c r="G527" s="1446"/>
      <c r="H527" s="1446"/>
      <c r="I527" s="1447">
        <v>124.79713200000003</v>
      </c>
      <c r="J527" s="1447">
        <v>113.51884800000002</v>
      </c>
      <c r="K527" s="1447">
        <v>97.499919958460595</v>
      </c>
      <c r="L527" s="1447">
        <v>206.04633974163153</v>
      </c>
      <c r="M527" s="1447">
        <v>199.07656675374366</v>
      </c>
      <c r="N527" s="1447">
        <v>213.71911097637914</v>
      </c>
      <c r="O527" s="1447">
        <v>257.77497983835468</v>
      </c>
      <c r="P527" s="1447">
        <v>328.43448411915432</v>
      </c>
      <c r="Q527" s="1447">
        <v>422.15515290722095</v>
      </c>
      <c r="R527" s="1447">
        <v>565.13789192130946</v>
      </c>
      <c r="S527" s="1447">
        <v>855.06367665589835</v>
      </c>
      <c r="T527" s="1447">
        <v>954.55860383826666</v>
      </c>
      <c r="U527" s="1448">
        <v>1083.9734883704168</v>
      </c>
      <c r="V527" s="1448">
        <v>1569.0757776489754</v>
      </c>
      <c r="W527" s="1448">
        <v>1864.4484724541871</v>
      </c>
      <c r="X527" s="1448">
        <v>1853.7883044310697</v>
      </c>
      <c r="Y527" s="1448">
        <v>1991.6599754271583</v>
      </c>
      <c r="Z527" s="1448">
        <v>1918.6504662017737</v>
      </c>
      <c r="AA527" s="1448">
        <v>2020.7541298457961</v>
      </c>
      <c r="AB527" s="1448">
        <v>2014.3645715253474</v>
      </c>
      <c r="AC527" s="1448">
        <v>2284.1439230170154</v>
      </c>
      <c r="AD527" s="1448">
        <v>2704.631588665301</v>
      </c>
      <c r="AE527" s="1448">
        <v>3057.7890691445859</v>
      </c>
      <c r="AF527" s="1448">
        <v>3189.5244366107245</v>
      </c>
      <c r="AG527" s="1448">
        <v>4100.4237989740086</v>
      </c>
      <c r="AH527" s="1448">
        <v>4834.7090858160327</v>
      </c>
      <c r="AI527" s="2012">
        <v>5545.4012692603374</v>
      </c>
      <c r="AJ527" s="1823">
        <v>6434.0609548579196</v>
      </c>
      <c r="AK527" s="1448">
        <v>7505.7893703656482</v>
      </c>
      <c r="AL527" s="1448">
        <v>7979.0303221071226</v>
      </c>
      <c r="AM527" s="1448">
        <v>8442.416650570367</v>
      </c>
      <c r="AN527" s="1448">
        <v>9236.8535671238697</v>
      </c>
      <c r="AO527" s="1448">
        <v>9755.9095319116586</v>
      </c>
      <c r="AP527" s="1448">
        <v>10109.381014322997</v>
      </c>
      <c r="AQ527" s="1448">
        <v>11586.834389030379</v>
      </c>
      <c r="AR527" s="2343">
        <v>14274.695700602271</v>
      </c>
      <c r="AS527" s="2343">
        <v>17019.608944408988</v>
      </c>
      <c r="AT527" s="2343" t="e">
        <v>#REF!</v>
      </c>
    </row>
    <row r="528" spans="4:46">
      <c r="D528" s="1445" t="s">
        <v>1328</v>
      </c>
      <c r="E528" s="1446"/>
      <c r="F528" s="1446"/>
      <c r="G528" s="1446"/>
      <c r="H528" s="1446"/>
      <c r="I528" s="1447">
        <v>124.79713200000003</v>
      </c>
      <c r="J528" s="1447">
        <v>113.51884800000002</v>
      </c>
      <c r="K528" s="1447">
        <v>97.499919958460595</v>
      </c>
      <c r="L528" s="1447">
        <v>206.04633974163153</v>
      </c>
      <c r="M528" s="1447">
        <v>199.07656675374366</v>
      </c>
      <c r="N528" s="1447">
        <v>213.71911097637914</v>
      </c>
      <c r="O528" s="1447">
        <v>257.77497983835468</v>
      </c>
      <c r="P528" s="1447">
        <v>328.43448411915432</v>
      </c>
      <c r="Q528" s="1447">
        <v>422.15515290722095</v>
      </c>
      <c r="R528" s="1447">
        <v>565.13789192130946</v>
      </c>
      <c r="S528" s="1447">
        <v>855.06367665589835</v>
      </c>
      <c r="T528" s="1447">
        <v>940.35860383826662</v>
      </c>
      <c r="U528" s="1449">
        <v>1083.9734883704168</v>
      </c>
      <c r="V528" s="1449">
        <v>1484.1557776489753</v>
      </c>
      <c r="W528" s="1449">
        <v>1815.0886175941871</v>
      </c>
      <c r="X528" s="1448">
        <v>1853.7883044310697</v>
      </c>
      <c r="Y528" s="1448">
        <v>1973.4599754271583</v>
      </c>
      <c r="Z528" s="1448">
        <v>1918.6504662017737</v>
      </c>
      <c r="AA528" s="1448">
        <v>1836.7541298457961</v>
      </c>
      <c r="AB528" s="1448">
        <v>1989.6145715253474</v>
      </c>
      <c r="AC528" s="1448">
        <v>2244.8759690170154</v>
      </c>
      <c r="AD528" s="1448">
        <v>2465.2843745851387</v>
      </c>
      <c r="AE528" s="1448">
        <v>2430.9916113245858</v>
      </c>
      <c r="AF528" s="1448">
        <v>2821.2190662089347</v>
      </c>
      <c r="AG528" s="1448">
        <v>3590.4499899419643</v>
      </c>
      <c r="AH528" s="1448">
        <v>3905.3209299460923</v>
      </c>
      <c r="AI528" s="2012">
        <v>4067.5118726713222</v>
      </c>
      <c r="AJ528" s="1823">
        <v>4220.1653924510274</v>
      </c>
      <c r="AK528" s="1448">
        <v>4446.1946458588918</v>
      </c>
      <c r="AL528" s="1448">
        <v>4712.6552783136131</v>
      </c>
      <c r="AM528" s="1448">
        <v>4960.1874451830181</v>
      </c>
      <c r="AN528" s="1448">
        <v>5248.8902393389872</v>
      </c>
      <c r="AO528" s="1448">
        <v>5383.0453387459111</v>
      </c>
      <c r="AP528" s="1448">
        <v>6060.5886487250591</v>
      </c>
      <c r="AQ528" s="1448">
        <v>7498.9165927395334</v>
      </c>
      <c r="AR528" s="2343">
        <v>10147.274385737324</v>
      </c>
      <c r="AS528" s="2343">
        <v>12852.302369443447</v>
      </c>
      <c r="AT528" s="2343" t="e">
        <v>#REF!</v>
      </c>
    </row>
    <row r="529" spans="4:46">
      <c r="D529" s="1445" t="s">
        <v>712</v>
      </c>
      <c r="E529" s="1446"/>
      <c r="F529" s="1446"/>
      <c r="G529" s="1446"/>
      <c r="H529" s="1446"/>
      <c r="I529" s="1447"/>
      <c r="J529" s="1447"/>
      <c r="K529" s="1447"/>
      <c r="L529" s="1447"/>
      <c r="M529" s="1447"/>
      <c r="N529" s="1447"/>
      <c r="O529" s="1447"/>
      <c r="P529" s="1447"/>
      <c r="Q529" s="1447"/>
      <c r="R529" s="1447"/>
      <c r="S529" s="1447"/>
      <c r="T529" s="1447"/>
      <c r="U529" s="1449">
        <v>0</v>
      </c>
      <c r="V529" s="1449">
        <v>0</v>
      </c>
      <c r="W529" s="1449">
        <v>0</v>
      </c>
      <c r="X529" s="1448">
        <v>0</v>
      </c>
      <c r="Y529" s="1448">
        <v>0</v>
      </c>
      <c r="Z529" s="1448">
        <v>0</v>
      </c>
      <c r="AA529" s="1448">
        <v>0</v>
      </c>
      <c r="AB529" s="1448">
        <v>0</v>
      </c>
      <c r="AC529" s="1448">
        <v>0</v>
      </c>
      <c r="AD529" s="1448">
        <v>239.34721408016236</v>
      </c>
      <c r="AE529" s="1448">
        <v>626.79745781999998</v>
      </c>
      <c r="AF529" s="1448">
        <v>368.30537040178956</v>
      </c>
      <c r="AG529" s="1448">
        <v>509.97380903204476</v>
      </c>
      <c r="AH529" s="1448">
        <v>929.38815586994042</v>
      </c>
      <c r="AI529" s="2012">
        <v>1477.8893965890152</v>
      </c>
      <c r="AJ529" s="1823">
        <v>2051.79699593334</v>
      </c>
      <c r="AK529" s="1448">
        <v>2577.5763235317568</v>
      </c>
      <c r="AL529" s="1448">
        <v>2930.5486981185099</v>
      </c>
      <c r="AM529" s="1448">
        <v>3451.9402147873484</v>
      </c>
      <c r="AN529" s="1448">
        <v>3971.6613277848828</v>
      </c>
      <c r="AO529" s="1448">
        <v>4372.8641931657476</v>
      </c>
      <c r="AP529" s="1448">
        <v>4048.7923655979375</v>
      </c>
      <c r="AQ529" s="1448">
        <v>4087.9177962908452</v>
      </c>
      <c r="AR529" s="2343">
        <v>4127.4213148649478</v>
      </c>
      <c r="AS529" s="2343">
        <v>4167.3065749655425</v>
      </c>
      <c r="AT529" s="2343">
        <v>4207.5772655448645</v>
      </c>
    </row>
    <row r="530" spans="4:46" ht="15.75">
      <c r="D530" s="1450" t="s">
        <v>97</v>
      </c>
      <c r="E530" s="1441"/>
      <c r="F530" s="1441"/>
      <c r="G530" s="1441"/>
      <c r="H530" s="1441"/>
      <c r="I530" s="1442">
        <v>-77.051076730000005</v>
      </c>
      <c r="J530" s="1442">
        <v>-88.432359932482768</v>
      </c>
      <c r="K530" s="1442">
        <v>-115.55020854930413</v>
      </c>
      <c r="L530" s="1442">
        <v>-92.702037745931023</v>
      </c>
      <c r="M530" s="1442">
        <v>-105.93885559949111</v>
      </c>
      <c r="N530" s="1442">
        <v>-88.554649958724724</v>
      </c>
      <c r="O530" s="1442">
        <v>-85.293478542176359</v>
      </c>
      <c r="P530" s="1442">
        <v>-158.05382804259349</v>
      </c>
      <c r="Q530" s="1442">
        <v>-119.51146441629999</v>
      </c>
      <c r="R530" s="1442">
        <v>-111.80494142388568</v>
      </c>
      <c r="S530" s="1442">
        <v>-167.791950410911</v>
      </c>
      <c r="T530" s="1442">
        <v>-182.66665661938293</v>
      </c>
      <c r="U530" s="1443">
        <v>-154.40501107851128</v>
      </c>
      <c r="V530" s="1443">
        <v>-119.88217606938315</v>
      </c>
      <c r="W530" s="1443">
        <v>19.882714407412436</v>
      </c>
      <c r="X530" s="1444">
        <v>-3.870017730898212</v>
      </c>
      <c r="Y530" s="1444">
        <v>-56.673531409957945</v>
      </c>
      <c r="Z530" s="1444">
        <v>-253.10724722470263</v>
      </c>
      <c r="AA530" s="1444">
        <v>-245.45603450967656</v>
      </c>
      <c r="AB530" s="1444">
        <v>-192.78776190069595</v>
      </c>
      <c r="AC530" s="1444">
        <v>-143.60308521910645</v>
      </c>
      <c r="AD530" s="1444">
        <v>-17.553081225204778</v>
      </c>
      <c r="AE530" s="1444">
        <v>1.688501074616056</v>
      </c>
      <c r="AF530" s="1444">
        <v>-124.43440517171427</v>
      </c>
      <c r="AG530" s="1444">
        <v>9.8351221650027583</v>
      </c>
      <c r="AH530" s="1444">
        <v>100.70601208793471</v>
      </c>
      <c r="AI530" s="2011">
        <v>91.101447341421931</v>
      </c>
      <c r="AJ530" s="1822">
        <v>39.772537212833868</v>
      </c>
      <c r="AK530" s="1444">
        <v>-105.76412634752296</v>
      </c>
      <c r="AL530" s="1444">
        <v>-47.072493065712706</v>
      </c>
      <c r="AM530" s="1444">
        <v>85.757948536510412</v>
      </c>
      <c r="AN530" s="1444">
        <v>89.209327710902926</v>
      </c>
      <c r="AO530" s="1444">
        <v>57.521022134396844</v>
      </c>
      <c r="AP530" s="1444">
        <v>-120.78001200019412</v>
      </c>
      <c r="AQ530" s="1444">
        <v>-251.62088277739667</v>
      </c>
      <c r="AR530" s="2342">
        <v>-525.7849065234243</v>
      </c>
      <c r="AS530" s="2342">
        <v>-806.93763371520299</v>
      </c>
      <c r="AT530" s="2342" t="e">
        <v>#REF!</v>
      </c>
    </row>
    <row r="531" spans="4:46">
      <c r="D531" s="1445" t="s">
        <v>98</v>
      </c>
      <c r="E531" s="1446"/>
      <c r="F531" s="1446"/>
      <c r="G531" s="1446"/>
      <c r="H531" s="1446"/>
      <c r="I531" s="1447">
        <v>44.25</v>
      </c>
      <c r="J531" s="1447">
        <v>46.76007575983536</v>
      </c>
      <c r="K531" s="1447">
        <v>37.159999999999997</v>
      </c>
      <c r="L531" s="1447">
        <v>43.82</v>
      </c>
      <c r="M531" s="1447">
        <v>41.769999999999996</v>
      </c>
      <c r="N531" s="1447">
        <v>71.151569007288174</v>
      </c>
      <c r="O531" s="1447">
        <v>95.522431353375481</v>
      </c>
      <c r="P531" s="1447">
        <v>111.17761440203279</v>
      </c>
      <c r="Q531" s="1447">
        <v>189.65290259343504</v>
      </c>
      <c r="R531" s="1447">
        <v>221.43394433964158</v>
      </c>
      <c r="S531" s="1447">
        <v>310.76011449691293</v>
      </c>
      <c r="T531" s="1447">
        <v>349.43296527173413</v>
      </c>
      <c r="U531" s="1449">
        <v>405.4531596645636</v>
      </c>
      <c r="V531" s="1449">
        <v>489.05289542704031</v>
      </c>
      <c r="W531" s="1449">
        <v>529.63037635418527</v>
      </c>
      <c r="X531" s="1448">
        <v>595.82190618564096</v>
      </c>
      <c r="Y531" s="1448">
        <v>605.18705288376816</v>
      </c>
      <c r="Z531" s="1448">
        <v>766.98029845023802</v>
      </c>
      <c r="AA531" s="1448">
        <v>790.03501995142483</v>
      </c>
      <c r="AB531" s="1448">
        <v>863.44019732238246</v>
      </c>
      <c r="AC531" s="1448">
        <v>913.63046856837502</v>
      </c>
      <c r="AD531" s="1448">
        <v>1014.973068196143</v>
      </c>
      <c r="AE531" s="1448">
        <v>521.44399266849564</v>
      </c>
      <c r="AF531" s="1448">
        <v>576.34728015083067</v>
      </c>
      <c r="AG531" s="1448">
        <v>883.13008623797464</v>
      </c>
      <c r="AH531" s="1448">
        <v>1044.4931210905322</v>
      </c>
      <c r="AI531" s="2012">
        <v>1078.5588676742639</v>
      </c>
      <c r="AJ531" s="1823">
        <v>1134.387303613224</v>
      </c>
      <c r="AK531" s="1448">
        <v>1197.7409695448359</v>
      </c>
      <c r="AL531" s="1448">
        <v>1277.3133179559254</v>
      </c>
      <c r="AM531" s="1448">
        <v>1361.9188098363561</v>
      </c>
      <c r="AN531" s="1448">
        <v>1453.4487835418095</v>
      </c>
      <c r="AO531" s="1448">
        <v>1511.9255726209499</v>
      </c>
      <c r="AP531" s="1448">
        <v>1483.3862535734759</v>
      </c>
      <c r="AQ531" s="1448">
        <v>1595.2511040008619</v>
      </c>
      <c r="AR531" s="2343">
        <v>1716.4632053566199</v>
      </c>
      <c r="AS531" s="2343">
        <v>1847.8118249717145</v>
      </c>
      <c r="AT531" s="2343">
        <v>1990.1564000309193</v>
      </c>
    </row>
    <row r="532" spans="4:46">
      <c r="D532" s="1445" t="s">
        <v>1329</v>
      </c>
      <c r="E532" s="1446"/>
      <c r="F532" s="1446"/>
      <c r="G532" s="1446"/>
      <c r="H532" s="1446"/>
      <c r="I532" s="1447">
        <v>0</v>
      </c>
      <c r="J532" s="1447">
        <v>0</v>
      </c>
      <c r="K532" s="1447">
        <v>0</v>
      </c>
      <c r="L532" s="1447">
        <v>0</v>
      </c>
      <c r="M532" s="1447">
        <v>0</v>
      </c>
      <c r="N532" s="1447">
        <v>0</v>
      </c>
      <c r="O532" s="1447">
        <v>0</v>
      </c>
      <c r="P532" s="1447">
        <v>0</v>
      </c>
      <c r="Q532" s="1447">
        <v>0</v>
      </c>
      <c r="R532" s="1447">
        <v>0</v>
      </c>
      <c r="S532" s="1447">
        <v>0</v>
      </c>
      <c r="T532" s="1447">
        <v>0</v>
      </c>
      <c r="U532" s="1449">
        <v>20.642302578326824</v>
      </c>
      <c r="V532" s="1449">
        <v>43.461497322668372</v>
      </c>
      <c r="W532" s="1449">
        <v>52.196901040592422</v>
      </c>
      <c r="X532" s="1448">
        <v>66.198591155158141</v>
      </c>
      <c r="Y532" s="1448">
        <v>68.647939027899</v>
      </c>
      <c r="Z532" s="1448">
        <v>85.187044615874754</v>
      </c>
      <c r="AA532" s="1448">
        <v>76.813520567749507</v>
      </c>
      <c r="AB532" s="1448">
        <v>111.98317710999997</v>
      </c>
      <c r="AC532" s="1448">
        <v>151.3771307481403</v>
      </c>
      <c r="AD532" s="1448">
        <v>173.92622412977244</v>
      </c>
      <c r="AE532" s="1448">
        <v>90.289205560000013</v>
      </c>
      <c r="AF532" s="1448">
        <v>133.22386420914432</v>
      </c>
      <c r="AG532" s="1448">
        <v>214.98826228195665</v>
      </c>
      <c r="AH532" s="1448">
        <v>144.12123737562413</v>
      </c>
      <c r="AI532" s="2012">
        <v>166.61611954680848</v>
      </c>
      <c r="AJ532" s="1823">
        <v>176.42117803720203</v>
      </c>
      <c r="AK532" s="1448">
        <v>187.45615721237647</v>
      </c>
      <c r="AL532" s="1448">
        <v>199.04170047294727</v>
      </c>
      <c r="AM532" s="1448">
        <v>209.95860522982611</v>
      </c>
      <c r="AN532" s="1448">
        <v>221.33921480561401</v>
      </c>
      <c r="AO532" s="1448">
        <v>232.93529114502073</v>
      </c>
      <c r="AP532" s="1448">
        <v>245.13889194224865</v>
      </c>
      <c r="AQ532" s="1448">
        <v>257.98184571895007</v>
      </c>
      <c r="AR532" s="2343">
        <v>271.49764850954585</v>
      </c>
      <c r="AS532" s="2343">
        <v>285.72155122308459</v>
      </c>
      <c r="AT532" s="2343">
        <v>300.69065158203534</v>
      </c>
    </row>
    <row r="533" spans="4:46">
      <c r="D533" s="1445" t="s">
        <v>305</v>
      </c>
      <c r="E533" s="1446"/>
      <c r="F533" s="1446"/>
      <c r="G533" s="1446"/>
      <c r="H533" s="1446"/>
      <c r="I533" s="1447">
        <v>18.97</v>
      </c>
      <c r="J533" s="1447">
        <v>16.995227726906673</v>
      </c>
      <c r="K533" s="1447">
        <v>4.2699999999999996</v>
      </c>
      <c r="L533" s="1447">
        <v>9.36</v>
      </c>
      <c r="M533" s="1447">
        <v>11.8</v>
      </c>
      <c r="N533" s="1447">
        <v>30.082344343058111</v>
      </c>
      <c r="O533" s="1447">
        <v>43.503097360167999</v>
      </c>
      <c r="P533" s="1447">
        <v>48.759491172504752</v>
      </c>
      <c r="Q533" s="1447">
        <v>131.84</v>
      </c>
      <c r="R533" s="1447">
        <v>151.63</v>
      </c>
      <c r="S533" s="1447">
        <v>186</v>
      </c>
      <c r="T533" s="1447">
        <v>174.4576368895805</v>
      </c>
      <c r="U533" s="1449">
        <v>201.64867486147119</v>
      </c>
      <c r="V533" s="1449">
        <v>251.8</v>
      </c>
      <c r="W533" s="1449">
        <v>281.8</v>
      </c>
      <c r="X533" s="1448">
        <v>293.60000000000002</v>
      </c>
      <c r="Y533" s="1448">
        <v>303.7</v>
      </c>
      <c r="Z533" s="1448">
        <v>338.06716604040901</v>
      </c>
      <c r="AA533" s="1448">
        <v>363.04844521815846</v>
      </c>
      <c r="AB533" s="1448">
        <v>381.07383339468572</v>
      </c>
      <c r="AC533" s="1448">
        <v>392</v>
      </c>
      <c r="AD533" s="1448">
        <v>458</v>
      </c>
      <c r="AE533" s="1448">
        <v>120.45744574748632</v>
      </c>
      <c r="AF533" s="1448">
        <v>149.89658754037657</v>
      </c>
      <c r="AG533" s="1448">
        <v>400.24686820857499</v>
      </c>
      <c r="AH533" s="1448">
        <v>563.87619142358039</v>
      </c>
      <c r="AI533" s="2012">
        <v>579.46187831715406</v>
      </c>
      <c r="AJ533" s="1823">
        <v>631.61344736569788</v>
      </c>
      <c r="AK533" s="1448">
        <v>688.45865762861069</v>
      </c>
      <c r="AL533" s="1448">
        <v>750.41993681518579</v>
      </c>
      <c r="AM533" s="1448">
        <v>817.95773112855272</v>
      </c>
      <c r="AN533" s="1448">
        <v>891.57392693012252</v>
      </c>
      <c r="AO533" s="1448">
        <v>931.69475364197797</v>
      </c>
      <c r="AP533" s="1448">
        <v>1015.5472814697561</v>
      </c>
      <c r="AQ533" s="1448">
        <v>1106.9465368020342</v>
      </c>
      <c r="AR533" s="2343">
        <v>1206.5717251142173</v>
      </c>
      <c r="AS533" s="2343">
        <v>1315.1631803744972</v>
      </c>
      <c r="AT533" s="2343">
        <v>1433.527866608202</v>
      </c>
    </row>
    <row r="534" spans="4:46">
      <c r="D534" s="1445" t="s">
        <v>306</v>
      </c>
      <c r="E534" s="1446"/>
      <c r="F534" s="1446"/>
      <c r="G534" s="1446"/>
      <c r="H534" s="1446"/>
      <c r="I534" s="1447">
        <v>0</v>
      </c>
      <c r="J534" s="1447">
        <v>0</v>
      </c>
      <c r="K534" s="1447">
        <v>0</v>
      </c>
      <c r="L534" s="1447">
        <v>0</v>
      </c>
      <c r="M534" s="1447">
        <v>0</v>
      </c>
      <c r="N534" s="1447">
        <v>0</v>
      </c>
      <c r="O534" s="1447">
        <v>0</v>
      </c>
      <c r="P534" s="1447">
        <v>0</v>
      </c>
      <c r="Q534" s="1447">
        <v>0</v>
      </c>
      <c r="R534" s="1447">
        <v>0</v>
      </c>
      <c r="S534" s="1447">
        <v>0</v>
      </c>
      <c r="T534" s="1447">
        <v>0</v>
      </c>
      <c r="U534" s="1449">
        <v>76.601444290000003</v>
      </c>
      <c r="V534" s="1449">
        <v>82.671999999999997</v>
      </c>
      <c r="W534" s="1449">
        <v>90.375</v>
      </c>
      <c r="X534" s="1448">
        <v>106.795</v>
      </c>
      <c r="Y534" s="1448">
        <v>105.25043120999999</v>
      </c>
      <c r="Z534" s="1448">
        <v>159.31</v>
      </c>
      <c r="AA534" s="1448">
        <v>170.80706973000002</v>
      </c>
      <c r="AB534" s="1448">
        <v>175.10000000000002</v>
      </c>
      <c r="AC534" s="1448">
        <v>165.48024040999999</v>
      </c>
      <c r="AD534" s="1448">
        <v>162.83925691000002</v>
      </c>
      <c r="AE534" s="1448">
        <v>176.32617929</v>
      </c>
      <c r="AF534" s="1448">
        <v>170.22798986000001</v>
      </c>
      <c r="AG534" s="1448">
        <v>131.22004437000001</v>
      </c>
      <c r="AH534" s="1448">
        <v>180.02587799</v>
      </c>
      <c r="AI534" s="2012">
        <v>152.56514422999999</v>
      </c>
      <c r="AJ534" s="1823">
        <v>141.89079649999999</v>
      </c>
      <c r="AK534" s="1448">
        <v>131.78159299999999</v>
      </c>
      <c r="AL534" s="1448">
        <v>131.78159299999999</v>
      </c>
      <c r="AM534" s="1448">
        <v>131.78159299999999</v>
      </c>
      <c r="AN534" s="1448">
        <v>131.78159299999999</v>
      </c>
      <c r="AO534" s="1448">
        <v>130.78159299999999</v>
      </c>
      <c r="AP534" s="1448">
        <v>-2</v>
      </c>
      <c r="AQ534" s="1448">
        <v>-3</v>
      </c>
      <c r="AR534" s="2343">
        <v>-4</v>
      </c>
      <c r="AS534" s="2343">
        <v>-5</v>
      </c>
      <c r="AT534" s="2343">
        <v>-6</v>
      </c>
    </row>
    <row r="535" spans="4:46">
      <c r="D535" s="1445" t="s">
        <v>99</v>
      </c>
      <c r="E535" s="1446"/>
      <c r="F535" s="1446"/>
      <c r="G535" s="1446"/>
      <c r="H535" s="1446"/>
      <c r="I535" s="1447">
        <v>121.30107673000001</v>
      </c>
      <c r="J535" s="1447">
        <v>135.19243569231813</v>
      </c>
      <c r="K535" s="1447">
        <v>152.71020854930413</v>
      </c>
      <c r="L535" s="1447">
        <v>136.52203774593102</v>
      </c>
      <c r="M535" s="1447">
        <v>147.7088555994911</v>
      </c>
      <c r="N535" s="1447">
        <v>159.7062189660129</v>
      </c>
      <c r="O535" s="1447">
        <v>180.81590989555184</v>
      </c>
      <c r="P535" s="1447">
        <v>269.23144244462628</v>
      </c>
      <c r="Q535" s="1447">
        <v>309.16436700973503</v>
      </c>
      <c r="R535" s="1447">
        <v>333.23888576352726</v>
      </c>
      <c r="S535" s="1447">
        <v>478.55206490782393</v>
      </c>
      <c r="T535" s="1447">
        <v>532.09962189111707</v>
      </c>
      <c r="U535" s="1449">
        <v>559.85817074307488</v>
      </c>
      <c r="V535" s="1449">
        <v>608.93507149642346</v>
      </c>
      <c r="W535" s="1449">
        <v>509.74766194677284</v>
      </c>
      <c r="X535" s="1448">
        <v>599.69192391653917</v>
      </c>
      <c r="Y535" s="1448">
        <v>661.86058429372611</v>
      </c>
      <c r="Z535" s="1448">
        <v>1020.0875456749407</v>
      </c>
      <c r="AA535" s="1448">
        <v>1035.4910544611014</v>
      </c>
      <c r="AB535" s="1448">
        <v>1056.2279592230784</v>
      </c>
      <c r="AC535" s="1448">
        <v>1057.2335537874815</v>
      </c>
      <c r="AD535" s="1448">
        <v>1032.5261494213478</v>
      </c>
      <c r="AE535" s="1448">
        <v>519.75549159387958</v>
      </c>
      <c r="AF535" s="1448">
        <v>700.78168532254494</v>
      </c>
      <c r="AG535" s="1448">
        <v>873.29496407297188</v>
      </c>
      <c r="AH535" s="1448">
        <v>943.7871090025975</v>
      </c>
      <c r="AI535" s="2012">
        <v>987.45742033284193</v>
      </c>
      <c r="AJ535" s="1823">
        <v>1094.6147664003902</v>
      </c>
      <c r="AK535" s="1448">
        <v>1303.5050958923589</v>
      </c>
      <c r="AL535" s="1448">
        <v>1324.3858110216381</v>
      </c>
      <c r="AM535" s="1448">
        <v>1276.1608612998457</v>
      </c>
      <c r="AN535" s="1448">
        <v>1364.2394558309065</v>
      </c>
      <c r="AO535" s="1448">
        <v>1454.404550486553</v>
      </c>
      <c r="AP535" s="1448">
        <v>1604.16626557367</v>
      </c>
      <c r="AQ535" s="1448">
        <v>1846.8719867782586</v>
      </c>
      <c r="AR535" s="2343">
        <v>2242.2481118800442</v>
      </c>
      <c r="AS535" s="2343">
        <v>2654.7494586869175</v>
      </c>
      <c r="AT535" s="2343" t="e">
        <v>#REF!</v>
      </c>
    </row>
    <row r="536" spans="4:46">
      <c r="D536" s="1445" t="s">
        <v>307</v>
      </c>
      <c r="E536" s="1446"/>
      <c r="F536" s="1446"/>
      <c r="G536" s="1446"/>
      <c r="H536" s="1446"/>
      <c r="I536" s="1447">
        <v>33.177499999999995</v>
      </c>
      <c r="J536" s="1447">
        <v>32.325000000000003</v>
      </c>
      <c r="K536" s="1447">
        <v>29.3325</v>
      </c>
      <c r="L536" s="1447">
        <v>27.837499999999999</v>
      </c>
      <c r="M536" s="1447">
        <v>27.574999999999999</v>
      </c>
      <c r="N536" s="1447">
        <v>35.476888360009383</v>
      </c>
      <c r="O536" s="1447">
        <v>35.182721253354728</v>
      </c>
      <c r="P536" s="1447">
        <v>88.466076271511341</v>
      </c>
      <c r="Q536" s="1447">
        <v>94.978492903516837</v>
      </c>
      <c r="R536" s="1447">
        <v>71.951403218985433</v>
      </c>
      <c r="S536" s="1447">
        <v>106.69490613660139</v>
      </c>
      <c r="T536" s="1447">
        <v>78.958901443431458</v>
      </c>
      <c r="U536" s="1449">
        <v>96.53908089760543</v>
      </c>
      <c r="V536" s="1449">
        <v>81.472052633664077</v>
      </c>
      <c r="W536" s="1449">
        <v>72.832918688049645</v>
      </c>
      <c r="X536" s="1448">
        <v>86.830890152515039</v>
      </c>
      <c r="Y536" s="1448">
        <v>120.08761359734737</v>
      </c>
      <c r="Z536" s="1448">
        <v>118.18681461762441</v>
      </c>
      <c r="AA536" s="1448">
        <v>80.276346156992048</v>
      </c>
      <c r="AB536" s="1448">
        <v>86.531626125436432</v>
      </c>
      <c r="AC536" s="1448">
        <v>102.87142505470476</v>
      </c>
      <c r="AD536" s="1448">
        <v>107.67461894240049</v>
      </c>
      <c r="AE536" s="1448">
        <v>33.920960686684204</v>
      </c>
      <c r="AF536" s="1448">
        <v>42.997761813604136</v>
      </c>
      <c r="AG536" s="1448">
        <v>26.005289989751159</v>
      </c>
      <c r="AH536" s="1448">
        <v>19.3535454919</v>
      </c>
      <c r="AI536" s="2012">
        <v>3.919090450170454</v>
      </c>
      <c r="AJ536" s="1823">
        <v>19.317367981491056</v>
      </c>
      <c r="AK536" s="1448">
        <v>17.842057361963167</v>
      </c>
      <c r="AL536" s="1448">
        <v>21.7469076918543</v>
      </c>
      <c r="AM536" s="1448">
        <v>22.531918376983974</v>
      </c>
      <c r="AN536" s="1448">
        <v>22.714304833358767</v>
      </c>
      <c r="AO536" s="1448">
        <v>19.790284337798735</v>
      </c>
      <c r="AP536" s="1448">
        <v>20.858087455944613</v>
      </c>
      <c r="AQ536" s="1448">
        <v>21.51762314428483</v>
      </c>
      <c r="AR536" s="2343">
        <v>22.15899936820275</v>
      </c>
      <c r="AS536" s="2343">
        <v>22.969362070904786</v>
      </c>
      <c r="AT536" s="2343">
        <v>23.882124108283673</v>
      </c>
    </row>
    <row r="537" spans="4:46">
      <c r="D537" s="1445" t="s">
        <v>1330</v>
      </c>
      <c r="E537" s="1446"/>
      <c r="F537" s="1446"/>
      <c r="G537" s="1446"/>
      <c r="H537" s="1446"/>
      <c r="I537" s="1447">
        <v>-33.983576730000003</v>
      </c>
      <c r="J537" s="1447">
        <v>-41.643140049999992</v>
      </c>
      <c r="K537" s="1447">
        <v>-51.807708549304145</v>
      </c>
      <c r="L537" s="1447">
        <v>-42.594537745931007</v>
      </c>
      <c r="M537" s="1447">
        <v>-51.553855599491115</v>
      </c>
      <c r="N537" s="1447">
        <v>-49.607725535549655</v>
      </c>
      <c r="O537" s="1447">
        <v>-58.293916149962584</v>
      </c>
      <c r="P537" s="1447">
        <v>-76.59669673152348</v>
      </c>
      <c r="Q537" s="1447">
        <v>-97.125074740402283</v>
      </c>
      <c r="R537" s="1447">
        <v>-129.30752956586338</v>
      </c>
      <c r="S537" s="1447">
        <v>-203.06421295227895</v>
      </c>
      <c r="T537" s="1447">
        <v>-241.43984256956983</v>
      </c>
      <c r="U537" s="1449">
        <v>-288.908024427942</v>
      </c>
      <c r="V537" s="1449">
        <v>-347.99440009394738</v>
      </c>
      <c r="W537" s="1449">
        <v>-266.09268575469304</v>
      </c>
      <c r="X537" s="1448">
        <v>-271.2814058237621</v>
      </c>
      <c r="Y537" s="1448">
        <v>-289.66758818376559</v>
      </c>
      <c r="Z537" s="1448">
        <v>-356.43308433695944</v>
      </c>
      <c r="AA537" s="1448">
        <v>-348.85688180241362</v>
      </c>
      <c r="AB537" s="1448">
        <v>-338.76940640977296</v>
      </c>
      <c r="AC537" s="1448">
        <v>-379.10429169127781</v>
      </c>
      <c r="AD537" s="1448">
        <v>-327.4125132152455</v>
      </c>
      <c r="AE537" s="1448">
        <v>-225.83237107069655</v>
      </c>
      <c r="AF537" s="1448">
        <v>-278.1903188243752</v>
      </c>
      <c r="AG537" s="1448">
        <v>-386.22127821624014</v>
      </c>
      <c r="AH537" s="1448">
        <v>-319.15174133583798</v>
      </c>
      <c r="AI537" s="2012">
        <v>-375.58425637059725</v>
      </c>
      <c r="AJ537" s="1823">
        <v>-405.12978385193639</v>
      </c>
      <c r="AK537" s="1448">
        <v>-457.09421479897708</v>
      </c>
      <c r="AL537" s="1448">
        <v>-467.54226852284569</v>
      </c>
      <c r="AM537" s="1448">
        <v>-460.59380436306532</v>
      </c>
      <c r="AN537" s="1448">
        <v>-485.96469193950782</v>
      </c>
      <c r="AO537" s="1448">
        <v>-496.02068512863968</v>
      </c>
      <c r="AP537" s="1448">
        <v>-560.49707055541558</v>
      </c>
      <c r="AQ537" s="1448">
        <v>-698.96996887442697</v>
      </c>
      <c r="AR537" s="2343">
        <v>-955.17719558757699</v>
      </c>
      <c r="AS537" s="2343">
        <v>-1216.8141573690127</v>
      </c>
      <c r="AT537" s="2343" t="e">
        <v>#REF!</v>
      </c>
    </row>
    <row r="538" spans="4:46">
      <c r="D538" s="1451" t="s">
        <v>1331</v>
      </c>
      <c r="E538" s="1446"/>
      <c r="F538" s="1446"/>
      <c r="G538" s="1446"/>
      <c r="H538" s="1446"/>
      <c r="I538" s="1447">
        <v>39.413576730000003</v>
      </c>
      <c r="J538" s="1447">
        <v>47.423140049999994</v>
      </c>
      <c r="K538" s="1447">
        <v>57.357708549304142</v>
      </c>
      <c r="L538" s="1447">
        <v>48.034537745931004</v>
      </c>
      <c r="M538" s="1447">
        <v>53.773855599491114</v>
      </c>
      <c r="N538" s="1447">
        <v>54.077725535549654</v>
      </c>
      <c r="O538" s="1447">
        <v>65.233517060120235</v>
      </c>
      <c r="P538" s="1447">
        <v>83.606696731523485</v>
      </c>
      <c r="Q538" s="1447">
        <v>101.34031474999639</v>
      </c>
      <c r="R538" s="1447">
        <v>134.53442717776008</v>
      </c>
      <c r="S538" s="1447">
        <v>208.21421295227896</v>
      </c>
      <c r="T538" s="1447">
        <v>246.04995244000003</v>
      </c>
      <c r="U538" s="1449">
        <v>293.67687755401198</v>
      </c>
      <c r="V538" s="1449">
        <v>352.25187129797496</v>
      </c>
      <c r="W538" s="1449">
        <v>270.120744340709</v>
      </c>
      <c r="X538" s="1448">
        <v>275.94571319598998</v>
      </c>
      <c r="Y538" s="1448">
        <v>294.5958953532616</v>
      </c>
      <c r="Z538" s="1448">
        <v>361.48941155979753</v>
      </c>
      <c r="AA538" s="1448">
        <v>355.12408416922119</v>
      </c>
      <c r="AB538" s="1448">
        <v>349.85972352879122</v>
      </c>
      <c r="AC538" s="1448">
        <v>392.97033710186759</v>
      </c>
      <c r="AD538" s="1448">
        <v>343.76317551346426</v>
      </c>
      <c r="AE538" s="1448">
        <v>233.359039595605</v>
      </c>
      <c r="AF538" s="1448">
        <v>286.74643386714877</v>
      </c>
      <c r="AG538" s="1448">
        <v>397.05845104029891</v>
      </c>
      <c r="AH538" s="1448">
        <v>333.81055331301582</v>
      </c>
      <c r="AI538" s="2012">
        <v>396.04486917755565</v>
      </c>
      <c r="AJ538" s="1823">
        <v>426.69160180569338</v>
      </c>
      <c r="AK538" s="1448">
        <v>479.84948846150974</v>
      </c>
      <c r="AL538" s="1448">
        <v>491.55978074742512</v>
      </c>
      <c r="AM538" s="1448">
        <v>485.91194052135165</v>
      </c>
      <c r="AN538" s="1448">
        <v>512.66042654577655</v>
      </c>
      <c r="AO538" s="1448">
        <v>524.13552896659166</v>
      </c>
      <c r="AP538" s="1448">
        <v>590.10646155703307</v>
      </c>
      <c r="AQ538" s="1448">
        <v>730.15335515036986</v>
      </c>
      <c r="AR538" s="2343">
        <v>988.01824860287002</v>
      </c>
      <c r="AS538" s="2343">
        <v>1251.4009964508655</v>
      </c>
      <c r="AT538" s="2343" t="e">
        <v>#REF!</v>
      </c>
    </row>
    <row r="539" spans="4:46">
      <c r="D539" s="1452" t="s">
        <v>308</v>
      </c>
      <c r="E539" s="1453"/>
      <c r="F539" s="1453"/>
      <c r="G539" s="1453"/>
      <c r="H539" s="1453"/>
      <c r="I539" s="1454"/>
      <c r="J539" s="1454"/>
      <c r="K539" s="1454"/>
      <c r="L539" s="1454"/>
      <c r="M539" s="1454"/>
      <c r="N539" s="1454"/>
      <c r="O539" s="1454"/>
      <c r="P539" s="1454"/>
      <c r="Q539" s="1454"/>
      <c r="R539" s="1454"/>
      <c r="S539" s="1454"/>
      <c r="T539" s="1454"/>
      <c r="U539" s="1455"/>
      <c r="V539" s="1455"/>
      <c r="W539" s="1455"/>
      <c r="X539" s="1455">
        <v>174.21042578604948</v>
      </c>
      <c r="Y539" s="1455">
        <v>183.50335821527295</v>
      </c>
      <c r="Z539" s="1455">
        <v>101.45261261852977</v>
      </c>
      <c r="AA539" s="1455">
        <v>90.202062592904099</v>
      </c>
      <c r="AB539" s="1455"/>
      <c r="AC539" s="1455"/>
      <c r="AD539" s="1455"/>
      <c r="AE539" s="1455"/>
      <c r="AF539" s="1455"/>
      <c r="AG539" s="1455"/>
      <c r="AH539" s="1455"/>
      <c r="AI539" s="2013"/>
      <c r="AJ539" s="1824">
        <v>93.569467747850354</v>
      </c>
      <c r="AK539" s="1455">
        <v>105.2264938996102</v>
      </c>
      <c r="AL539" s="1455">
        <v>107.79445120584245</v>
      </c>
      <c r="AM539" s="1455">
        <v>106.55593279666311</v>
      </c>
      <c r="AN539" s="1455">
        <v>112.42162499630945</v>
      </c>
      <c r="AO539" s="1455">
        <v>114.93800737019228</v>
      </c>
      <c r="AP539" s="1455">
        <v>129.40481436427024</v>
      </c>
      <c r="AQ539" s="1455">
        <v>160.11578509304422</v>
      </c>
      <c r="AR539" s="2344">
        <v>216.6631385659025</v>
      </c>
      <c r="AS539" s="2344">
        <v>274.42050577400096</v>
      </c>
      <c r="AT539" s="2344" t="e">
        <v>#REF!</v>
      </c>
    </row>
    <row r="540" spans="4:46" ht="15.75">
      <c r="D540" s="1440" t="s">
        <v>100</v>
      </c>
      <c r="E540" s="1456"/>
      <c r="F540" s="1456"/>
      <c r="G540" s="1456"/>
      <c r="H540" s="1456"/>
      <c r="I540" s="1457">
        <v>-19.259999999999998</v>
      </c>
      <c r="J540" s="1457">
        <v>-11.372019268052615</v>
      </c>
      <c r="K540" s="1457">
        <v>-19.604000000000006</v>
      </c>
      <c r="L540" s="1457">
        <v>-22.485000000000003</v>
      </c>
      <c r="M540" s="1457">
        <v>-19.05</v>
      </c>
      <c r="N540" s="1457">
        <v>-30.532592161219529</v>
      </c>
      <c r="O540" s="1457">
        <v>-33.654771896816662</v>
      </c>
      <c r="P540" s="1457">
        <v>-29.172603393709601</v>
      </c>
      <c r="Q540" s="1457">
        <v>-29.443331816275474</v>
      </c>
      <c r="R540" s="1457">
        <v>-17.218153099755636</v>
      </c>
      <c r="S540" s="1457">
        <v>-37.006562317656773</v>
      </c>
      <c r="T540" s="1457">
        <v>-36.793004655975096</v>
      </c>
      <c r="U540" s="1458">
        <v>-38.795006979352166</v>
      </c>
      <c r="V540" s="1458">
        <v>-50.133544709868843</v>
      </c>
      <c r="W540" s="1458">
        <v>-119.28705950553245</v>
      </c>
      <c r="X540" s="1459">
        <v>-171.43028199296305</v>
      </c>
      <c r="Y540" s="1459">
        <v>-182.59527682688011</v>
      </c>
      <c r="Z540" s="1459">
        <v>-123.68877920531247</v>
      </c>
      <c r="AA540" s="1459">
        <v>-301.78293514342522</v>
      </c>
      <c r="AB540" s="1459">
        <v>-276.22119671797901</v>
      </c>
      <c r="AC540" s="1459">
        <v>-328.18274789495689</v>
      </c>
      <c r="AD540" s="1459">
        <v>-323.84356347276434</v>
      </c>
      <c r="AE540" s="1459">
        <v>-199.47181920826381</v>
      </c>
      <c r="AF540" s="1459">
        <v>-180.38519193684914</v>
      </c>
      <c r="AG540" s="1459">
        <v>-249.33255371182133</v>
      </c>
      <c r="AH540" s="1459">
        <v>-277.53422153659733</v>
      </c>
      <c r="AI540" s="2014">
        <v>-333.37419066801692</v>
      </c>
      <c r="AJ540" s="1825">
        <v>-351.4965505952253</v>
      </c>
      <c r="AK540" s="1459">
        <v>-455.08618688873713</v>
      </c>
      <c r="AL540" s="1459">
        <v>-542.42865157388394</v>
      </c>
      <c r="AM540" s="1459">
        <v>-615.31510922678763</v>
      </c>
      <c r="AN540" s="1459">
        <v>-657.3455335138035</v>
      </c>
      <c r="AO540" s="1459">
        <v>-696.66387770400968</v>
      </c>
      <c r="AP540" s="1459">
        <v>-716.53963175065053</v>
      </c>
      <c r="AQ540" s="1459">
        <v>-713.88618335385388</v>
      </c>
      <c r="AR540" s="2345">
        <v>-746.36305576475434</v>
      </c>
      <c r="AS540" s="2345">
        <v>-784.1555411423459</v>
      </c>
      <c r="AT540" s="2345" t="e">
        <v>#REF!</v>
      </c>
    </row>
    <row r="541" spans="4:46">
      <c r="D541" s="1445" t="s">
        <v>101</v>
      </c>
      <c r="E541" s="1460"/>
      <c r="F541" s="1460"/>
      <c r="G541" s="1460"/>
      <c r="H541" s="1460"/>
      <c r="I541" s="1461">
        <v>9.94</v>
      </c>
      <c r="J541" s="1461">
        <v>7.8399707698273042</v>
      </c>
      <c r="K541" s="1461">
        <v>13.87</v>
      </c>
      <c r="L541" s="1461">
        <v>13.8</v>
      </c>
      <c r="M541" s="1461">
        <v>8.4499999999999993</v>
      </c>
      <c r="N541" s="1461">
        <v>6.1743026282931437</v>
      </c>
      <c r="O541" s="1461">
        <v>5.5625730503883677</v>
      </c>
      <c r="P541" s="1461">
        <v>13.488969299849245</v>
      </c>
      <c r="Q541" s="1461">
        <v>23.831476057549366</v>
      </c>
      <c r="R541" s="1461">
        <v>25.437606561834432</v>
      </c>
      <c r="S541" s="1461">
        <v>26.326972777075166</v>
      </c>
      <c r="T541" s="1461">
        <v>14.912288342834984</v>
      </c>
      <c r="U541" s="1462">
        <v>16.13275993162587</v>
      </c>
      <c r="V541" s="1462">
        <v>20.056055737591617</v>
      </c>
      <c r="W541" s="1462">
        <v>10.702961919423528</v>
      </c>
      <c r="X541" s="1463">
        <v>15.686267564461929</v>
      </c>
      <c r="Y541" s="1463">
        <v>16.312637937838058</v>
      </c>
      <c r="Z541" s="1463">
        <v>11.487539652300086</v>
      </c>
      <c r="AA541" s="1463">
        <v>9.3463787795393003</v>
      </c>
      <c r="AB541" s="1463">
        <v>21.731435736175698</v>
      </c>
      <c r="AC541" s="1463">
        <v>18.65412968124955</v>
      </c>
      <c r="AD541" s="1463">
        <v>15.689088921800906</v>
      </c>
      <c r="AE541" s="1463">
        <v>11.538018943378392</v>
      </c>
      <c r="AF541" s="1463">
        <v>21.08974536563197</v>
      </c>
      <c r="AG541" s="1463">
        <v>42.061615463703347</v>
      </c>
      <c r="AH541" s="1463">
        <v>50.620668922336833</v>
      </c>
      <c r="AI541" s="2015">
        <v>31.111664692252468</v>
      </c>
      <c r="AJ541" s="1826">
        <v>28.002567921686932</v>
      </c>
      <c r="AK541" s="1463">
        <v>29.195116320173177</v>
      </c>
      <c r="AL541" s="1463">
        <v>30.556794853656683</v>
      </c>
      <c r="AM541" s="1463">
        <v>31.716660759131308</v>
      </c>
      <c r="AN541" s="1463">
        <v>32.331900276413414</v>
      </c>
      <c r="AO541" s="1463">
        <v>33.624251857507787</v>
      </c>
      <c r="AP541" s="1463">
        <v>27.539329708148646</v>
      </c>
      <c r="AQ541" s="1463">
        <v>20.550247260824062</v>
      </c>
      <c r="AR541" s="2346">
        <v>18.57846244121945</v>
      </c>
      <c r="AS541" s="2346">
        <v>16.699129614395432</v>
      </c>
      <c r="AT541" s="2346">
        <v>14.4249979845294</v>
      </c>
    </row>
    <row r="542" spans="4:46" s="418" customFormat="1">
      <c r="D542" s="1445" t="s">
        <v>102</v>
      </c>
      <c r="E542" s="1464"/>
      <c r="F542" s="1464"/>
      <c r="G542" s="1464"/>
      <c r="H542" s="1464"/>
      <c r="I542" s="1461">
        <v>29.2</v>
      </c>
      <c r="J542" s="1461">
        <v>19.211990037879918</v>
      </c>
      <c r="K542" s="1461">
        <v>33.474000000000004</v>
      </c>
      <c r="L542" s="1461">
        <v>36.285000000000004</v>
      </c>
      <c r="M542" s="1461">
        <v>27.5</v>
      </c>
      <c r="N542" s="1461">
        <v>36.706894789512674</v>
      </c>
      <c r="O542" s="1461">
        <v>39.217344947205028</v>
      </c>
      <c r="P542" s="1461">
        <v>42.661572693558846</v>
      </c>
      <c r="Q542" s="1461">
        <v>53.274807873824841</v>
      </c>
      <c r="R542" s="1461">
        <v>42.655759661590068</v>
      </c>
      <c r="S542" s="1461">
        <v>63.333535094731943</v>
      </c>
      <c r="T542" s="1461">
        <v>51.70529299881008</v>
      </c>
      <c r="U542" s="1462">
        <v>54.927766910978036</v>
      </c>
      <c r="V542" s="1462">
        <v>70.189600447460464</v>
      </c>
      <c r="W542" s="1462">
        <v>129.99002142495598</v>
      </c>
      <c r="X542" s="1463">
        <v>187.11654955742497</v>
      </c>
      <c r="Y542" s="1463">
        <v>198.90791476471816</v>
      </c>
      <c r="Z542" s="1463">
        <v>135.17631885761256</v>
      </c>
      <c r="AA542" s="1463">
        <v>311.12931392296451</v>
      </c>
      <c r="AB542" s="1463">
        <v>297.9526324541547</v>
      </c>
      <c r="AC542" s="1463">
        <v>346.83687757620646</v>
      </c>
      <c r="AD542" s="1463">
        <v>339.53265239456528</v>
      </c>
      <c r="AE542" s="1463">
        <v>211.00983815164221</v>
      </c>
      <c r="AF542" s="1463">
        <v>201.4749373024811</v>
      </c>
      <c r="AG542" s="1463">
        <v>291.39416917552467</v>
      </c>
      <c r="AH542" s="1463">
        <v>328.15489045893418</v>
      </c>
      <c r="AI542" s="2015">
        <v>364.4858553602694</v>
      </c>
      <c r="AJ542" s="1826">
        <v>379.49911851691223</v>
      </c>
      <c r="AK542" s="1463">
        <v>484.28130320891029</v>
      </c>
      <c r="AL542" s="1463">
        <v>572.98544642754064</v>
      </c>
      <c r="AM542" s="1463">
        <v>647.03176998591891</v>
      </c>
      <c r="AN542" s="1463">
        <v>689.67743379021692</v>
      </c>
      <c r="AO542" s="1463">
        <v>730.28812956151751</v>
      </c>
      <c r="AP542" s="1463">
        <v>744.0789614587992</v>
      </c>
      <c r="AQ542" s="1463">
        <v>734.43643061467799</v>
      </c>
      <c r="AR542" s="2346">
        <v>764.94151820597381</v>
      </c>
      <c r="AS542" s="2346">
        <v>800.85467075674137</v>
      </c>
      <c r="AT542" s="2346" t="e">
        <v>#REF!</v>
      </c>
    </row>
    <row r="543" spans="4:46" ht="15.75" customHeight="1">
      <c r="D543" s="1465" t="s">
        <v>1332</v>
      </c>
      <c r="E543" s="1460"/>
      <c r="F543" s="1460"/>
      <c r="G543" s="1460"/>
      <c r="H543" s="1460"/>
      <c r="I543" s="1463">
        <v>23.61</v>
      </c>
      <c r="J543" s="1463">
        <v>13.299999999999999</v>
      </c>
      <c r="K543" s="1463">
        <v>17.423999999999999</v>
      </c>
      <c r="L543" s="1463">
        <v>13.975000000000001</v>
      </c>
      <c r="M543" s="1463">
        <v>13.2</v>
      </c>
      <c r="N543" s="1463">
        <v>15.355599999999999</v>
      </c>
      <c r="O543" s="1463">
        <v>20.284299999999998</v>
      </c>
      <c r="P543" s="1463">
        <v>17.01617741935484</v>
      </c>
      <c r="Q543" s="1463">
        <v>12.144556469089734</v>
      </c>
      <c r="R543" s="1463">
        <v>6.1791785835762871</v>
      </c>
      <c r="S543" s="1463">
        <v>6.93</v>
      </c>
      <c r="T543" s="1463">
        <v>7.2682661853888897</v>
      </c>
      <c r="U543" s="1463">
        <v>7.83</v>
      </c>
      <c r="V543" s="1463">
        <v>8.1141288803596598</v>
      </c>
      <c r="W543" s="1463">
        <v>9.1999999999999993</v>
      </c>
      <c r="X543" s="1463">
        <v>32.334940488410602</v>
      </c>
      <c r="Y543" s="1463">
        <v>38.952314913680297</v>
      </c>
      <c r="Z543" s="1463">
        <v>42.593214676234005</v>
      </c>
      <c r="AA543" s="1463">
        <v>43.484013155342566</v>
      </c>
      <c r="AB543" s="1463">
        <v>36.603065977766839</v>
      </c>
      <c r="AC543" s="1463">
        <v>62.283684595515055</v>
      </c>
      <c r="AD543" s="1463">
        <v>63.262921495493721</v>
      </c>
      <c r="AE543" s="1463">
        <v>63.157168206716143</v>
      </c>
      <c r="AF543" s="1463">
        <v>40.113784728618043</v>
      </c>
      <c r="AG543" s="1463">
        <v>73.034568335160671</v>
      </c>
      <c r="AH543" s="1463">
        <v>63.16052587801542</v>
      </c>
      <c r="AI543" s="2015">
        <v>123.03038631540402</v>
      </c>
      <c r="AJ543" s="1826">
        <v>161.03594084222411</v>
      </c>
      <c r="AK543" s="1463">
        <v>243.62003269016157</v>
      </c>
      <c r="AL543" s="1463">
        <v>277.73781922368295</v>
      </c>
      <c r="AM543" s="1463">
        <v>304.32241157802946</v>
      </c>
      <c r="AN543" s="1463">
        <v>312.06711564290339</v>
      </c>
      <c r="AO543" s="1463">
        <v>309.60664600904983</v>
      </c>
      <c r="AP543" s="1463">
        <v>299.04158653889255</v>
      </c>
      <c r="AQ543" s="1463">
        <v>250.89340652210109</v>
      </c>
      <c r="AR543" s="2346">
        <v>235.35374959442117</v>
      </c>
      <c r="AS543" s="2346">
        <v>221.01377584475387</v>
      </c>
      <c r="AT543" s="2346">
        <v>211.16271040025384</v>
      </c>
    </row>
    <row r="544" spans="4:46" ht="15.75" customHeight="1">
      <c r="D544" s="1465" t="s">
        <v>1333</v>
      </c>
      <c r="E544" s="1460"/>
      <c r="F544" s="1460"/>
      <c r="G544" s="1460"/>
      <c r="H544" s="1460"/>
      <c r="I544" s="1463"/>
      <c r="J544" s="1463"/>
      <c r="K544" s="1463"/>
      <c r="L544" s="1463"/>
      <c r="M544" s="1463"/>
      <c r="N544" s="1463"/>
      <c r="O544" s="1463"/>
      <c r="P544" s="1463"/>
      <c r="Q544" s="1463"/>
      <c r="R544" s="1463"/>
      <c r="S544" s="1463"/>
      <c r="T544" s="1463"/>
      <c r="U544" s="1466"/>
      <c r="V544" s="1466"/>
      <c r="W544" s="1466"/>
      <c r="X544" s="1466"/>
      <c r="Y544" s="1466"/>
      <c r="Z544" s="1466"/>
      <c r="AA544" s="1466"/>
      <c r="AB544" s="1466"/>
      <c r="AC544" s="1466"/>
      <c r="AD544" s="1466"/>
      <c r="AE544" s="1466"/>
      <c r="AF544" s="1466"/>
      <c r="AG544" s="1466"/>
      <c r="AH544" s="1466"/>
      <c r="AI544" s="2016"/>
      <c r="AJ544" s="1827"/>
      <c r="AK544" s="1466"/>
      <c r="AL544" s="1466"/>
      <c r="AM544" s="1466"/>
      <c r="AN544" s="1466"/>
      <c r="AO544" s="1466"/>
      <c r="AP544" s="1466"/>
      <c r="AQ544" s="1466"/>
      <c r="AR544" s="2347"/>
      <c r="AS544" s="2347"/>
      <c r="AT544" s="2347"/>
    </row>
    <row r="545" spans="4:46" ht="15.75" customHeight="1">
      <c r="D545" s="1465" t="s">
        <v>1334</v>
      </c>
      <c r="E545" s="1460"/>
      <c r="F545" s="1460"/>
      <c r="G545" s="1460"/>
      <c r="H545" s="1460"/>
      <c r="I545" s="1463">
        <v>1.51</v>
      </c>
      <c r="J545" s="1463">
        <v>0.44499328899096258</v>
      </c>
      <c r="K545" s="1463">
        <v>0.23</v>
      </c>
      <c r="L545" s="1463">
        <v>0.18</v>
      </c>
      <c r="M545" s="1463">
        <v>0.1</v>
      </c>
      <c r="N545" s="1463">
        <v>1.0781424813609159</v>
      </c>
      <c r="O545" s="1463">
        <v>1.4731847945238616E-2</v>
      </c>
      <c r="P545" s="1463">
        <v>0.87667586416525833</v>
      </c>
      <c r="Q545" s="1463">
        <v>1.4885330381460555</v>
      </c>
      <c r="R545" s="1463">
        <v>1.1474265650014914</v>
      </c>
      <c r="S545" s="1463">
        <v>0.81004514841716202</v>
      </c>
      <c r="T545" s="1463">
        <v>2.1463374431559998</v>
      </c>
      <c r="U545" s="1463">
        <v>1.75135822</v>
      </c>
      <c r="V545" s="1463">
        <v>7.6833004300000001</v>
      </c>
      <c r="W545" s="1463">
        <v>23.387468172034723</v>
      </c>
      <c r="X545" s="1463">
        <v>26.805101257845806</v>
      </c>
      <c r="Y545" s="1463">
        <v>45.504712170834047</v>
      </c>
      <c r="Z545" s="1463">
        <v>53.094089166128356</v>
      </c>
      <c r="AA545" s="1463">
        <v>57.996527800181006</v>
      </c>
      <c r="AB545" s="1463">
        <v>76.855160735122709</v>
      </c>
      <c r="AC545" s="1463">
        <v>89.304194304661934</v>
      </c>
      <c r="AD545" s="1463">
        <v>100.44435585004909</v>
      </c>
      <c r="AE545" s="1463">
        <v>59.634482472332628</v>
      </c>
      <c r="AF545" s="1463">
        <v>46.758875090910522</v>
      </c>
      <c r="AG545" s="1463">
        <v>42.037040292921475</v>
      </c>
      <c r="AH545" s="1463">
        <v>49.355791432365173</v>
      </c>
      <c r="AI545" s="2015">
        <v>43.648166818198241</v>
      </c>
      <c r="AJ545" s="1826">
        <v>49.458586640644711</v>
      </c>
      <c r="AK545" s="1463">
        <v>51.822691830178613</v>
      </c>
      <c r="AL545" s="1463">
        <v>79.548575495723426</v>
      </c>
      <c r="AM545" s="1463">
        <v>98.850851698768167</v>
      </c>
      <c r="AN545" s="1463">
        <v>101.47463756102417</v>
      </c>
      <c r="AO545" s="1463">
        <v>104.99012507805941</v>
      </c>
      <c r="AP545" s="1463">
        <v>99.827156107510291</v>
      </c>
      <c r="AQ545" s="1463">
        <v>100.62988533199537</v>
      </c>
      <c r="AR545" s="2346">
        <v>103.76565624762799</v>
      </c>
      <c r="AS545" s="2346">
        <v>107.19951261326226</v>
      </c>
      <c r="AT545" s="2346" t="e">
        <v>#REF!</v>
      </c>
    </row>
    <row r="546" spans="4:46">
      <c r="D546" s="1465" t="s">
        <v>1335</v>
      </c>
      <c r="E546" s="1460"/>
      <c r="F546" s="1460"/>
      <c r="G546" s="1460"/>
      <c r="H546" s="1460"/>
      <c r="I546" s="1463"/>
      <c r="J546" s="1463"/>
      <c r="K546" s="1463"/>
      <c r="L546" s="1463"/>
      <c r="M546" s="1463"/>
      <c r="N546" s="1463"/>
      <c r="O546" s="1463"/>
      <c r="P546" s="1463"/>
      <c r="Q546" s="1463"/>
      <c r="R546" s="1463"/>
      <c r="S546" s="1463"/>
      <c r="T546" s="1463"/>
      <c r="U546" s="1463"/>
      <c r="V546" s="1463"/>
      <c r="W546" s="1463"/>
      <c r="X546" s="1466">
        <v>2.4700998599999999</v>
      </c>
      <c r="Y546" s="1466">
        <v>6.4905837200000009</v>
      </c>
      <c r="Z546" s="1466">
        <v>9.4663113567100012</v>
      </c>
      <c r="AA546" s="1466">
        <v>6.770085460977092</v>
      </c>
      <c r="AB546" s="1466">
        <v>21.810123804275154</v>
      </c>
      <c r="AC546" s="1466">
        <v>27.412415633351841</v>
      </c>
      <c r="AD546" s="1466">
        <v>30.058435399779782</v>
      </c>
      <c r="AE546" s="1466">
        <v>27.342488227220144</v>
      </c>
      <c r="AF546" s="1466">
        <v>17.31205221374849</v>
      </c>
      <c r="AG546" s="1466">
        <v>3.35068258614977</v>
      </c>
      <c r="AH546" s="1466">
        <v>2.417882546947014</v>
      </c>
      <c r="AI546" s="2016">
        <v>2.417882546947014</v>
      </c>
      <c r="AJ546" s="1827">
        <v>1.00500173</v>
      </c>
      <c r="AK546" s="1466">
        <v>0.60288538798657287</v>
      </c>
      <c r="AL546" s="1466">
        <v>24.967718317986574</v>
      </c>
      <c r="AM546" s="1466">
        <v>40.588925189999998</v>
      </c>
      <c r="AN546" s="1466">
        <v>38.592966719999993</v>
      </c>
      <c r="AO546" s="1466">
        <v>31.162826364999997</v>
      </c>
      <c r="AP546" s="1466">
        <v>24.15358075166667</v>
      </c>
      <c r="AQ546" s="1466" t="e">
        <v>#VALUE!</v>
      </c>
      <c r="AR546" s="2347">
        <v>10.135089525</v>
      </c>
      <c r="AS546" s="2347">
        <v>3.1258439116666663</v>
      </c>
      <c r="AT546" s="2347">
        <v>0.24442474833333255</v>
      </c>
    </row>
    <row r="547" spans="4:46" ht="15.75">
      <c r="D547" s="1450" t="s">
        <v>103</v>
      </c>
      <c r="E547" s="1441"/>
      <c r="F547" s="1441"/>
      <c r="G547" s="1441"/>
      <c r="H547" s="1441"/>
      <c r="I547" s="1442">
        <v>191.7</v>
      </c>
      <c r="J547" s="1442">
        <v>153.99999999999997</v>
      </c>
      <c r="K547" s="1442">
        <v>133.73999999999998</v>
      </c>
      <c r="L547" s="1442">
        <v>116.19000000000001</v>
      </c>
      <c r="M547" s="1442">
        <v>111.91</v>
      </c>
      <c r="N547" s="1442">
        <v>136.96238876505106</v>
      </c>
      <c r="O547" s="1442">
        <v>150.84546696926094</v>
      </c>
      <c r="P547" s="1442">
        <v>168.50742598231824</v>
      </c>
      <c r="Q547" s="1442">
        <v>197.19005580689003</v>
      </c>
      <c r="R547" s="1442">
        <v>202.04450870236772</v>
      </c>
      <c r="S547" s="1442">
        <v>178.80582723668965</v>
      </c>
      <c r="T547" s="1442">
        <v>184.16002922382003</v>
      </c>
      <c r="U547" s="1443">
        <v>580.75581230529235</v>
      </c>
      <c r="V547" s="1443">
        <v>797.84588886796132</v>
      </c>
      <c r="W547" s="1443">
        <v>632.08638173559359</v>
      </c>
      <c r="X547" s="1444">
        <v>740.97291598979041</v>
      </c>
      <c r="Y547" s="1444">
        <v>578.03750830087574</v>
      </c>
      <c r="Z547" s="1444">
        <v>536.35753965972549</v>
      </c>
      <c r="AA547" s="1444">
        <v>524.22355229611298</v>
      </c>
      <c r="AB547" s="1444">
        <v>582.46796276442012</v>
      </c>
      <c r="AC547" s="1444">
        <v>667.53045885009567</v>
      </c>
      <c r="AD547" s="1444">
        <v>581.4238871617099</v>
      </c>
      <c r="AE547" s="1444">
        <v>620.72109890962327</v>
      </c>
      <c r="AF547" s="1444">
        <v>756.40729206436083</v>
      </c>
      <c r="AG547" s="1444">
        <v>980.92940579414267</v>
      </c>
      <c r="AH547" s="1444">
        <v>898.13173604328585</v>
      </c>
      <c r="AI547" s="2011">
        <v>780.08782114035159</v>
      </c>
      <c r="AJ547" s="1822">
        <v>656.09748084644571</v>
      </c>
      <c r="AK547" s="1444">
        <v>697.99407362901411</v>
      </c>
      <c r="AL547" s="1444">
        <v>752.88982348964021</v>
      </c>
      <c r="AM547" s="1444">
        <v>800.62966941236687</v>
      </c>
      <c r="AN547" s="1444">
        <v>824.7678066040603</v>
      </c>
      <c r="AO547" s="1444">
        <v>796.04640660751852</v>
      </c>
      <c r="AP547" s="1444">
        <v>847.80141524093835</v>
      </c>
      <c r="AQ547" s="1444">
        <v>877.08823244696623</v>
      </c>
      <c r="AR547" s="2342">
        <v>896.89440280752967</v>
      </c>
      <c r="AS547" s="2342">
        <v>922.24226071627163</v>
      </c>
      <c r="AT547" s="2342" t="e">
        <v>#REF!</v>
      </c>
    </row>
    <row r="548" spans="4:46">
      <c r="D548" s="1445" t="s">
        <v>104</v>
      </c>
      <c r="E548" s="1460"/>
      <c r="F548" s="1460"/>
      <c r="G548" s="1460"/>
      <c r="H548" s="1460"/>
      <c r="I548" s="1461">
        <v>208.31</v>
      </c>
      <c r="J548" s="1461">
        <v>166.79999999999998</v>
      </c>
      <c r="K548" s="1461">
        <v>150.91999999999999</v>
      </c>
      <c r="L548" s="1461">
        <v>133.93</v>
      </c>
      <c r="M548" s="1461">
        <v>132.85</v>
      </c>
      <c r="N548" s="1461">
        <v>156.88603200633614</v>
      </c>
      <c r="O548" s="1461">
        <v>169.1631113860137</v>
      </c>
      <c r="P548" s="1461">
        <v>186.05227701776073</v>
      </c>
      <c r="Q548" s="1461">
        <v>220.64999916385585</v>
      </c>
      <c r="R548" s="1461">
        <v>238.27642719136026</v>
      </c>
      <c r="S548" s="1461">
        <v>218.83013643103146</v>
      </c>
      <c r="T548" s="1461">
        <v>234.73698783415557</v>
      </c>
      <c r="U548" s="1462">
        <v>637.23943021669731</v>
      </c>
      <c r="V548" s="1462">
        <v>872.38931918073251</v>
      </c>
      <c r="W548" s="1462">
        <v>710.58434738428207</v>
      </c>
      <c r="X548" s="1463">
        <v>817.36093730203606</v>
      </c>
      <c r="Y548" s="1463">
        <v>662.21354863768215</v>
      </c>
      <c r="Z548" s="1463">
        <v>614.88983838864954</v>
      </c>
      <c r="AA548" s="1463">
        <v>612.40436347303717</v>
      </c>
      <c r="AB548" s="1463">
        <v>681.20420672575347</v>
      </c>
      <c r="AC548" s="1463">
        <v>752.12251354159457</v>
      </c>
      <c r="AD548" s="1463">
        <v>657.71060038783367</v>
      </c>
      <c r="AE548" s="1463">
        <v>683.33209289182219</v>
      </c>
      <c r="AF548" s="1463">
        <v>839.69141367355849</v>
      </c>
      <c r="AG548" s="1463">
        <v>1061.3693276513716</v>
      </c>
      <c r="AH548" s="1463">
        <v>959.92709139299586</v>
      </c>
      <c r="AI548" s="2015">
        <v>848.65804545854735</v>
      </c>
      <c r="AJ548" s="1826">
        <v>726.96430494819458</v>
      </c>
      <c r="AK548" s="1463">
        <v>772.55887101246185</v>
      </c>
      <c r="AL548" s="1463">
        <v>831.96644693237272</v>
      </c>
      <c r="AM548" s="1463">
        <v>884.65658606468378</v>
      </c>
      <c r="AN548" s="1463">
        <v>915.02847894823503</v>
      </c>
      <c r="AO548" s="1463">
        <v>901.18262596944123</v>
      </c>
      <c r="AP548" s="1463">
        <v>955.38572660664181</v>
      </c>
      <c r="AQ548" s="1463">
        <v>995.27040784664644</v>
      </c>
      <c r="AR548" s="2346">
        <v>1028.8623716049817</v>
      </c>
      <c r="AS548" s="2346">
        <v>1068.4043979664134</v>
      </c>
      <c r="AT548" s="2346">
        <v>1107.9982222606516</v>
      </c>
    </row>
    <row r="549" spans="4:46">
      <c r="D549" s="1445" t="s">
        <v>309</v>
      </c>
      <c r="E549" s="1460"/>
      <c r="F549" s="1460"/>
      <c r="G549" s="1460"/>
      <c r="H549" s="1460"/>
      <c r="I549" s="1461">
        <v>3</v>
      </c>
      <c r="J549" s="1461">
        <v>3.29</v>
      </c>
      <c r="K549" s="1461">
        <v>3.65</v>
      </c>
      <c r="L549" s="1461">
        <v>5.45</v>
      </c>
      <c r="M549" s="1461">
        <v>7.22</v>
      </c>
      <c r="N549" s="1461">
        <v>9.4328937614298756</v>
      </c>
      <c r="O549" s="1461">
        <v>9.6197756874159435</v>
      </c>
      <c r="P549" s="1461">
        <v>8.6294708261089283</v>
      </c>
      <c r="Q549" s="1461">
        <v>25.007999999999999</v>
      </c>
      <c r="R549" s="1461">
        <v>98.5</v>
      </c>
      <c r="S549" s="1461">
        <v>63.307403413722191</v>
      </c>
      <c r="T549" s="1461">
        <v>88.127966672776608</v>
      </c>
      <c r="U549" s="1462">
        <v>98.207379178349854</v>
      </c>
      <c r="V549" s="1462">
        <v>166.1755082024367</v>
      </c>
      <c r="W549" s="1462">
        <v>175.2652772875949</v>
      </c>
      <c r="X549" s="1463">
        <v>161.79942250747519</v>
      </c>
      <c r="Y549" s="1463">
        <v>174.88283592982762</v>
      </c>
      <c r="Z549" s="1463">
        <v>153.1831155871119</v>
      </c>
      <c r="AA549" s="1463">
        <v>167.32684096438931</v>
      </c>
      <c r="AB549" s="1463">
        <v>207.58425906297845</v>
      </c>
      <c r="AC549" s="1463">
        <v>253.40918236645098</v>
      </c>
      <c r="AD549" s="1463">
        <v>252.03158176406623</v>
      </c>
      <c r="AE549" s="1463">
        <v>274.26263708199377</v>
      </c>
      <c r="AF549" s="1463">
        <v>378.55194687928781</v>
      </c>
      <c r="AG549" s="1463">
        <v>461.19098143979107</v>
      </c>
      <c r="AH549" s="1463">
        <v>504.69417508216338</v>
      </c>
      <c r="AI549" s="2015">
        <v>502.42792948483049</v>
      </c>
      <c r="AJ549" s="1826">
        <v>525.07706478420835</v>
      </c>
      <c r="AK549" s="1463">
        <v>549.805009356808</v>
      </c>
      <c r="AL549" s="1463">
        <v>575.22855609734722</v>
      </c>
      <c r="AM549" s="1463">
        <v>598.63164644174174</v>
      </c>
      <c r="AN549" s="1463">
        <v>622.4544155925679</v>
      </c>
      <c r="AO549" s="1463">
        <v>646.88043917589721</v>
      </c>
      <c r="AP549" s="1463">
        <v>672.26497572523283</v>
      </c>
      <c r="AQ549" s="1463">
        <v>698.64563869422875</v>
      </c>
      <c r="AR549" s="2346">
        <v>726.06151754358939</v>
      </c>
      <c r="AS549" s="2346">
        <v>754.55323566174957</v>
      </c>
      <c r="AT549" s="2346">
        <v>784.16301055844713</v>
      </c>
    </row>
    <row r="550" spans="4:46">
      <c r="D550" s="1445" t="s">
        <v>310</v>
      </c>
      <c r="E550" s="1460"/>
      <c r="F550" s="1460"/>
      <c r="G550" s="1460"/>
      <c r="H550" s="1460"/>
      <c r="I550" s="1461">
        <v>173.75</v>
      </c>
      <c r="J550" s="1461">
        <v>137.1</v>
      </c>
      <c r="K550" s="1461">
        <v>123.6</v>
      </c>
      <c r="L550" s="1461">
        <v>95.79</v>
      </c>
      <c r="M550" s="1461">
        <v>89.3</v>
      </c>
      <c r="N550" s="1461">
        <v>107.50814814814815</v>
      </c>
      <c r="O550" s="1461">
        <v>118.25896296296298</v>
      </c>
      <c r="P550" s="1461">
        <v>124.26801766296298</v>
      </c>
      <c r="Q550" s="1461">
        <v>122.77344725669691</v>
      </c>
      <c r="R550" s="1461">
        <v>107.10643159845201</v>
      </c>
      <c r="S550" s="1461">
        <v>110.31962454640556</v>
      </c>
      <c r="T550" s="1461">
        <v>111.81107473120461</v>
      </c>
      <c r="U550" s="1462">
        <v>503.43866994285975</v>
      </c>
      <c r="V550" s="1462">
        <v>674.9438109782958</v>
      </c>
      <c r="W550" s="1462">
        <v>463.42733229909953</v>
      </c>
      <c r="X550" s="1463">
        <v>581.6272564206248</v>
      </c>
      <c r="Y550" s="1463">
        <v>420.18648681224295</v>
      </c>
      <c r="Z550" s="1463">
        <v>391.82032916216599</v>
      </c>
      <c r="AA550" s="1463">
        <v>365.73018863878622</v>
      </c>
      <c r="AB550" s="1463">
        <v>395.62650450174579</v>
      </c>
      <c r="AC550" s="1463">
        <v>382.11773278597389</v>
      </c>
      <c r="AD550" s="1463">
        <v>293.43184141816664</v>
      </c>
      <c r="AE550" s="1463">
        <v>309.86000955159761</v>
      </c>
      <c r="AF550" s="1463">
        <v>383.37487548552963</v>
      </c>
      <c r="AG550" s="1463">
        <v>520.10579979502313</v>
      </c>
      <c r="AH550" s="1463">
        <v>387.07090983799998</v>
      </c>
      <c r="AI550" s="2015">
        <v>271.71123561704536</v>
      </c>
      <c r="AJ550" s="1826">
        <v>141.17805508341419</v>
      </c>
      <c r="AK550" s="1463">
        <v>157.73089863871434</v>
      </c>
      <c r="AL550" s="1463">
        <v>187.25515028817</v>
      </c>
      <c r="AM550" s="1463">
        <v>212.10255638239181</v>
      </c>
      <c r="AN550" s="1463">
        <v>213.0716353140258</v>
      </c>
      <c r="AO550" s="1463">
        <v>189.73195457081681</v>
      </c>
      <c r="AP550" s="1463">
        <v>213.64035930578595</v>
      </c>
      <c r="AQ550" s="1463">
        <v>221.98986327072228</v>
      </c>
      <c r="AR550" s="2346">
        <v>222.75180861104269</v>
      </c>
      <c r="AS550" s="2346">
        <v>228.11212743651913</v>
      </c>
      <c r="AT550" s="2346">
        <v>232.11309906841069</v>
      </c>
    </row>
    <row r="551" spans="4:46">
      <c r="D551" s="1445" t="s">
        <v>1336</v>
      </c>
      <c r="E551" s="1460"/>
      <c r="F551" s="1460"/>
      <c r="G551" s="1460"/>
      <c r="H551" s="1460"/>
      <c r="I551" s="1461">
        <v>0</v>
      </c>
      <c r="J551" s="1461">
        <v>0</v>
      </c>
      <c r="K551" s="1461">
        <v>0</v>
      </c>
      <c r="L551" s="1461">
        <v>0</v>
      </c>
      <c r="M551" s="1461">
        <v>0</v>
      </c>
      <c r="N551" s="1461">
        <v>0</v>
      </c>
      <c r="O551" s="1461">
        <v>0</v>
      </c>
      <c r="P551" s="1461">
        <v>0</v>
      </c>
      <c r="Q551" s="1461">
        <v>0</v>
      </c>
      <c r="R551" s="1461">
        <v>0</v>
      </c>
      <c r="S551" s="1461">
        <v>0</v>
      </c>
      <c r="T551" s="1461">
        <v>0</v>
      </c>
      <c r="U551" s="1462">
        <v>402.91773147620796</v>
      </c>
      <c r="V551" s="1462">
        <v>545.72030421138993</v>
      </c>
      <c r="W551" s="1462">
        <v>343.32065754690097</v>
      </c>
      <c r="X551" s="1463">
        <v>468.82099999999997</v>
      </c>
      <c r="Y551" s="1463">
        <v>276.88646037000001</v>
      </c>
      <c r="Z551" s="1463">
        <v>218.97307069166828</v>
      </c>
      <c r="AA551" s="1463">
        <v>234.62480401081805</v>
      </c>
      <c r="AB551" s="1463">
        <v>239.4</v>
      </c>
      <c r="AC551" s="1463">
        <v>215.13853346000002</v>
      </c>
      <c r="AD551" s="1463">
        <v>162.5</v>
      </c>
      <c r="AE551" s="1463">
        <v>204.50609108</v>
      </c>
      <c r="AF551" s="1463">
        <v>266.48345986871891</v>
      </c>
      <c r="AG551" s="1463">
        <v>414.98557195000001</v>
      </c>
      <c r="AH551" s="1463">
        <v>281.02025793799999</v>
      </c>
      <c r="AI551" s="2015">
        <v>207.12339478124099</v>
      </c>
      <c r="AJ551" s="1826">
        <v>88.567314812365282</v>
      </c>
      <c r="AK551" s="1463">
        <v>101.38182700485741</v>
      </c>
      <c r="AL551" s="1463">
        <v>127.04122365779699</v>
      </c>
      <c r="AM551" s="1463">
        <v>148.04122365779699</v>
      </c>
      <c r="AN551" s="1463">
        <v>145.04122365779699</v>
      </c>
      <c r="AO551" s="1463">
        <v>135.5206118288985</v>
      </c>
      <c r="AP551" s="1463">
        <v>156.04122365779699</v>
      </c>
      <c r="AQ551" s="1463">
        <v>160.79122365779699</v>
      </c>
      <c r="AR551" s="2346">
        <v>157.72872365779699</v>
      </c>
      <c r="AS551" s="2346">
        <v>159.02559865779699</v>
      </c>
      <c r="AT551" s="2346">
        <v>158.70919240779699</v>
      </c>
    </row>
    <row r="552" spans="4:46">
      <c r="D552" s="1445" t="s">
        <v>1337</v>
      </c>
      <c r="E552" s="1460"/>
      <c r="F552" s="1460"/>
      <c r="G552" s="1460"/>
      <c r="H552" s="1460"/>
      <c r="I552" s="1461">
        <v>173.75</v>
      </c>
      <c r="J552" s="1461">
        <v>137.1</v>
      </c>
      <c r="K552" s="1461">
        <v>123.6</v>
      </c>
      <c r="L552" s="1461">
        <v>95.79</v>
      </c>
      <c r="M552" s="1461">
        <v>89.3</v>
      </c>
      <c r="N552" s="1461">
        <v>107.50814814814815</v>
      </c>
      <c r="O552" s="1461">
        <v>118.25896296296298</v>
      </c>
      <c r="P552" s="1461">
        <v>124.26801766296298</v>
      </c>
      <c r="Q552" s="1461">
        <v>122.77344725669691</v>
      </c>
      <c r="R552" s="1461">
        <v>107.10643159845201</v>
      </c>
      <c r="S552" s="1461">
        <v>110.31962454640556</v>
      </c>
      <c r="T552" s="1461">
        <v>111.81107473120461</v>
      </c>
      <c r="U552" s="1462">
        <v>100.52093846665176</v>
      </c>
      <c r="V552" s="1462">
        <v>129.22350676690587</v>
      </c>
      <c r="W552" s="1462">
        <v>120.10667475219854</v>
      </c>
      <c r="X552" s="1463">
        <v>112.80625642062479</v>
      </c>
      <c r="Y552" s="1463">
        <v>143.30002644224291</v>
      </c>
      <c r="Z552" s="1463">
        <v>172.84725847049768</v>
      </c>
      <c r="AA552" s="1463">
        <v>131.10538462796819</v>
      </c>
      <c r="AB552" s="1463">
        <v>156.22650450174575</v>
      </c>
      <c r="AC552" s="1463">
        <v>166.97919932597387</v>
      </c>
      <c r="AD552" s="1463">
        <v>130.93184141816667</v>
      </c>
      <c r="AE552" s="1463">
        <v>105.35391847159761</v>
      </c>
      <c r="AF552" s="1463">
        <v>116.8914156168107</v>
      </c>
      <c r="AG552" s="1463">
        <v>105.12022784502317</v>
      </c>
      <c r="AH552" s="1463">
        <v>106.05065189999999</v>
      </c>
      <c r="AI552" s="2015">
        <v>64.587840835804357</v>
      </c>
      <c r="AJ552" s="1826">
        <v>52.610740271048911</v>
      </c>
      <c r="AK552" s="1463">
        <v>56.349071633856909</v>
      </c>
      <c r="AL552" s="1463">
        <v>60.213926630373003</v>
      </c>
      <c r="AM552" s="1463">
        <v>64.06133272459482</v>
      </c>
      <c r="AN552" s="1463">
        <v>68.030411656228793</v>
      </c>
      <c r="AO552" s="1463">
        <v>54.211342741918301</v>
      </c>
      <c r="AP552" s="1463">
        <v>57.599135647988952</v>
      </c>
      <c r="AQ552" s="1463">
        <v>61.198639612925298</v>
      </c>
      <c r="AR552" s="2346">
        <v>65.023084953245714</v>
      </c>
      <c r="AS552" s="2346">
        <v>69.086528778722155</v>
      </c>
      <c r="AT552" s="2346">
        <v>73.403906660613714</v>
      </c>
    </row>
    <row r="553" spans="4:46" ht="15.5" thickBot="1">
      <c r="D553" s="1467" t="s">
        <v>105</v>
      </c>
      <c r="E553" s="1468"/>
      <c r="F553" s="1468"/>
      <c r="G553" s="1468"/>
      <c r="H553" s="1468"/>
      <c r="I553" s="1469">
        <v>16.61</v>
      </c>
      <c r="J553" s="1469">
        <v>12.8</v>
      </c>
      <c r="K553" s="1469">
        <v>17.18</v>
      </c>
      <c r="L553" s="1469">
        <v>17.739999999999998</v>
      </c>
      <c r="M553" s="1469">
        <v>20.94</v>
      </c>
      <c r="N553" s="1469">
        <v>19.923643241285081</v>
      </c>
      <c r="O553" s="1469">
        <v>18.317644416752771</v>
      </c>
      <c r="P553" s="1469">
        <v>17.54485103544248</v>
      </c>
      <c r="Q553" s="1469">
        <v>23.459943356965816</v>
      </c>
      <c r="R553" s="1469">
        <v>36.231918488992527</v>
      </c>
      <c r="S553" s="1469">
        <v>40.024309194341825</v>
      </c>
      <c r="T553" s="1469">
        <v>50.576958610335531</v>
      </c>
      <c r="U553" s="1470">
        <v>56.483617911404977</v>
      </c>
      <c r="V553" s="1470">
        <v>74.543430312771193</v>
      </c>
      <c r="W553" s="1470">
        <v>78.497965648688464</v>
      </c>
      <c r="X553" s="1471">
        <v>76.388021312245698</v>
      </c>
      <c r="Y553" s="1471">
        <v>84.176040336806352</v>
      </c>
      <c r="Z553" s="1471">
        <v>78.532298728924076</v>
      </c>
      <c r="AA553" s="1471">
        <v>88.18081117692418</v>
      </c>
      <c r="AB553" s="1471">
        <v>98.736243961333315</v>
      </c>
      <c r="AC553" s="1471">
        <v>84.59205469149893</v>
      </c>
      <c r="AD553" s="1471">
        <v>76.286713226123766</v>
      </c>
      <c r="AE553" s="1471">
        <v>62.610993982198934</v>
      </c>
      <c r="AF553" s="1471">
        <v>83.284121609197655</v>
      </c>
      <c r="AG553" s="1471">
        <v>80.439921857228924</v>
      </c>
      <c r="AH553" s="1471">
        <v>61.795355349709979</v>
      </c>
      <c r="AI553" s="2017">
        <v>68.570224318195713</v>
      </c>
      <c r="AJ553" s="1828">
        <v>70.866824101748875</v>
      </c>
      <c r="AK553" s="1471">
        <v>74.564797383447697</v>
      </c>
      <c r="AL553" s="1471">
        <v>79.076623442732554</v>
      </c>
      <c r="AM553" s="1471">
        <v>84.026916652316885</v>
      </c>
      <c r="AN553" s="1471">
        <v>90.26067234417475</v>
      </c>
      <c r="AO553" s="1471">
        <v>105.13621936192268</v>
      </c>
      <c r="AP553" s="1471">
        <v>107.5843113657035</v>
      </c>
      <c r="AQ553" s="1471">
        <v>118.18217539968015</v>
      </c>
      <c r="AR553" s="2348">
        <v>131.96796879745204</v>
      </c>
      <c r="AS553" s="2348">
        <v>146.16213725014183</v>
      </c>
      <c r="AT553" s="2348" t="e">
        <v>#REF!</v>
      </c>
    </row>
    <row r="554" spans="4:46" ht="15.75">
      <c r="D554" s="1472" t="s">
        <v>106</v>
      </c>
      <c r="E554" s="1473"/>
      <c r="F554" s="1473"/>
      <c r="G554" s="1473"/>
      <c r="H554" s="1473"/>
      <c r="I554" s="1474">
        <v>67.290000000000006</v>
      </c>
      <c r="J554" s="1474">
        <v>70.7</v>
      </c>
      <c r="K554" s="1474">
        <v>62.67</v>
      </c>
      <c r="L554" s="1474">
        <v>48.650000000000006</v>
      </c>
      <c r="M554" s="1474">
        <v>41.7</v>
      </c>
      <c r="N554" s="1474">
        <v>41.085039152555076</v>
      </c>
      <c r="O554" s="1474">
        <v>60.560966838432989</v>
      </c>
      <c r="P554" s="1474">
        <v>93.47245323419348</v>
      </c>
      <c r="Q554" s="1474">
        <v>173.4754530955488</v>
      </c>
      <c r="R554" s="1474">
        <v>92.035332679024464</v>
      </c>
      <c r="S554" s="1474">
        <v>210.06</v>
      </c>
      <c r="T554" s="1474">
        <v>200</v>
      </c>
      <c r="U554" s="1475">
        <v>285.63538512376999</v>
      </c>
      <c r="V554" s="1475">
        <v>196.66470376775041</v>
      </c>
      <c r="W554" s="1475">
        <v>171.22500000000005</v>
      </c>
      <c r="X554" s="1476">
        <v>234.51730418943535</v>
      </c>
      <c r="Y554" s="1476">
        <v>337.05042794714655</v>
      </c>
      <c r="Z554" s="1476">
        <v>299.89999999999998</v>
      </c>
      <c r="AA554" s="1476">
        <v>190</v>
      </c>
      <c r="AB554" s="1476">
        <v>189.7065008928451</v>
      </c>
      <c r="AC554" s="1476">
        <v>244.50650089284511</v>
      </c>
      <c r="AD554" s="1476">
        <v>260.22586970684199</v>
      </c>
      <c r="AE554" s="1476">
        <v>312.51275569171128</v>
      </c>
      <c r="AF554" s="1476">
        <v>421.96405335508962</v>
      </c>
      <c r="AG554" s="1476">
        <v>321.80388100000005</v>
      </c>
      <c r="AH554" s="1476">
        <v>397.59999999999997</v>
      </c>
      <c r="AI554" s="2018">
        <v>383.04947054244599</v>
      </c>
      <c r="AJ554" s="1829">
        <v>293.52835108489199</v>
      </c>
      <c r="AK554" s="1476">
        <v>293.52835108489199</v>
      </c>
      <c r="AL554" s="1476">
        <v>293.52835108489199</v>
      </c>
      <c r="AM554" s="1476">
        <v>293.52835108489199</v>
      </c>
      <c r="AN554" s="1476">
        <v>293.52835108489199</v>
      </c>
      <c r="AO554" s="1476">
        <v>293.52835108489199</v>
      </c>
      <c r="AP554" s="1476">
        <v>293.52835108489199</v>
      </c>
      <c r="AQ554" s="1476">
        <v>293.52835108489199</v>
      </c>
      <c r="AR554" s="2349">
        <v>293.52835108489199</v>
      </c>
      <c r="AS554" s="2349">
        <v>293.52835108489199</v>
      </c>
      <c r="AT554" s="2349">
        <v>293.52835108489199</v>
      </c>
    </row>
    <row r="555" spans="4:46">
      <c r="D555" s="1465" t="s">
        <v>1338</v>
      </c>
      <c r="E555" s="1460"/>
      <c r="F555" s="1460"/>
      <c r="G555" s="1460"/>
      <c r="H555" s="1460"/>
      <c r="I555" s="1461">
        <v>67.290000000000006</v>
      </c>
      <c r="J555" s="1461">
        <v>70.7</v>
      </c>
      <c r="K555" s="1461">
        <v>62.67</v>
      </c>
      <c r="L555" s="1461">
        <v>48.650000000000006</v>
      </c>
      <c r="M555" s="1461">
        <v>41.7</v>
      </c>
      <c r="N555" s="1461">
        <v>41.085039152555076</v>
      </c>
      <c r="O555" s="1461">
        <v>60.560966838432989</v>
      </c>
      <c r="P555" s="1461">
        <v>93.47245323419348</v>
      </c>
      <c r="Q555" s="1461">
        <v>173.4754530955488</v>
      </c>
      <c r="R555" s="1461">
        <v>92.035332679024464</v>
      </c>
      <c r="S555" s="1461">
        <v>210.06</v>
      </c>
      <c r="T555" s="1461">
        <v>200</v>
      </c>
      <c r="U555" s="1462">
        <v>285.63538512376999</v>
      </c>
      <c r="V555" s="1462">
        <v>196.66470376775041</v>
      </c>
      <c r="W555" s="1462">
        <v>171.22500000000005</v>
      </c>
      <c r="X555" s="1463">
        <v>234.51730418943535</v>
      </c>
      <c r="Y555" s="1463">
        <v>337.05042794714655</v>
      </c>
      <c r="Z555" s="1463">
        <v>299.89999999999998</v>
      </c>
      <c r="AA555" s="1463">
        <v>190</v>
      </c>
      <c r="AB555" s="1463">
        <v>189.7065008928451</v>
      </c>
      <c r="AC555" s="1463">
        <v>244.50650089284511</v>
      </c>
      <c r="AD555" s="1463">
        <v>260.22586970684199</v>
      </c>
      <c r="AE555" s="1463">
        <v>312.51275569171128</v>
      </c>
      <c r="AF555" s="1463">
        <v>421.96405335508962</v>
      </c>
      <c r="AG555" s="1463">
        <v>321.80388100000005</v>
      </c>
      <c r="AH555" s="1463">
        <v>397.59999999999997</v>
      </c>
      <c r="AI555" s="2015">
        <v>383.04947054244599</v>
      </c>
      <c r="AJ555" s="1826">
        <v>293.52835108489199</v>
      </c>
      <c r="AK555" s="1463">
        <v>293.52835108489199</v>
      </c>
      <c r="AL555" s="1463">
        <v>293.52835108489199</v>
      </c>
      <c r="AM555" s="1463">
        <v>293.52835108489199</v>
      </c>
      <c r="AN555" s="1463">
        <v>293.52835108489199</v>
      </c>
      <c r="AO555" s="1463">
        <v>293.52835108489199</v>
      </c>
      <c r="AP555" s="1463">
        <v>293.52835108489199</v>
      </c>
      <c r="AQ555" s="1463">
        <v>293.52835108489199</v>
      </c>
      <c r="AR555" s="2346">
        <v>293.52835108489199</v>
      </c>
      <c r="AS555" s="2346">
        <v>293.52835108489199</v>
      </c>
      <c r="AT555" s="2346">
        <v>293.52835108489199</v>
      </c>
    </row>
    <row r="556" spans="4:46">
      <c r="D556" s="1445" t="s">
        <v>107</v>
      </c>
      <c r="E556" s="1460"/>
      <c r="F556" s="1460"/>
      <c r="G556" s="1460"/>
      <c r="H556" s="1460"/>
      <c r="I556" s="1461">
        <v>0</v>
      </c>
      <c r="J556" s="1461">
        <v>0</v>
      </c>
      <c r="K556" s="1461">
        <v>0</v>
      </c>
      <c r="L556" s="1461">
        <v>0</v>
      </c>
      <c r="M556" s="1461">
        <v>0</v>
      </c>
      <c r="N556" s="1461">
        <v>0</v>
      </c>
      <c r="O556" s="1461">
        <v>0</v>
      </c>
      <c r="P556" s="1461">
        <v>0</v>
      </c>
      <c r="Q556" s="1461">
        <v>0</v>
      </c>
      <c r="R556" s="1461">
        <v>0</v>
      </c>
      <c r="S556" s="1461">
        <v>0</v>
      </c>
      <c r="T556" s="1461">
        <v>0</v>
      </c>
      <c r="U556" s="1462">
        <v>0</v>
      </c>
      <c r="V556" s="1462">
        <v>0</v>
      </c>
      <c r="W556" s="1462">
        <v>0</v>
      </c>
      <c r="X556" s="1463">
        <v>0</v>
      </c>
      <c r="Y556" s="1463">
        <v>0</v>
      </c>
      <c r="Z556" s="1463">
        <v>0</v>
      </c>
      <c r="AA556" s="1463">
        <v>0</v>
      </c>
      <c r="AB556" s="1463">
        <v>0</v>
      </c>
      <c r="AC556" s="1463">
        <v>0</v>
      </c>
      <c r="AD556" s="1463">
        <v>0</v>
      </c>
      <c r="AE556" s="1463">
        <v>0</v>
      </c>
      <c r="AF556" s="1463">
        <v>0</v>
      </c>
      <c r="AG556" s="1463">
        <v>0</v>
      </c>
      <c r="AH556" s="1463">
        <v>0</v>
      </c>
      <c r="AI556" s="2015">
        <v>0</v>
      </c>
      <c r="AJ556" s="1826">
        <v>0</v>
      </c>
      <c r="AK556" s="1463">
        <v>0</v>
      </c>
      <c r="AL556" s="1463">
        <v>0</v>
      </c>
      <c r="AM556" s="1463">
        <v>0</v>
      </c>
      <c r="AN556" s="1463">
        <v>0</v>
      </c>
      <c r="AO556" s="1463">
        <v>0</v>
      </c>
      <c r="AP556" s="1463">
        <v>0</v>
      </c>
      <c r="AQ556" s="1463">
        <v>0</v>
      </c>
      <c r="AR556" s="2346">
        <v>0</v>
      </c>
      <c r="AS556" s="2346">
        <v>0</v>
      </c>
      <c r="AT556" s="2346">
        <v>0</v>
      </c>
    </row>
    <row r="557" spans="4:46" ht="15.5" thickBot="1">
      <c r="D557" s="1477" t="s">
        <v>108</v>
      </c>
      <c r="E557" s="1478"/>
      <c r="F557" s="1478"/>
      <c r="G557" s="1478"/>
      <c r="H557" s="1478"/>
      <c r="I557" s="1479">
        <v>100.36203215999994</v>
      </c>
      <c r="J557" s="1479">
        <v>72.299791039464608</v>
      </c>
      <c r="K557" s="1479">
        <v>32.734698738235224</v>
      </c>
      <c r="L557" s="1479">
        <v>-63.991687242473432</v>
      </c>
      <c r="M557" s="1479">
        <v>-105.69171744245476</v>
      </c>
      <c r="N557" s="1479">
        <v>-91.978815178717326</v>
      </c>
      <c r="O557" s="1479">
        <v>-67.381543437079699</v>
      </c>
      <c r="P557" s="1479">
        <v>-128.78358027454266</v>
      </c>
      <c r="Q557" s="1479">
        <v>-53.141440434862034</v>
      </c>
      <c r="R557" s="1479">
        <v>-223.38745131393989</v>
      </c>
      <c r="S557" s="1479">
        <v>-407.28080802321909</v>
      </c>
      <c r="T557" s="1479">
        <v>-555.74885385447647</v>
      </c>
      <c r="U557" s="1480">
        <v>-113.5070526160323</v>
      </c>
      <c r="V557" s="1480">
        <v>-280.34581006956512</v>
      </c>
      <c r="W557" s="1480">
        <v>-569.79096068013121</v>
      </c>
      <c r="X557" s="1481">
        <v>-350.5883035567191</v>
      </c>
      <c r="Y557" s="1481">
        <v>-592.75025130856716</v>
      </c>
      <c r="Z557" s="1481">
        <v>-777.14408121666531</v>
      </c>
      <c r="AA557" s="1481">
        <v>-1127.1586483215233</v>
      </c>
      <c r="AB557" s="1481">
        <v>-670.73602443289496</v>
      </c>
      <c r="AC557" s="1481">
        <v>-714.26681069693984</v>
      </c>
      <c r="AD557" s="1481">
        <v>-964.67673580575763</v>
      </c>
      <c r="AE557" s="1481">
        <v>-914.82060194971166</v>
      </c>
      <c r="AF557" s="1481">
        <v>-785.14223212943762</v>
      </c>
      <c r="AG557" s="1481">
        <v>-925.30872678858191</v>
      </c>
      <c r="AH557" s="1481">
        <v>-1249.8562878811886</v>
      </c>
      <c r="AI557" s="2019">
        <v>-1423.5350394643403</v>
      </c>
      <c r="AJ557" s="1830">
        <v>-1857.9963554687422</v>
      </c>
      <c r="AK557" s="1481">
        <v>-2427.757500860851</v>
      </c>
      <c r="AL557" s="1481">
        <v>-2317.4603230350394</v>
      </c>
      <c r="AM557" s="1481">
        <v>-1897.527956004885</v>
      </c>
      <c r="AN557" s="1481">
        <v>-1955.7170164434858</v>
      </c>
      <c r="AO557" s="1481">
        <v>-1929.8401383192897</v>
      </c>
      <c r="AP557" s="1481">
        <v>-2464.3160806258629</v>
      </c>
      <c r="AQ557" s="1481">
        <v>-3674.7831583073448</v>
      </c>
      <c r="AR557" s="2350">
        <v>-6239.1383011872995</v>
      </c>
      <c r="AS557" s="2350">
        <v>-8821.4343292038175</v>
      </c>
      <c r="AT557" s="2350" t="e">
        <v>#REF!</v>
      </c>
    </row>
    <row r="558" spans="4:46" ht="15.75">
      <c r="D558" s="1482" t="s">
        <v>109</v>
      </c>
      <c r="E558" s="1483"/>
      <c r="F558" s="1483"/>
      <c r="G558" s="1483"/>
      <c r="H558" s="1483"/>
      <c r="I558" s="1484">
        <v>-73.259999999999991</v>
      </c>
      <c r="J558" s="1484">
        <v>-49.944000000000003</v>
      </c>
      <c r="K558" s="1484">
        <v>-61.564</v>
      </c>
      <c r="L558" s="1484">
        <v>-67.933000000000007</v>
      </c>
      <c r="M558" s="1484">
        <v>-59.040000000000013</v>
      </c>
      <c r="N558" s="1484">
        <v>-13.559014416758824</v>
      </c>
      <c r="O558" s="1484">
        <v>-91.785871970156919</v>
      </c>
      <c r="P558" s="1484">
        <v>-55.759245091483102</v>
      </c>
      <c r="Q558" s="1484">
        <v>-116.87245495464801</v>
      </c>
      <c r="R558" s="1484">
        <v>-179.70830458094321</v>
      </c>
      <c r="S558" s="1484">
        <v>-218.514144533641</v>
      </c>
      <c r="T558" s="1484">
        <v>-259.70414316284979</v>
      </c>
      <c r="U558" s="1485">
        <v>-214.7476115165949</v>
      </c>
      <c r="V558" s="1485">
        <v>-334.73399059145061</v>
      </c>
      <c r="W558" s="1485">
        <v>-430.71271189127458</v>
      </c>
      <c r="X558" s="1486">
        <v>-707.90918924992775</v>
      </c>
      <c r="Y558" s="1486">
        <v>-407.48651870772619</v>
      </c>
      <c r="Z558" s="1486">
        <v>-475.43878144573387</v>
      </c>
      <c r="AA558" s="1486">
        <v>-892.12876255381582</v>
      </c>
      <c r="AB558" s="1486">
        <v>-683.54113629566564</v>
      </c>
      <c r="AC558" s="1486">
        <v>-806.85217364804691</v>
      </c>
      <c r="AD558" s="1486">
        <v>-932.8987377601452</v>
      </c>
      <c r="AE558" s="1486">
        <v>-1125.3488960083405</v>
      </c>
      <c r="AF558" s="1486">
        <v>-1114.2486828987476</v>
      </c>
      <c r="AG558" s="1486">
        <v>-708.0096698526653</v>
      </c>
      <c r="AH558" s="1486">
        <v>-1281.4138400708675</v>
      </c>
      <c r="AI558" s="2020">
        <v>-1822.6150244746302</v>
      </c>
      <c r="AJ558" s="1831">
        <v>-1829.9110829868653</v>
      </c>
      <c r="AK558" s="1486">
        <v>-2167.1199098170759</v>
      </c>
      <c r="AL558" s="1486">
        <v>-1910.5582805261174</v>
      </c>
      <c r="AM558" s="1486">
        <v>-1383.8128624606218</v>
      </c>
      <c r="AN558" s="1486">
        <v>-1150.152891248737</v>
      </c>
      <c r="AO558" s="1486">
        <v>-1274.730726698202</v>
      </c>
      <c r="AP558" s="1486">
        <v>-360.73673547533292</v>
      </c>
      <c r="AQ558" s="1486">
        <v>-917.543509967207</v>
      </c>
      <c r="AR558" s="2351">
        <v>-1013.9796864230148</v>
      </c>
      <c r="AS558" s="2351">
        <v>-1151.3417062039389</v>
      </c>
      <c r="AT558" s="2351" t="e">
        <v>#REF!</v>
      </c>
    </row>
    <row r="559" spans="4:46" ht="15.75">
      <c r="D559" s="1450" t="s">
        <v>110</v>
      </c>
      <c r="E559" s="1441"/>
      <c r="F559" s="1441"/>
      <c r="G559" s="1441"/>
      <c r="H559" s="1441"/>
      <c r="I559" s="1487">
        <v>-7.1</v>
      </c>
      <c r="J559" s="1487">
        <v>-1.7</v>
      </c>
      <c r="K559" s="1487">
        <v>-8.1</v>
      </c>
      <c r="L559" s="1487">
        <v>-3.8</v>
      </c>
      <c r="M559" s="1487">
        <v>-2.6</v>
      </c>
      <c r="N559" s="1487">
        <v>-4.7</v>
      </c>
      <c r="O559" s="1487">
        <v>-7.7</v>
      </c>
      <c r="P559" s="1487">
        <v>-10.5</v>
      </c>
      <c r="Q559" s="1487">
        <v>-30.643966474959157</v>
      </c>
      <c r="R559" s="1487">
        <v>-82.283165861670568</v>
      </c>
      <c r="S559" s="1487">
        <v>-103.35</v>
      </c>
      <c r="T559" s="1487">
        <v>-118.67174479049295</v>
      </c>
      <c r="U559" s="1488">
        <v>-216.19255681733989</v>
      </c>
      <c r="V559" s="1488">
        <v>-112.12753581255713</v>
      </c>
      <c r="W559" s="1488">
        <v>-269.6155503502896</v>
      </c>
      <c r="X559" s="1489">
        <v>-233.76379360783355</v>
      </c>
      <c r="Y559" s="1489">
        <v>-310.20933867687256</v>
      </c>
      <c r="Z559" s="1489">
        <v>-158.63053960800249</v>
      </c>
      <c r="AA559" s="1489">
        <v>-231.99076394400765</v>
      </c>
      <c r="AB559" s="1489">
        <v>-257.67638846994436</v>
      </c>
      <c r="AC559" s="1489">
        <v>-347.53090257946002</v>
      </c>
      <c r="AD559" s="1489">
        <v>-257.74002596343291</v>
      </c>
      <c r="AE559" s="1489">
        <v>-152.61412094999997</v>
      </c>
      <c r="AF559" s="1489">
        <v>-233.38493876999999</v>
      </c>
      <c r="AG559" s="1489">
        <v>-305.10186338</v>
      </c>
      <c r="AH559" s="1489">
        <v>-445.17186418559311</v>
      </c>
      <c r="AI559" s="2021">
        <v>-563.0653895779775</v>
      </c>
      <c r="AJ559" s="1832">
        <v>-677.12813062059081</v>
      </c>
      <c r="AK559" s="1489">
        <v>-1184.1886556802369</v>
      </c>
      <c r="AL559" s="1489">
        <v>-1128.8314151630821</v>
      </c>
      <c r="AM559" s="1489">
        <v>-893.88187673095172</v>
      </c>
      <c r="AN559" s="1489">
        <v>-920.48359526759975</v>
      </c>
      <c r="AO559" s="1489">
        <v>-856.7662095412702</v>
      </c>
      <c r="AP559" s="1489">
        <v>-935.33371122532878</v>
      </c>
      <c r="AQ559" s="1489">
        <v>-1029.0328358003069</v>
      </c>
      <c r="AR559" s="2352">
        <v>-1146.0819386865364</v>
      </c>
      <c r="AS559" s="2352">
        <v>-1271.145774058886</v>
      </c>
      <c r="AT559" s="2352" t="e">
        <v>#REF!</v>
      </c>
    </row>
    <row r="560" spans="4:46">
      <c r="D560" s="1445" t="s">
        <v>111</v>
      </c>
      <c r="E560" s="1460"/>
      <c r="F560" s="1460"/>
      <c r="G560" s="1460"/>
      <c r="H560" s="1460"/>
      <c r="I560" s="1461">
        <v>0</v>
      </c>
      <c r="J560" s="1461">
        <v>0</v>
      </c>
      <c r="K560" s="1461">
        <v>0</v>
      </c>
      <c r="L560" s="1461">
        <v>0</v>
      </c>
      <c r="M560" s="1461">
        <v>0</v>
      </c>
      <c r="N560" s="1461">
        <v>0</v>
      </c>
      <c r="O560" s="1461">
        <v>0</v>
      </c>
      <c r="P560" s="1461">
        <v>0</v>
      </c>
      <c r="Q560" s="1461">
        <v>0</v>
      </c>
      <c r="R560" s="1461">
        <v>0</v>
      </c>
      <c r="S560" s="1461">
        <v>0</v>
      </c>
      <c r="T560" s="1461">
        <v>0</v>
      </c>
      <c r="U560" s="1462">
        <v>0</v>
      </c>
      <c r="V560" s="1462">
        <v>0</v>
      </c>
      <c r="W560" s="1462">
        <v>0</v>
      </c>
      <c r="X560" s="1463">
        <v>0</v>
      </c>
      <c r="Y560" s="1463">
        <v>3.7878241107331379</v>
      </c>
      <c r="Z560" s="1463">
        <v>3.4532813891581706</v>
      </c>
      <c r="AA560" s="1463">
        <v>47.756563654373217</v>
      </c>
      <c r="AB560" s="1463">
        <v>16.349602189999999</v>
      </c>
      <c r="AC560" s="1463">
        <v>18.661412926779601</v>
      </c>
      <c r="AD560" s="1463">
        <v>5.4323092665671373</v>
      </c>
      <c r="AE560" s="1463">
        <v>0</v>
      </c>
      <c r="AF560" s="1463">
        <v>0</v>
      </c>
      <c r="AG560" s="1463">
        <v>0</v>
      </c>
      <c r="AH560" s="1463">
        <v>12.472138821234644</v>
      </c>
      <c r="AI560" s="2015">
        <v>9.8639104361253835</v>
      </c>
      <c r="AJ560" s="1826">
        <v>10.300970984083232</v>
      </c>
      <c r="AK560" s="1463">
        <v>11.032921203730005</v>
      </c>
      <c r="AL560" s="1463">
        <v>11.789644241111581</v>
      </c>
      <c r="AM560" s="1463">
        <v>12.542950853723021</v>
      </c>
      <c r="AN560" s="1463">
        <v>13.320080517697667</v>
      </c>
      <c r="AO560" s="1463">
        <v>14.152483332381191</v>
      </c>
      <c r="AP560" s="1463">
        <v>15.036904935162314</v>
      </c>
      <c r="AQ560" s="1463">
        <v>15.976596101107395</v>
      </c>
      <c r="AR560" s="2346">
        <v>16.975010753778154</v>
      </c>
      <c r="AS560" s="2346">
        <v>18.035818660453657</v>
      </c>
      <c r="AT560" s="2346">
        <v>19.162918920706304</v>
      </c>
    </row>
    <row r="561" spans="1:111">
      <c r="D561" s="1490" t="s">
        <v>1339</v>
      </c>
      <c r="E561" s="1464"/>
      <c r="F561" s="1464"/>
      <c r="G561" s="1464"/>
      <c r="H561" s="1464"/>
      <c r="I561" s="1491">
        <v>7.1</v>
      </c>
      <c r="J561" s="1491">
        <v>1.7</v>
      </c>
      <c r="K561" s="1491">
        <v>8.1</v>
      </c>
      <c r="L561" s="1491">
        <v>3.8</v>
      </c>
      <c r="M561" s="1491">
        <v>2.6</v>
      </c>
      <c r="N561" s="1491">
        <v>4.7</v>
      </c>
      <c r="O561" s="1491">
        <v>7.7</v>
      </c>
      <c r="P561" s="1491">
        <v>10.5</v>
      </c>
      <c r="Q561" s="1491">
        <v>30.643966474959157</v>
      </c>
      <c r="R561" s="1491">
        <v>82.283165861670568</v>
      </c>
      <c r="S561" s="1491">
        <v>103.35</v>
      </c>
      <c r="T561" s="1491">
        <v>118.67174479049295</v>
      </c>
      <c r="U561" s="1492">
        <v>216.19255681733989</v>
      </c>
      <c r="V561" s="1492">
        <v>112.12753581255713</v>
      </c>
      <c r="W561" s="1492">
        <v>269.6155503502896</v>
      </c>
      <c r="X561" s="1493">
        <v>233.76379360783355</v>
      </c>
      <c r="Y561" s="1493">
        <v>313.9971627876057</v>
      </c>
      <c r="Z561" s="1493">
        <v>162.08382099716067</v>
      </c>
      <c r="AA561" s="1493">
        <v>279.74732759838088</v>
      </c>
      <c r="AB561" s="1493">
        <v>274.02599065994434</v>
      </c>
      <c r="AC561" s="1493">
        <v>366.19231550623959</v>
      </c>
      <c r="AD561" s="1493">
        <v>263.17233523000004</v>
      </c>
      <c r="AE561" s="1493">
        <v>152.61412094999997</v>
      </c>
      <c r="AF561" s="1493">
        <v>233.38493876999999</v>
      </c>
      <c r="AG561" s="1493">
        <v>305.10186338</v>
      </c>
      <c r="AH561" s="1493">
        <v>457.64400300682775</v>
      </c>
      <c r="AI561" s="2022">
        <v>572.92930001410286</v>
      </c>
      <c r="AJ561" s="1833">
        <v>687.42910160467409</v>
      </c>
      <c r="AK561" s="1493">
        <v>1195.2215768839669</v>
      </c>
      <c r="AL561" s="1493">
        <v>1140.6210594041936</v>
      </c>
      <c r="AM561" s="1493">
        <v>906.42482758467474</v>
      </c>
      <c r="AN561" s="1493">
        <v>933.8036757852974</v>
      </c>
      <c r="AO561" s="1493">
        <v>870.91869287365137</v>
      </c>
      <c r="AP561" s="1493">
        <v>950.37061616049107</v>
      </c>
      <c r="AQ561" s="1493">
        <v>1045.0094319014142</v>
      </c>
      <c r="AR561" s="2353">
        <v>1163.0569494403146</v>
      </c>
      <c r="AS561" s="2353">
        <v>1289.1815927193397</v>
      </c>
      <c r="AT561" s="2353" t="e">
        <v>#REF!</v>
      </c>
    </row>
    <row r="562" spans="1:111" ht="15.75">
      <c r="D562" s="1450" t="s">
        <v>1340</v>
      </c>
      <c r="E562" s="1441"/>
      <c r="F562" s="1441"/>
      <c r="G562" s="1441"/>
      <c r="H562" s="1441"/>
      <c r="I562" s="1442">
        <v>0</v>
      </c>
      <c r="J562" s="1442">
        <v>0</v>
      </c>
      <c r="K562" s="1442">
        <v>0</v>
      </c>
      <c r="L562" s="1442">
        <v>0</v>
      </c>
      <c r="M562" s="1442">
        <v>0</v>
      </c>
      <c r="N562" s="1442">
        <v>0</v>
      </c>
      <c r="O562" s="1442">
        <v>0</v>
      </c>
      <c r="P562" s="1442">
        <v>0</v>
      </c>
      <c r="Q562" s="1442">
        <v>0</v>
      </c>
      <c r="R562" s="1442">
        <v>0</v>
      </c>
      <c r="S562" s="1442">
        <v>18.79</v>
      </c>
      <c r="T562" s="1442">
        <v>0</v>
      </c>
      <c r="U562" s="1443">
        <v>-6.6764320561089745</v>
      </c>
      <c r="V562" s="1443">
        <v>-84.555586112089756</v>
      </c>
      <c r="W562" s="1443">
        <v>-7.9538361382948999</v>
      </c>
      <c r="X562" s="1444">
        <v>-2.735566114735354</v>
      </c>
      <c r="Y562" s="1444">
        <v>56.718334815383017</v>
      </c>
      <c r="Z562" s="1444">
        <v>-7.8513889308128677</v>
      </c>
      <c r="AA562" s="1444">
        <v>-4.9233886011742181</v>
      </c>
      <c r="AB562" s="1444">
        <v>76.806497713002258</v>
      </c>
      <c r="AC562" s="1444">
        <v>17.910922309813959</v>
      </c>
      <c r="AD562" s="1444">
        <v>29.502896225620201</v>
      </c>
      <c r="AE562" s="1444">
        <v>-36.732489829558745</v>
      </c>
      <c r="AF562" s="1444">
        <v>-277.23119309422475</v>
      </c>
      <c r="AG562" s="1444">
        <v>56.911851519272581</v>
      </c>
      <c r="AH562" s="1444">
        <v>66.04053786720003</v>
      </c>
      <c r="AI562" s="2011">
        <v>20.641256013187409</v>
      </c>
      <c r="AJ562" s="1822">
        <v>0</v>
      </c>
      <c r="AK562" s="1444">
        <v>0</v>
      </c>
      <c r="AL562" s="1444">
        <v>0</v>
      </c>
      <c r="AM562" s="1444">
        <v>0</v>
      </c>
      <c r="AN562" s="1444">
        <v>0</v>
      </c>
      <c r="AO562" s="1444">
        <v>0</v>
      </c>
      <c r="AP562" s="1444">
        <v>0</v>
      </c>
      <c r="AQ562" s="1444">
        <v>0</v>
      </c>
      <c r="AR562" s="2342">
        <v>0</v>
      </c>
      <c r="AS562" s="2342">
        <v>0</v>
      </c>
      <c r="AT562" s="2342" t="e">
        <v>#REF!</v>
      </c>
    </row>
    <row r="563" spans="1:111">
      <c r="D563" s="1445" t="s">
        <v>114</v>
      </c>
      <c r="E563" s="1460"/>
      <c r="F563" s="1460"/>
      <c r="G563" s="1460"/>
      <c r="H563" s="1460"/>
      <c r="I563" s="1461">
        <v>0</v>
      </c>
      <c r="J563" s="1461">
        <v>0</v>
      </c>
      <c r="K563" s="1461">
        <v>0</v>
      </c>
      <c r="L563" s="1461">
        <v>0</v>
      </c>
      <c r="M563" s="1461">
        <v>0</v>
      </c>
      <c r="N563" s="1461">
        <v>0</v>
      </c>
      <c r="O563" s="1461">
        <v>0</v>
      </c>
      <c r="P563" s="1461">
        <v>0</v>
      </c>
      <c r="Q563" s="1461">
        <v>0</v>
      </c>
      <c r="R563" s="1461">
        <v>0</v>
      </c>
      <c r="S563" s="1461">
        <v>0</v>
      </c>
      <c r="T563" s="1461">
        <v>0</v>
      </c>
      <c r="U563" s="1462">
        <v>0.86833207166288151</v>
      </c>
      <c r="V563" s="1462">
        <v>2.9998377761044446</v>
      </c>
      <c r="W563" s="1462">
        <v>-2.0182135091493696</v>
      </c>
      <c r="X563" s="1463">
        <v>-1.0325566147353538</v>
      </c>
      <c r="Y563" s="1463">
        <v>4.1020627246073111</v>
      </c>
      <c r="Z563" s="1463">
        <v>-0.10218639545117081</v>
      </c>
      <c r="AA563" s="1463">
        <v>-1.3245932341612177</v>
      </c>
      <c r="AB563" s="1463">
        <v>74.827785701256772</v>
      </c>
      <c r="AC563" s="1463">
        <v>16.547796826214913</v>
      </c>
      <c r="AD563" s="1463">
        <v>33.780838977020125</v>
      </c>
      <c r="AE563" s="1463">
        <v>10.40567023581319</v>
      </c>
      <c r="AF563" s="1463">
        <v>9.3210025085879948</v>
      </c>
      <c r="AG563" s="1463">
        <v>63.767287524612748</v>
      </c>
      <c r="AH563" s="1463">
        <v>11.636112011502217</v>
      </c>
      <c r="AI563" s="2015">
        <v>24.683359709486229</v>
      </c>
      <c r="AJ563" s="1826">
        <v>0</v>
      </c>
      <c r="AK563" s="1463">
        <v>0</v>
      </c>
      <c r="AL563" s="1463">
        <v>0</v>
      </c>
      <c r="AM563" s="1463">
        <v>0</v>
      </c>
      <c r="AN563" s="1463">
        <v>0</v>
      </c>
      <c r="AO563" s="1463">
        <v>0</v>
      </c>
      <c r="AP563" s="1463">
        <v>0</v>
      </c>
      <c r="AQ563" s="1463">
        <v>0</v>
      </c>
      <c r="AR563" s="2346">
        <v>0</v>
      </c>
      <c r="AS563" s="2346">
        <v>0</v>
      </c>
      <c r="AT563" s="2346">
        <v>0</v>
      </c>
    </row>
    <row r="564" spans="1:111">
      <c r="D564" s="1064" t="s">
        <v>115</v>
      </c>
      <c r="E564" s="1065"/>
      <c r="F564" s="1065"/>
      <c r="G564" s="1065"/>
      <c r="H564" s="1065"/>
      <c r="I564" s="1066">
        <v>0</v>
      </c>
      <c r="J564" s="1066">
        <v>0</v>
      </c>
      <c r="K564" s="1066">
        <v>0</v>
      </c>
      <c r="L564" s="1066">
        <v>0</v>
      </c>
      <c r="M564" s="1066">
        <v>0</v>
      </c>
      <c r="N564" s="1066">
        <v>0</v>
      </c>
      <c r="O564" s="1066">
        <v>0</v>
      </c>
      <c r="P564" s="1066">
        <v>0</v>
      </c>
      <c r="Q564" s="1066">
        <v>0</v>
      </c>
      <c r="R564" s="1066">
        <v>0</v>
      </c>
      <c r="S564" s="1066">
        <v>-18.79</v>
      </c>
      <c r="T564" s="1066">
        <v>0</v>
      </c>
      <c r="U564" s="1067">
        <v>7.544764127771856</v>
      </c>
      <c r="V564" s="1067">
        <v>87.555423888194198</v>
      </c>
      <c r="W564" s="1067">
        <v>5.9356226291455298</v>
      </c>
      <c r="X564" s="1068">
        <v>1.7030095000000001</v>
      </c>
      <c r="Y564" s="1068">
        <v>-52.616272090775709</v>
      </c>
      <c r="Z564" s="1068">
        <v>7.7492025353616967</v>
      </c>
      <c r="AA564" s="1068">
        <v>3.5987953670130004</v>
      </c>
      <c r="AB564" s="1068">
        <v>-1.9787120117454897</v>
      </c>
      <c r="AC564" s="1068">
        <v>-1.3631254835990445</v>
      </c>
      <c r="AD564" s="1068">
        <v>4.277942751399924</v>
      </c>
      <c r="AE564" s="1068">
        <v>47.138160065371935</v>
      </c>
      <c r="AF564" s="1068">
        <v>286.55219560281273</v>
      </c>
      <c r="AG564" s="1068">
        <v>6.8554360053401693</v>
      </c>
      <c r="AH564" s="1068">
        <v>-54.404425855697809</v>
      </c>
      <c r="AI564" s="2023">
        <v>4.0421036962988204</v>
      </c>
      <c r="AJ564" s="1834">
        <v>0</v>
      </c>
      <c r="AK564" s="1068">
        <v>0</v>
      </c>
      <c r="AL564" s="1068">
        <v>0</v>
      </c>
      <c r="AM564" s="1068">
        <v>0</v>
      </c>
      <c r="AN564" s="1068">
        <v>0</v>
      </c>
      <c r="AO564" s="1068">
        <v>0</v>
      </c>
      <c r="AP564" s="1068">
        <v>0</v>
      </c>
      <c r="AQ564" s="1068">
        <v>0</v>
      </c>
      <c r="AR564" s="2354">
        <v>0</v>
      </c>
      <c r="AS564" s="2354">
        <v>0</v>
      </c>
      <c r="AT564" s="2354" t="e">
        <v>#REF!</v>
      </c>
    </row>
    <row r="565" spans="1:111">
      <c r="D565" s="1494" t="s">
        <v>1341</v>
      </c>
      <c r="E565" s="1495"/>
      <c r="F565" s="1495"/>
      <c r="G565" s="1495"/>
      <c r="H565" s="1495"/>
      <c r="I565" s="1496"/>
      <c r="J565" s="1496"/>
      <c r="K565" s="1496"/>
      <c r="L565" s="1496"/>
      <c r="M565" s="1496"/>
      <c r="N565" s="1496"/>
      <c r="O565" s="1496"/>
      <c r="P565" s="1496"/>
      <c r="Q565" s="1496"/>
      <c r="R565" s="1496"/>
      <c r="S565" s="1496"/>
      <c r="T565" s="1496"/>
      <c r="U565" s="1497">
        <v>0</v>
      </c>
      <c r="V565" s="1497">
        <v>0</v>
      </c>
      <c r="W565" s="1497">
        <v>0</v>
      </c>
      <c r="X565" s="1498">
        <v>0</v>
      </c>
      <c r="Y565" s="1498">
        <v>-53.974864270775711</v>
      </c>
      <c r="Z565" s="1498">
        <v>5.2074383225105141</v>
      </c>
      <c r="AA565" s="1498">
        <v>0.59879536701300073</v>
      </c>
      <c r="AB565" s="1498">
        <v>0.42994196150147579</v>
      </c>
      <c r="AC565" s="1498">
        <v>-4.0686160268630642</v>
      </c>
      <c r="AD565" s="1498">
        <v>0.47877332274905349</v>
      </c>
      <c r="AE565" s="1498">
        <v>35.892807501367059</v>
      </c>
      <c r="AF565" s="1498">
        <v>281.76</v>
      </c>
      <c r="AG565" s="1498">
        <v>2.5919999999999996</v>
      </c>
      <c r="AH565" s="1498">
        <v>-59.997399999999999</v>
      </c>
      <c r="AI565" s="2024">
        <v>0</v>
      </c>
      <c r="AJ565" s="1835">
        <v>0</v>
      </c>
      <c r="AK565" s="1497">
        <v>0</v>
      </c>
      <c r="AL565" s="1497">
        <v>0</v>
      </c>
      <c r="AM565" s="1497">
        <v>0</v>
      </c>
      <c r="AN565" s="1497">
        <v>0</v>
      </c>
      <c r="AO565" s="1497">
        <v>0</v>
      </c>
      <c r="AP565" s="1497">
        <v>0</v>
      </c>
      <c r="AQ565" s="1497">
        <v>0</v>
      </c>
      <c r="AR565" s="2355">
        <v>0</v>
      </c>
      <c r="AS565" s="2355">
        <v>0</v>
      </c>
      <c r="AT565" s="2355">
        <v>0</v>
      </c>
    </row>
    <row r="566" spans="1:111" ht="15.75">
      <c r="D566" s="1450" t="s">
        <v>116</v>
      </c>
      <c r="E566" s="1441"/>
      <c r="F566" s="1441"/>
      <c r="G566" s="1441"/>
      <c r="H566" s="1441"/>
      <c r="I566" s="1442">
        <v>0</v>
      </c>
      <c r="J566" s="1442">
        <v>0</v>
      </c>
      <c r="K566" s="1442">
        <v>0</v>
      </c>
      <c r="L566" s="1442">
        <v>0</v>
      </c>
      <c r="M566" s="1442">
        <v>0</v>
      </c>
      <c r="N566" s="1442">
        <v>0</v>
      </c>
      <c r="O566" s="1442">
        <v>0</v>
      </c>
      <c r="P566" s="1442">
        <v>0</v>
      </c>
      <c r="Q566" s="1442">
        <v>0</v>
      </c>
      <c r="R566" s="1442">
        <v>0</v>
      </c>
      <c r="S566" s="1442">
        <v>0</v>
      </c>
      <c r="T566" s="1442">
        <v>0</v>
      </c>
      <c r="U566" s="1443">
        <v>0</v>
      </c>
      <c r="V566" s="1443">
        <v>0</v>
      </c>
      <c r="W566" s="1443">
        <v>0</v>
      </c>
      <c r="X566" s="1444">
        <v>0</v>
      </c>
      <c r="Y566" s="1444">
        <v>0</v>
      </c>
      <c r="Z566" s="1444">
        <v>0</v>
      </c>
      <c r="AA566" s="1444">
        <v>0</v>
      </c>
      <c r="AB566" s="1444">
        <v>0</v>
      </c>
      <c r="AC566" s="1444">
        <v>0</v>
      </c>
      <c r="AD566" s="1444">
        <v>0</v>
      </c>
      <c r="AE566" s="1444">
        <v>0</v>
      </c>
      <c r="AF566" s="1444">
        <v>0</v>
      </c>
      <c r="AG566" s="1444">
        <v>0</v>
      </c>
      <c r="AH566" s="1444">
        <v>0</v>
      </c>
      <c r="AI566" s="2011">
        <v>0</v>
      </c>
      <c r="AJ566" s="1822">
        <v>0</v>
      </c>
      <c r="AK566" s="1444">
        <v>0</v>
      </c>
      <c r="AL566" s="1444">
        <v>0</v>
      </c>
      <c r="AM566" s="1444">
        <v>0</v>
      </c>
      <c r="AN566" s="1444">
        <v>0</v>
      </c>
      <c r="AO566" s="1444">
        <v>0</v>
      </c>
      <c r="AP566" s="1444">
        <v>0</v>
      </c>
      <c r="AQ566" s="1444">
        <v>0</v>
      </c>
      <c r="AR566" s="2342">
        <v>0</v>
      </c>
      <c r="AS566" s="2342">
        <v>0</v>
      </c>
      <c r="AT566" s="2342">
        <v>0</v>
      </c>
    </row>
    <row r="567" spans="1:111">
      <c r="D567" s="1445" t="s">
        <v>117</v>
      </c>
      <c r="E567" s="1460"/>
      <c r="F567" s="1460"/>
      <c r="G567" s="1460"/>
      <c r="H567" s="1460"/>
      <c r="I567" s="1461">
        <v>0</v>
      </c>
      <c r="J567" s="1461">
        <v>0</v>
      </c>
      <c r="K567" s="1461">
        <v>0</v>
      </c>
      <c r="L567" s="1461">
        <v>0</v>
      </c>
      <c r="M567" s="1461">
        <v>0</v>
      </c>
      <c r="N567" s="1461">
        <v>0</v>
      </c>
      <c r="O567" s="1461">
        <v>0</v>
      </c>
      <c r="P567" s="1461">
        <v>0</v>
      </c>
      <c r="Q567" s="1461">
        <v>0</v>
      </c>
      <c r="R567" s="1461">
        <v>0</v>
      </c>
      <c r="S567" s="1461">
        <v>0</v>
      </c>
      <c r="T567" s="1461">
        <v>0</v>
      </c>
      <c r="U567" s="1462">
        <v>0</v>
      </c>
      <c r="V567" s="1462">
        <v>0</v>
      </c>
      <c r="W567" s="1462">
        <v>0</v>
      </c>
      <c r="X567" s="1463">
        <v>0</v>
      </c>
      <c r="Y567" s="1463">
        <v>0</v>
      </c>
      <c r="Z567" s="1463">
        <v>0</v>
      </c>
      <c r="AA567" s="1463">
        <v>0</v>
      </c>
      <c r="AB567" s="1463">
        <v>0</v>
      </c>
      <c r="AC567" s="1463">
        <v>0</v>
      </c>
      <c r="AD567" s="1463">
        <v>0</v>
      </c>
      <c r="AE567" s="1463">
        <v>0</v>
      </c>
      <c r="AF567" s="1463">
        <v>0</v>
      </c>
      <c r="AG567" s="1463">
        <v>0</v>
      </c>
      <c r="AH567" s="1463">
        <v>0</v>
      </c>
      <c r="AI567" s="2015">
        <v>0</v>
      </c>
      <c r="AJ567" s="1826">
        <v>0</v>
      </c>
      <c r="AK567" s="1463">
        <v>0</v>
      </c>
      <c r="AL567" s="1463">
        <v>0</v>
      </c>
      <c r="AM567" s="1463">
        <v>0</v>
      </c>
      <c r="AN567" s="1463">
        <v>0</v>
      </c>
      <c r="AO567" s="1463">
        <v>0</v>
      </c>
      <c r="AP567" s="1463">
        <v>0</v>
      </c>
      <c r="AQ567" s="1463">
        <v>0</v>
      </c>
      <c r="AR567" s="2346">
        <v>0</v>
      </c>
      <c r="AS567" s="2346">
        <v>0</v>
      </c>
      <c r="AT567" s="2346">
        <v>0</v>
      </c>
    </row>
    <row r="568" spans="1:111">
      <c r="D568" s="1490" t="s">
        <v>118</v>
      </c>
      <c r="E568" s="1464"/>
      <c r="F568" s="1464"/>
      <c r="G568" s="1464"/>
      <c r="H568" s="1464"/>
      <c r="I568" s="1491">
        <v>0</v>
      </c>
      <c r="J568" s="1491">
        <v>0</v>
      </c>
      <c r="K568" s="1491">
        <v>0</v>
      </c>
      <c r="L568" s="1491">
        <v>0</v>
      </c>
      <c r="M568" s="1491">
        <v>0</v>
      </c>
      <c r="N568" s="1491">
        <v>0</v>
      </c>
      <c r="O568" s="1491">
        <v>0</v>
      </c>
      <c r="P568" s="1491">
        <v>0</v>
      </c>
      <c r="Q568" s="1491">
        <v>0</v>
      </c>
      <c r="R568" s="1491">
        <v>0</v>
      </c>
      <c r="S568" s="1491">
        <v>0</v>
      </c>
      <c r="T568" s="1491">
        <v>0</v>
      </c>
      <c r="U568" s="1492">
        <v>0</v>
      </c>
      <c r="V568" s="1492">
        <v>0</v>
      </c>
      <c r="W568" s="1492">
        <v>0</v>
      </c>
      <c r="X568" s="1493">
        <v>0</v>
      </c>
      <c r="Y568" s="1493">
        <v>0</v>
      </c>
      <c r="Z568" s="1493">
        <v>0</v>
      </c>
      <c r="AA568" s="1493">
        <v>0</v>
      </c>
      <c r="AB568" s="1493">
        <v>0</v>
      </c>
      <c r="AC568" s="1493">
        <v>0</v>
      </c>
      <c r="AD568" s="1493">
        <v>0</v>
      </c>
      <c r="AE568" s="1493">
        <v>0</v>
      </c>
      <c r="AF568" s="1493">
        <v>0</v>
      </c>
      <c r="AG568" s="1493">
        <v>0</v>
      </c>
      <c r="AH568" s="1493">
        <v>0</v>
      </c>
      <c r="AI568" s="2022">
        <v>0</v>
      </c>
      <c r="AJ568" s="1833">
        <v>0</v>
      </c>
      <c r="AK568" s="1493">
        <v>0</v>
      </c>
      <c r="AL568" s="1493">
        <v>0</v>
      </c>
      <c r="AM568" s="1493">
        <v>0</v>
      </c>
      <c r="AN568" s="1493">
        <v>0</v>
      </c>
      <c r="AO568" s="1493">
        <v>0</v>
      </c>
      <c r="AP568" s="1493">
        <v>0</v>
      </c>
      <c r="AQ568" s="1493">
        <v>0</v>
      </c>
      <c r="AR568" s="2353">
        <v>0</v>
      </c>
      <c r="AS568" s="2353">
        <v>0</v>
      </c>
      <c r="AT568" s="2353">
        <v>0</v>
      </c>
    </row>
    <row r="569" spans="1:111" ht="15.75">
      <c r="D569" s="1450" t="s">
        <v>1342</v>
      </c>
      <c r="E569" s="1441"/>
      <c r="F569" s="1441"/>
      <c r="G569" s="1441"/>
      <c r="H569" s="1441"/>
      <c r="I569" s="1442">
        <v>-66.16</v>
      </c>
      <c r="J569" s="1442">
        <v>-48.244</v>
      </c>
      <c r="K569" s="1442">
        <v>-53.463999999999999</v>
      </c>
      <c r="L569" s="1442">
        <v>-64.13300000000001</v>
      </c>
      <c r="M569" s="1442">
        <v>-56.440000000000012</v>
      </c>
      <c r="N569" s="1442">
        <v>-8.8590144167588232</v>
      </c>
      <c r="O569" s="1442">
        <v>-84.085871970156916</v>
      </c>
      <c r="P569" s="1442">
        <v>-45.259245091483102</v>
      </c>
      <c r="Q569" s="1442">
        <v>-86.228488479688849</v>
      </c>
      <c r="R569" s="1442">
        <v>-97.425138719272638</v>
      </c>
      <c r="S569" s="1442">
        <v>-133.954144533641</v>
      </c>
      <c r="T569" s="1442">
        <v>-141.03239837235685</v>
      </c>
      <c r="U569" s="1443">
        <v>8.1213773568539693</v>
      </c>
      <c r="V569" s="1443">
        <v>-138.05086866680372</v>
      </c>
      <c r="W569" s="1443">
        <v>-153.14332540269007</v>
      </c>
      <c r="X569" s="1444">
        <v>-471.40982952735885</v>
      </c>
      <c r="Y569" s="1444">
        <v>-153.99551484623666</v>
      </c>
      <c r="Z569" s="1444">
        <v>-308.95685290691847</v>
      </c>
      <c r="AA569" s="1444">
        <v>-655.21461000863394</v>
      </c>
      <c r="AB569" s="1444">
        <v>-502.67124553872361</v>
      </c>
      <c r="AC569" s="1444">
        <v>-477.23219337840084</v>
      </c>
      <c r="AD569" s="1444">
        <v>-704.66160802233253</v>
      </c>
      <c r="AE569" s="1444">
        <v>-936.00228522878183</v>
      </c>
      <c r="AF569" s="1444">
        <v>-603.63255103452275</v>
      </c>
      <c r="AG569" s="1444">
        <v>-459.8196579919379</v>
      </c>
      <c r="AH569" s="1444">
        <v>-902.28251375247453</v>
      </c>
      <c r="AI569" s="2011">
        <v>-1280.1908909098402</v>
      </c>
      <c r="AJ569" s="1822">
        <v>-1152.7829523662745</v>
      </c>
      <c r="AK569" s="1444">
        <v>-982.93125413683913</v>
      </c>
      <c r="AL569" s="1444">
        <v>-781.72686536303536</v>
      </c>
      <c r="AM569" s="1444">
        <v>-489.93098572967006</v>
      </c>
      <c r="AN569" s="1444">
        <v>-229.66929598113714</v>
      </c>
      <c r="AO569" s="1444">
        <v>-417.96451715693195</v>
      </c>
      <c r="AP569" s="1444">
        <v>574.59697574999586</v>
      </c>
      <c r="AQ569" s="1444">
        <v>111.48932583309983</v>
      </c>
      <c r="AR569" s="2342">
        <v>132.10225226352168</v>
      </c>
      <c r="AS569" s="2342">
        <v>119.80406785494705</v>
      </c>
      <c r="AT569" s="2342" t="e">
        <v>#REF!</v>
      </c>
    </row>
    <row r="570" spans="1:111">
      <c r="D570" s="1445" t="s">
        <v>120</v>
      </c>
      <c r="E570" s="1460"/>
      <c r="F570" s="1460"/>
      <c r="G570" s="1460"/>
      <c r="H570" s="1460"/>
      <c r="I570" s="1461">
        <v>0.78</v>
      </c>
      <c r="J570" s="1461">
        <v>10.32</v>
      </c>
      <c r="K570" s="1461">
        <v>-17.3</v>
      </c>
      <c r="L570" s="1461">
        <v>4.8499999999999996</v>
      </c>
      <c r="M570" s="1461">
        <v>1.4</v>
      </c>
      <c r="N570" s="1461">
        <v>6.42</v>
      </c>
      <c r="O570" s="1461">
        <v>-7.9387861064526675</v>
      </c>
      <c r="P570" s="1461">
        <v>14.36</v>
      </c>
      <c r="Q570" s="1461">
        <v>-34.553689102972257</v>
      </c>
      <c r="R570" s="1461">
        <v>-9.4292357713354029</v>
      </c>
      <c r="S570" s="1461">
        <v>-15.62</v>
      </c>
      <c r="T570" s="1461">
        <v>-9.511567613156835</v>
      </c>
      <c r="U570" s="1462">
        <v>120.6450551123457</v>
      </c>
      <c r="V570" s="1462">
        <v>14.381356518894878</v>
      </c>
      <c r="W570" s="1462">
        <v>20.730453828928695</v>
      </c>
      <c r="X570" s="1463">
        <v>132.91240303450672</v>
      </c>
      <c r="Y570" s="1463">
        <v>30.965479028248836</v>
      </c>
      <c r="Z570" s="1463">
        <v>-84.295167636936384</v>
      </c>
      <c r="AA570" s="1463">
        <v>74.954420921539139</v>
      </c>
      <c r="AB570" s="1463">
        <v>-54.82718938534537</v>
      </c>
      <c r="AC570" s="1463">
        <v>105.98250973695683</v>
      </c>
      <c r="AD570" s="1463">
        <v>-71.373953054715059</v>
      </c>
      <c r="AE570" s="1463">
        <v>31.873600582690358</v>
      </c>
      <c r="AF570" s="1463">
        <v>6.0894844492452158</v>
      </c>
      <c r="AG570" s="1463">
        <v>-46.867355510144506</v>
      </c>
      <c r="AH570" s="1463">
        <v>303.06938250242285</v>
      </c>
      <c r="AI570" s="2015">
        <v>241.75504323742732</v>
      </c>
      <c r="AJ570" s="1826">
        <v>0</v>
      </c>
      <c r="AK570" s="1463">
        <v>0</v>
      </c>
      <c r="AL570" s="1463">
        <v>0</v>
      </c>
      <c r="AM570" s="1463">
        <v>0</v>
      </c>
      <c r="AN570" s="1463">
        <v>0</v>
      </c>
      <c r="AO570" s="1463">
        <v>0</v>
      </c>
      <c r="AP570" s="1463">
        <v>0</v>
      </c>
      <c r="AQ570" s="1463">
        <v>0</v>
      </c>
      <c r="AR570" s="2346">
        <v>0</v>
      </c>
      <c r="AS570" s="2346">
        <v>0</v>
      </c>
      <c r="AT570" s="2346">
        <v>0</v>
      </c>
    </row>
    <row r="571" spans="1:111">
      <c r="D571" s="1445" t="s">
        <v>121</v>
      </c>
      <c r="E571" s="1460"/>
      <c r="F571" s="1460"/>
      <c r="G571" s="1460"/>
      <c r="H571" s="1460"/>
      <c r="I571" s="1461">
        <v>66.94</v>
      </c>
      <c r="J571" s="1461">
        <v>58.564</v>
      </c>
      <c r="K571" s="1461">
        <v>36.164000000000001</v>
      </c>
      <c r="L571" s="1461">
        <v>68.983000000000004</v>
      </c>
      <c r="M571" s="1461">
        <v>57.840000000000011</v>
      </c>
      <c r="N571" s="1461">
        <v>15.279014416758823</v>
      </c>
      <c r="O571" s="1461">
        <v>76.147085863704248</v>
      </c>
      <c r="P571" s="1461">
        <v>59.619245091483101</v>
      </c>
      <c r="Q571" s="1461">
        <v>51.674799376716592</v>
      </c>
      <c r="R571" s="1461">
        <v>87.995902947937239</v>
      </c>
      <c r="S571" s="1461">
        <v>118.33414453364099</v>
      </c>
      <c r="T571" s="1461">
        <v>131.52083075920001</v>
      </c>
      <c r="U571" s="1462">
        <v>112.52367775549173</v>
      </c>
      <c r="V571" s="1462">
        <v>152.4322251856986</v>
      </c>
      <c r="W571" s="1462">
        <v>173.87377923161876</v>
      </c>
      <c r="X571" s="1463">
        <v>604.32223256186558</v>
      </c>
      <c r="Y571" s="1463">
        <v>184.9609938744855</v>
      </c>
      <c r="Z571" s="1463">
        <v>224.66168526998212</v>
      </c>
      <c r="AA571" s="1463">
        <v>730.16903093017311</v>
      </c>
      <c r="AB571" s="1463">
        <v>447.84405615337823</v>
      </c>
      <c r="AC571" s="1463">
        <v>583.21470311535768</v>
      </c>
      <c r="AD571" s="1463">
        <v>633.28765496761741</v>
      </c>
      <c r="AE571" s="1463">
        <v>967.87588581147213</v>
      </c>
      <c r="AF571" s="1463">
        <v>609.72203548376797</v>
      </c>
      <c r="AG571" s="1463">
        <v>412.95230248179342</v>
      </c>
      <c r="AH571" s="1463">
        <v>1205.3518962548974</v>
      </c>
      <c r="AI571" s="2015">
        <v>1521.9459341472675</v>
      </c>
      <c r="AJ571" s="1826">
        <v>1152.7829523662745</v>
      </c>
      <c r="AK571" s="1463">
        <v>982.93125413683913</v>
      </c>
      <c r="AL571" s="1463">
        <v>781.72686536303536</v>
      </c>
      <c r="AM571" s="1463">
        <v>489.93098572967006</v>
      </c>
      <c r="AN571" s="1463">
        <v>229.66929598113714</v>
      </c>
      <c r="AO571" s="1463">
        <v>417.96451715693195</v>
      </c>
      <c r="AP571" s="1463">
        <v>-574.59697574999586</v>
      </c>
      <c r="AQ571" s="1463">
        <v>-111.48932583309983</v>
      </c>
      <c r="AR571" s="2346">
        <v>-132.10225226352168</v>
      </c>
      <c r="AS571" s="2346">
        <v>-119.80406785494705</v>
      </c>
      <c r="AT571" s="2346" t="e">
        <v>#REF!</v>
      </c>
    </row>
    <row r="572" spans="1:111">
      <c r="D572" s="1499" t="s">
        <v>1343</v>
      </c>
      <c r="E572" s="1500"/>
      <c r="F572" s="1500"/>
      <c r="G572" s="1500"/>
      <c r="H572" s="1500"/>
      <c r="I572" s="1501">
        <v>66.44</v>
      </c>
      <c r="J572" s="1501">
        <v>56.954000000000001</v>
      </c>
      <c r="K572" s="1501">
        <v>24.284000000000002</v>
      </c>
      <c r="L572" s="1501">
        <v>58.193000000000005</v>
      </c>
      <c r="M572" s="1501">
        <v>53.100000000000009</v>
      </c>
      <c r="N572" s="1501">
        <v>7.7130144167588242</v>
      </c>
      <c r="O572" s="1501">
        <v>71.307085863704245</v>
      </c>
      <c r="P572" s="1501">
        <v>53.677824580000006</v>
      </c>
      <c r="Q572" s="1501">
        <v>45.17234140963965</v>
      </c>
      <c r="R572" s="1501">
        <v>80.363848598465253</v>
      </c>
      <c r="S572" s="1501">
        <v>104.75</v>
      </c>
      <c r="T572" s="1501">
        <v>81.349999999999994</v>
      </c>
      <c r="U572" s="1501">
        <v>51.903554450000001</v>
      </c>
      <c r="V572" s="1501">
        <v>83.145323983097384</v>
      </c>
      <c r="W572" s="1501">
        <v>79.5645294199592</v>
      </c>
      <c r="X572" s="1501">
        <v>509.17368724347671</v>
      </c>
      <c r="Y572" s="1501">
        <v>132.69531642015562</v>
      </c>
      <c r="Z572" s="1501">
        <v>118.3501711819284</v>
      </c>
      <c r="AA572" s="1501">
        <v>144.69542006556668</v>
      </c>
      <c r="AB572" s="1501">
        <v>378.02017455245669</v>
      </c>
      <c r="AC572" s="1501">
        <v>468.26667135849891</v>
      </c>
      <c r="AD572" s="1501">
        <v>626.69770533789415</v>
      </c>
      <c r="AE572" s="1501">
        <v>916.5848468285219</v>
      </c>
      <c r="AF572" s="1501">
        <v>700.59702737947953</v>
      </c>
      <c r="AG572" s="1501">
        <v>433.33251946455061</v>
      </c>
      <c r="AH572" s="1501">
        <v>1024.1495519570942</v>
      </c>
      <c r="AI572" s="2025">
        <v>1357.9727776370512</v>
      </c>
      <c r="AJ572" s="1836">
        <v>1167.814079009753</v>
      </c>
      <c r="AK572" s="1501">
        <v>1002.7553651534927</v>
      </c>
      <c r="AL572" s="1501">
        <v>796.91184352051107</v>
      </c>
      <c r="AM572" s="1501">
        <v>532.93999194522053</v>
      </c>
      <c r="AN572" s="1501">
        <v>265.35183095269997</v>
      </c>
      <c r="AO572" s="1501">
        <v>317.42945096138556</v>
      </c>
      <c r="AP572" s="1501">
        <v>-530.70369669712204</v>
      </c>
      <c r="AQ572" s="1501">
        <v>-208.99705325035171</v>
      </c>
      <c r="AR572" s="2356">
        <v>-296.10573250780993</v>
      </c>
      <c r="AS572" s="2356">
        <v>-274.71884860439434</v>
      </c>
      <c r="AT572" s="2356">
        <v>-923.95819800722916</v>
      </c>
    </row>
    <row r="573" spans="1:111">
      <c r="D573" s="1465" t="s">
        <v>1344</v>
      </c>
      <c r="E573" s="1460"/>
      <c r="F573" s="1460"/>
      <c r="G573" s="1460"/>
      <c r="H573" s="1460"/>
      <c r="I573" s="1462">
        <v>37.909999999999997</v>
      </c>
      <c r="J573" s="1462">
        <v>46.57</v>
      </c>
      <c r="K573" s="1462">
        <v>16.12</v>
      </c>
      <c r="L573" s="1462">
        <v>36.83</v>
      </c>
      <c r="M573" s="1462">
        <v>50.73</v>
      </c>
      <c r="N573" s="1462">
        <v>10.54</v>
      </c>
      <c r="O573" s="1462">
        <v>60.75</v>
      </c>
      <c r="P573" s="1462">
        <v>30.877824579999999</v>
      </c>
      <c r="Q573" s="1462">
        <v>14.83270177</v>
      </c>
      <c r="R573" s="1462">
        <v>0</v>
      </c>
      <c r="S573" s="1462">
        <v>5.8000000000000007</v>
      </c>
      <c r="T573" s="1462">
        <v>0</v>
      </c>
      <c r="U573" s="1462">
        <v>0</v>
      </c>
      <c r="V573" s="1462">
        <v>0</v>
      </c>
      <c r="W573" s="1462">
        <v>0</v>
      </c>
      <c r="X573" s="1463">
        <v>0</v>
      </c>
      <c r="Y573" s="1463">
        <v>0</v>
      </c>
      <c r="Z573" s="1463">
        <v>0</v>
      </c>
      <c r="AA573" s="1463">
        <v>0</v>
      </c>
      <c r="AB573" s="1463">
        <v>216.12709705</v>
      </c>
      <c r="AC573" s="1463">
        <v>293.94076389000003</v>
      </c>
      <c r="AD573" s="1463">
        <v>352.40594609000016</v>
      </c>
      <c r="AE573" s="1463">
        <v>403.78951857999999</v>
      </c>
      <c r="AF573" s="1463">
        <v>181.16753555125376</v>
      </c>
      <c r="AG573" s="1463">
        <v>150.42929993999999</v>
      </c>
      <c r="AH573" s="1463">
        <v>549.14968038000006</v>
      </c>
      <c r="AI573" s="2026">
        <v>709.98797195999987</v>
      </c>
      <c r="AJ573" s="1827">
        <v>937.28050485542531</v>
      </c>
      <c r="AK573" s="1466">
        <v>824.17678000000001</v>
      </c>
      <c r="AL573" s="1466">
        <v>624.70987579759537</v>
      </c>
      <c r="AM573" s="1466">
        <v>403.43977647953102</v>
      </c>
      <c r="AN573" s="1466">
        <v>219.16328031182556</v>
      </c>
      <c r="AO573" s="1466">
        <v>272.2</v>
      </c>
      <c r="AP573" s="1466">
        <v>257.33106252901041</v>
      </c>
      <c r="AQ573" s="1466">
        <v>270.04044472917712</v>
      </c>
      <c r="AR573" s="2347">
        <v>256.27038298227205</v>
      </c>
      <c r="AS573" s="2347">
        <v>266.32399627517532</v>
      </c>
      <c r="AT573" s="2347">
        <v>261.65084828281744</v>
      </c>
    </row>
    <row r="574" spans="1:111">
      <c r="D574" s="1465" t="s">
        <v>1345</v>
      </c>
      <c r="E574" s="1503"/>
      <c r="F574" s="1503"/>
      <c r="G574" s="1503"/>
      <c r="H574" s="1503"/>
      <c r="I574" s="1504"/>
      <c r="J574" s="1504"/>
      <c r="K574" s="1504"/>
      <c r="L574" s="1504"/>
      <c r="M574" s="1504"/>
      <c r="N574" s="1504"/>
      <c r="O574" s="1504"/>
      <c r="P574" s="1504"/>
      <c r="Q574" s="1504"/>
      <c r="R574" s="1504"/>
      <c r="S574" s="1504"/>
      <c r="T574" s="1504"/>
      <c r="U574" s="1498"/>
      <c r="V574" s="1498"/>
      <c r="W574" s="1498"/>
      <c r="X574" s="1466"/>
      <c r="Y574" s="1466"/>
      <c r="Z574" s="1466"/>
      <c r="AA574" s="1466"/>
      <c r="AB574" s="1466">
        <v>0</v>
      </c>
      <c r="AC574" s="1466">
        <v>0</v>
      </c>
      <c r="AD574" s="1466">
        <v>0</v>
      </c>
      <c r="AE574" s="1466">
        <v>220.36366000000001</v>
      </c>
      <c r="AF574" s="1466">
        <v>0</v>
      </c>
      <c r="AG574" s="1466">
        <v>0</v>
      </c>
      <c r="AH574" s="1466">
        <v>165.36523698799999</v>
      </c>
      <c r="AI574" s="2027">
        <v>205.34785674</v>
      </c>
      <c r="AJ574" s="1837">
        <v>0</v>
      </c>
      <c r="AK574" s="1505">
        <v>0</v>
      </c>
      <c r="AL574" s="1505">
        <v>0</v>
      </c>
      <c r="AM574" s="1505">
        <v>0</v>
      </c>
      <c r="AN574" s="1505">
        <v>0</v>
      </c>
      <c r="AO574" s="1505">
        <v>0</v>
      </c>
      <c r="AP574" s="1505">
        <v>0</v>
      </c>
      <c r="AQ574" s="1505">
        <v>0</v>
      </c>
      <c r="AR574" s="2357">
        <v>0</v>
      </c>
      <c r="AS574" s="2357">
        <v>0</v>
      </c>
      <c r="AT574" s="2357">
        <v>0</v>
      </c>
    </row>
    <row r="575" spans="1:111" s="839" customFormat="1">
      <c r="A575"/>
      <c r="B575"/>
      <c r="C575"/>
      <c r="D575" s="1465" t="s">
        <v>1346</v>
      </c>
      <c r="E575" s="1460"/>
      <c r="F575" s="1460"/>
      <c r="G575" s="1460"/>
      <c r="H575" s="1460"/>
      <c r="I575" s="1462">
        <v>49.14</v>
      </c>
      <c r="J575" s="1462">
        <v>34.4</v>
      </c>
      <c r="K575" s="1462">
        <v>31.16</v>
      </c>
      <c r="L575" s="1462">
        <v>44.26</v>
      </c>
      <c r="M575" s="1462">
        <v>33.17</v>
      </c>
      <c r="N575" s="1462">
        <v>29.373014416758831</v>
      </c>
      <c r="O575" s="1462">
        <v>47.857085863704235</v>
      </c>
      <c r="P575" s="1462">
        <v>59.1</v>
      </c>
      <c r="Q575" s="1462">
        <v>53.239639639639641</v>
      </c>
      <c r="R575" s="1462">
        <v>88.66384859846525</v>
      </c>
      <c r="S575" s="1462">
        <v>106.4</v>
      </c>
      <c r="T575" s="1462">
        <v>88.8</v>
      </c>
      <c r="U575" s="1462">
        <v>61.713554450000004</v>
      </c>
      <c r="V575" s="1462">
        <v>98.139999999999986</v>
      </c>
      <c r="W575" s="1462">
        <v>96.902381599999998</v>
      </c>
      <c r="X575" s="1463">
        <v>523.63</v>
      </c>
      <c r="Y575" s="1463">
        <v>153.47291621700001</v>
      </c>
      <c r="Z575" s="1463">
        <v>139.994</v>
      </c>
      <c r="AA575" s="1463">
        <v>171.95044235404123</v>
      </c>
      <c r="AB575" s="1463">
        <v>189.824337335</v>
      </c>
      <c r="AC575" s="1463">
        <v>204.910263929</v>
      </c>
      <c r="AD575" s="1463">
        <v>316.33289424084347</v>
      </c>
      <c r="AE575" s="1463">
        <v>362.99087849900002</v>
      </c>
      <c r="AF575" s="1463">
        <v>368.80500188299993</v>
      </c>
      <c r="AG575" s="1463">
        <v>377.70000000000005</v>
      </c>
      <c r="AH575" s="1463">
        <v>411.18697620999995</v>
      </c>
      <c r="AI575" s="2015">
        <v>555.74994852499992</v>
      </c>
      <c r="AJ575" s="1826">
        <v>385.01593942134724</v>
      </c>
      <c r="AK575" s="1463">
        <v>405.05336364320431</v>
      </c>
      <c r="AL575" s="1463">
        <v>450.00184660521779</v>
      </c>
      <c r="AM575" s="1463">
        <v>467.9530265635218</v>
      </c>
      <c r="AN575" s="1463">
        <v>481.10241054793403</v>
      </c>
      <c r="AO575" s="1463">
        <v>552.9779803358565</v>
      </c>
      <c r="AP575" s="1463">
        <v>386.91422639362497</v>
      </c>
      <c r="AQ575" s="1463">
        <v>90.090908357936271</v>
      </c>
      <c r="AR575" s="2346">
        <v>13.056600003443153</v>
      </c>
      <c r="AS575" s="2346">
        <v>7.2531442014767258</v>
      </c>
      <c r="AT575" s="2346">
        <v>0</v>
      </c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</row>
    <row r="576" spans="1:111">
      <c r="D576" s="1494" t="s">
        <v>1347</v>
      </c>
      <c r="E576" s="1460"/>
      <c r="F576" s="1460"/>
      <c r="G576" s="1460"/>
      <c r="H576" s="1460"/>
      <c r="I576" s="1462"/>
      <c r="J576" s="1462"/>
      <c r="K576" s="1462"/>
      <c r="L576" s="1462"/>
      <c r="M576" s="1462"/>
      <c r="N576" s="1462"/>
      <c r="O576" s="1462"/>
      <c r="P576" s="1462"/>
      <c r="Q576" s="1462"/>
      <c r="R576" s="1462"/>
      <c r="S576" s="1462"/>
      <c r="T576" s="1462"/>
      <c r="U576" s="1498"/>
      <c r="V576" s="1498"/>
      <c r="W576" s="1498"/>
      <c r="X576" s="1466"/>
      <c r="Y576" s="1466"/>
      <c r="Z576" s="1466"/>
      <c r="AA576" s="1466">
        <v>0</v>
      </c>
      <c r="AB576" s="1466">
        <v>0</v>
      </c>
      <c r="AC576" s="1466">
        <v>0</v>
      </c>
      <c r="AD576" s="1466">
        <v>0</v>
      </c>
      <c r="AE576" s="1466">
        <v>0</v>
      </c>
      <c r="AF576" s="1466">
        <v>218.03087972999998</v>
      </c>
      <c r="AG576" s="1466">
        <v>0</v>
      </c>
      <c r="AH576" s="1466">
        <v>0</v>
      </c>
      <c r="AI576" s="2016">
        <v>0</v>
      </c>
      <c r="AJ576" s="1827">
        <v>0</v>
      </c>
      <c r="AK576" s="1466">
        <v>0</v>
      </c>
      <c r="AL576" s="1466">
        <v>0</v>
      </c>
      <c r="AM576" s="1466">
        <v>0</v>
      </c>
      <c r="AN576" s="1466">
        <v>0</v>
      </c>
      <c r="AO576" s="1466">
        <v>0</v>
      </c>
      <c r="AP576" s="1466">
        <v>0</v>
      </c>
      <c r="AQ576" s="1466">
        <v>0</v>
      </c>
      <c r="AR576" s="2347">
        <v>0</v>
      </c>
      <c r="AS576" s="2347">
        <v>0</v>
      </c>
      <c r="AT576" s="2347">
        <v>0</v>
      </c>
    </row>
    <row r="577" spans="4:46">
      <c r="D577" s="1465" t="s">
        <v>1348</v>
      </c>
      <c r="E577" s="1495"/>
      <c r="F577" s="1495"/>
      <c r="G577" s="1495"/>
      <c r="H577" s="1495"/>
      <c r="I577" s="1466">
        <v>-20.61</v>
      </c>
      <c r="J577" s="1466">
        <v>-24.015999999999998</v>
      </c>
      <c r="K577" s="1466">
        <v>-22.995999999999999</v>
      </c>
      <c r="L577" s="1466">
        <v>-22.896999999999998</v>
      </c>
      <c r="M577" s="1466">
        <v>-30.8</v>
      </c>
      <c r="N577" s="1466">
        <v>-32.200000000000003</v>
      </c>
      <c r="O577" s="1466">
        <v>-37.299999999999997</v>
      </c>
      <c r="P577" s="1466">
        <v>-36.299999999999997</v>
      </c>
      <c r="Q577" s="1466">
        <v>-22.9</v>
      </c>
      <c r="R577" s="1466">
        <v>-8.3000000000000007</v>
      </c>
      <c r="S577" s="1466">
        <v>-7.45</v>
      </c>
      <c r="T577" s="1466">
        <v>-7.45</v>
      </c>
      <c r="U577" s="1466">
        <v>-9.81</v>
      </c>
      <c r="V577" s="1466">
        <v>-14.9946760169026</v>
      </c>
      <c r="W577" s="1466">
        <v>-17.337852180040802</v>
      </c>
      <c r="X577" s="1466">
        <v>-14.4563127565233</v>
      </c>
      <c r="Y577" s="1466">
        <v>-20.777599796844399</v>
      </c>
      <c r="Z577" s="1466">
        <v>-21.643828818071594</v>
      </c>
      <c r="AA577" s="1466">
        <v>-27.255022288474549</v>
      </c>
      <c r="AB577" s="1466">
        <v>-27.93125983254329</v>
      </c>
      <c r="AC577" s="1466">
        <v>-30.584356460501134</v>
      </c>
      <c r="AD577" s="1466">
        <v>-42.041134992949537</v>
      </c>
      <c r="AE577" s="1466">
        <v>-70.559210250478131</v>
      </c>
      <c r="AF577" s="1466">
        <v>-67.406389784774163</v>
      </c>
      <c r="AG577" s="1466">
        <v>-94.79678047544941</v>
      </c>
      <c r="AH577" s="1466">
        <v>-101.55234162090565</v>
      </c>
      <c r="AI577" s="2016">
        <v>-113.11299958794849</v>
      </c>
      <c r="AJ577" s="1827">
        <v>-154.48236526701947</v>
      </c>
      <c r="AK577" s="1466">
        <v>-226.47477848971175</v>
      </c>
      <c r="AL577" s="1466">
        <v>-277.7998788823021</v>
      </c>
      <c r="AM577" s="1466">
        <v>-338.4528110978323</v>
      </c>
      <c r="AN577" s="1466">
        <v>-434.91385990705965</v>
      </c>
      <c r="AO577" s="1466">
        <v>-507.74852937447099</v>
      </c>
      <c r="AP577" s="1466">
        <v>-1174.9489856197574</v>
      </c>
      <c r="AQ577" s="1466">
        <v>-569.12840633746509</v>
      </c>
      <c r="AR577" s="2347">
        <v>-565.43271549352517</v>
      </c>
      <c r="AS577" s="2347">
        <v>-548.2959890810464</v>
      </c>
      <c r="AT577" s="2347">
        <v>-1185.6090462900465</v>
      </c>
    </row>
    <row r="578" spans="4:46">
      <c r="D578" s="1506" t="s">
        <v>1349</v>
      </c>
      <c r="E578" s="1464"/>
      <c r="F578" s="1464"/>
      <c r="G578" s="1464"/>
      <c r="H578" s="1464"/>
      <c r="I578" s="1507"/>
      <c r="J578" s="1507"/>
      <c r="K578" s="1507">
        <v>0</v>
      </c>
      <c r="L578" s="1507">
        <v>0</v>
      </c>
      <c r="M578" s="1507">
        <v>0</v>
      </c>
      <c r="N578" s="1507">
        <v>0</v>
      </c>
      <c r="O578" s="1507">
        <v>0</v>
      </c>
      <c r="P578" s="1507">
        <v>0</v>
      </c>
      <c r="Q578" s="1507">
        <v>0</v>
      </c>
      <c r="R578" s="1507">
        <v>0</v>
      </c>
      <c r="S578" s="1507">
        <v>0</v>
      </c>
      <c r="T578" s="1507">
        <v>0</v>
      </c>
      <c r="U578" s="1507">
        <v>0</v>
      </c>
      <c r="V578" s="1507">
        <v>0</v>
      </c>
      <c r="W578" s="1507">
        <v>0</v>
      </c>
      <c r="X578" s="1507">
        <v>0</v>
      </c>
      <c r="Y578" s="1507">
        <v>-53.974864270775711</v>
      </c>
      <c r="Z578" s="1507">
        <v>5.2074383225105141</v>
      </c>
      <c r="AA578" s="1507">
        <v>0.59879536701300073</v>
      </c>
      <c r="AB578" s="1507">
        <v>0.42994196150147579</v>
      </c>
      <c r="AC578" s="1507">
        <v>-4.0686160268630642</v>
      </c>
      <c r="AD578" s="1507">
        <v>0.47877332274905349</v>
      </c>
      <c r="AE578" s="1507">
        <v>35.892807501367059</v>
      </c>
      <c r="AF578" s="1507">
        <v>281.76</v>
      </c>
      <c r="AG578" s="1507">
        <v>2.5919999999999996</v>
      </c>
      <c r="AH578" s="1507">
        <v>-59.997399999999999</v>
      </c>
      <c r="AI578" s="2028">
        <v>0</v>
      </c>
      <c r="AJ578" s="1838">
        <v>0</v>
      </c>
      <c r="AK578" s="1507">
        <v>0</v>
      </c>
      <c r="AL578" s="1507">
        <v>0</v>
      </c>
      <c r="AM578" s="1507">
        <v>0</v>
      </c>
      <c r="AN578" s="1507">
        <v>0</v>
      </c>
      <c r="AO578" s="1507">
        <v>0</v>
      </c>
      <c r="AP578" s="1507">
        <v>0</v>
      </c>
      <c r="AQ578" s="1507">
        <v>0</v>
      </c>
      <c r="AR578" s="2358">
        <v>0</v>
      </c>
      <c r="AS578" s="2358">
        <v>0</v>
      </c>
      <c r="AT578" s="2358">
        <v>0</v>
      </c>
    </row>
    <row r="579" spans="4:46">
      <c r="D579" s="1508" t="s">
        <v>1350</v>
      </c>
      <c r="E579" s="1509"/>
      <c r="F579" s="1509"/>
      <c r="G579" s="1509"/>
      <c r="H579" s="1509"/>
      <c r="I579" s="1510"/>
      <c r="J579" s="1510"/>
      <c r="K579" s="1510"/>
      <c r="L579" s="1510"/>
      <c r="M579" s="1510"/>
      <c r="N579" s="1510"/>
      <c r="O579" s="1510"/>
      <c r="P579" s="1510"/>
      <c r="Q579" s="1510"/>
      <c r="R579" s="1510"/>
      <c r="S579" s="1510"/>
      <c r="T579" s="1510"/>
      <c r="U579" s="1511"/>
      <c r="V579" s="1511"/>
      <c r="W579" s="1511"/>
      <c r="X579" s="1512"/>
      <c r="Y579" s="1512"/>
      <c r="Z579" s="1512"/>
      <c r="AA579" s="1512">
        <v>99.601829551791241</v>
      </c>
      <c r="AB579" s="1512">
        <v>72.586597840508475</v>
      </c>
      <c r="AC579" s="1512">
        <v>24.844595042442808</v>
      </c>
      <c r="AD579" s="1512">
        <v>-0.48236397842911094</v>
      </c>
      <c r="AE579" s="1512">
        <v>-27.887843744868928</v>
      </c>
      <c r="AF579" s="1512">
        <v>-42.364053355089567</v>
      </c>
      <c r="AG579" s="1512">
        <v>-31.857540207542399</v>
      </c>
      <c r="AH579" s="1512">
        <v>28.736369363161309</v>
      </c>
      <c r="AI579" s="2029">
        <v>108.95897452000003</v>
      </c>
      <c r="AJ579" s="1839">
        <v>-36.578238797398697</v>
      </c>
      <c r="AK579" s="1512">
        <v>-58.067602091165789</v>
      </c>
      <c r="AL579" s="1512">
        <v>-65.266198608545821</v>
      </c>
      <c r="AM579" s="1512">
        <v>-104.50081927730156</v>
      </c>
      <c r="AN579" s="1512">
        <v>-114.43070304763788</v>
      </c>
      <c r="AO579" s="1512">
        <v>-93.506485638778727</v>
      </c>
      <c r="AP579" s="1512">
        <v>-72.484744587772269</v>
      </c>
      <c r="AQ579" s="1512">
        <v>-43.105568972316746</v>
      </c>
      <c r="AR579" s="2359">
        <v>-18.499842654065134</v>
      </c>
      <c r="AS579" s="2359">
        <v>-32.068466875911618</v>
      </c>
      <c r="AT579" s="2359">
        <v>-44.397248705343706</v>
      </c>
    </row>
    <row r="580" spans="4:46">
      <c r="D580" s="1513" t="s">
        <v>1351</v>
      </c>
      <c r="E580" s="1460"/>
      <c r="F580" s="1460"/>
      <c r="G580" s="1460"/>
      <c r="H580" s="1460"/>
      <c r="I580" s="1461"/>
      <c r="J580" s="1461"/>
      <c r="K580" s="1461"/>
      <c r="L580" s="1461"/>
      <c r="M580" s="1461"/>
      <c r="N580" s="1461"/>
      <c r="O580" s="1461"/>
      <c r="P580" s="1461"/>
      <c r="Q580" s="1461"/>
      <c r="R580" s="1461"/>
      <c r="S580" s="1461"/>
      <c r="T580" s="1461"/>
      <c r="U580" s="1498">
        <v>35.5</v>
      </c>
      <c r="V580" s="1498">
        <v>49.654058299674027</v>
      </c>
      <c r="W580" s="1498">
        <v>83.365896939999999</v>
      </c>
      <c r="X580" s="1498">
        <v>-31.373636748467973</v>
      </c>
      <c r="Y580" s="1498">
        <v>45.280917408999727</v>
      </c>
      <c r="Z580" s="1498">
        <v>95.059549230000002</v>
      </c>
      <c r="AA580" s="1498">
        <v>354.76840277433558</v>
      </c>
      <c r="AB580" s="1498">
        <v>-29.094140610426312</v>
      </c>
      <c r="AC580" s="1498">
        <v>40.534471851397115</v>
      </c>
      <c r="AD580" s="1498">
        <v>-7.1696731636312165</v>
      </c>
      <c r="AE580" s="1498">
        <v>11.478157386368791</v>
      </c>
      <c r="AF580" s="1498">
        <v>-116.943197023837</v>
      </c>
      <c r="AG580" s="1498">
        <v>38.795318876770288</v>
      </c>
      <c r="AH580" s="1498">
        <v>64.307943256765498</v>
      </c>
      <c r="AI580" s="2030">
        <v>58.317724022468042</v>
      </c>
      <c r="AJ580" s="1840">
        <v>21.547112153920075</v>
      </c>
      <c r="AK580" s="1498">
        <v>38.243491074512249</v>
      </c>
      <c r="AL580" s="1498">
        <v>50.081220451070045</v>
      </c>
      <c r="AM580" s="1498">
        <v>61.491813061751074</v>
      </c>
      <c r="AN580" s="1498">
        <v>78.748168076075046</v>
      </c>
      <c r="AO580" s="1498">
        <v>194.04155183432508</v>
      </c>
      <c r="AP580" s="1498">
        <v>28.591465534898504</v>
      </c>
      <c r="AQ580" s="1498">
        <v>140.61329638956863</v>
      </c>
      <c r="AR580" s="2360">
        <v>182.50332289835342</v>
      </c>
      <c r="AS580" s="2360">
        <v>186.9832476253589</v>
      </c>
      <c r="AT580" s="2360" t="e">
        <v>#REF!</v>
      </c>
    </row>
    <row r="581" spans="4:46">
      <c r="D581" s="1494" t="s">
        <v>1352</v>
      </c>
      <c r="E581" s="1460"/>
      <c r="F581" s="1460"/>
      <c r="G581" s="1460"/>
      <c r="H581" s="1460"/>
      <c r="I581" s="1461"/>
      <c r="J581" s="1461"/>
      <c r="K581" s="1461"/>
      <c r="L581" s="1461"/>
      <c r="M581" s="1461"/>
      <c r="N581" s="1461"/>
      <c r="O581" s="1461"/>
      <c r="P581" s="1461"/>
      <c r="Q581" s="1461"/>
      <c r="R581" s="1461"/>
      <c r="S581" s="1461"/>
      <c r="T581" s="1461"/>
      <c r="U581" s="1466">
        <v>0</v>
      </c>
      <c r="V581" s="1466">
        <v>0</v>
      </c>
      <c r="W581" s="1466">
        <v>0</v>
      </c>
      <c r="X581" s="1466">
        <v>50.7</v>
      </c>
      <c r="Y581" s="1466">
        <v>38.198196000000003</v>
      </c>
      <c r="Z581" s="1466">
        <v>66.360811960000007</v>
      </c>
      <c r="AA581" s="1466">
        <v>301.60000000000002</v>
      </c>
      <c r="AB581" s="1466">
        <v>0</v>
      </c>
      <c r="AC581" s="1466">
        <v>51.577953999999998</v>
      </c>
      <c r="AD581" s="1466">
        <v>0</v>
      </c>
      <c r="AE581" s="1466">
        <v>0</v>
      </c>
      <c r="AF581" s="1466">
        <v>0</v>
      </c>
      <c r="AG581" s="1466">
        <v>0</v>
      </c>
      <c r="AH581" s="1466">
        <v>0</v>
      </c>
      <c r="AI581" s="2016">
        <v>0</v>
      </c>
      <c r="AJ581" s="1827">
        <v>0</v>
      </c>
      <c r="AK581" s="1466">
        <v>0</v>
      </c>
      <c r="AL581" s="1466">
        <v>0</v>
      </c>
      <c r="AM581" s="1466">
        <v>0</v>
      </c>
      <c r="AN581" s="1466">
        <v>0</v>
      </c>
      <c r="AO581" s="1466">
        <v>0</v>
      </c>
      <c r="AP581" s="1466">
        <v>0</v>
      </c>
      <c r="AQ581" s="1466">
        <v>0</v>
      </c>
      <c r="AR581" s="2347">
        <v>0</v>
      </c>
      <c r="AS581" s="2347">
        <v>0</v>
      </c>
      <c r="AT581" s="2347">
        <v>0</v>
      </c>
    </row>
    <row r="582" spans="4:46">
      <c r="D582" s="1465" t="s">
        <v>1353</v>
      </c>
      <c r="E582" s="1460"/>
      <c r="F582" s="1460"/>
      <c r="G582" s="1460"/>
      <c r="H582" s="1460"/>
      <c r="I582" s="1461"/>
      <c r="J582" s="1461"/>
      <c r="K582" s="1461"/>
      <c r="L582" s="1461"/>
      <c r="M582" s="1461"/>
      <c r="N582" s="1461"/>
      <c r="O582" s="1461"/>
      <c r="P582" s="1461"/>
      <c r="Q582" s="1461"/>
      <c r="R582" s="1461"/>
      <c r="S582" s="1461"/>
      <c r="T582" s="1461"/>
      <c r="U582" s="1466">
        <v>0</v>
      </c>
      <c r="V582" s="1466">
        <v>0</v>
      </c>
      <c r="W582" s="1466">
        <v>0</v>
      </c>
      <c r="X582" s="1466">
        <v>0</v>
      </c>
      <c r="Y582" s="1466">
        <v>0</v>
      </c>
      <c r="Z582" s="1466">
        <v>0</v>
      </c>
      <c r="AA582" s="1466">
        <v>0</v>
      </c>
      <c r="AB582" s="1466">
        <v>0</v>
      </c>
      <c r="AC582" s="1466">
        <v>0</v>
      </c>
      <c r="AD582" s="1466">
        <v>0</v>
      </c>
      <c r="AE582" s="1466">
        <v>0</v>
      </c>
      <c r="AF582" s="1466">
        <v>0</v>
      </c>
      <c r="AG582" s="1466">
        <v>0</v>
      </c>
      <c r="AH582" s="1466">
        <v>0</v>
      </c>
      <c r="AI582" s="2016">
        <v>0</v>
      </c>
      <c r="AJ582" s="1827">
        <v>0</v>
      </c>
      <c r="AK582" s="1466">
        <v>0</v>
      </c>
      <c r="AL582" s="1466">
        <v>0</v>
      </c>
      <c r="AM582" s="1466">
        <v>0</v>
      </c>
      <c r="AN582" s="1466">
        <v>0</v>
      </c>
      <c r="AO582" s="1466">
        <v>0</v>
      </c>
      <c r="AP582" s="1466">
        <v>0</v>
      </c>
      <c r="AQ582" s="1466">
        <v>0</v>
      </c>
      <c r="AR582" s="2347">
        <v>0</v>
      </c>
      <c r="AS582" s="2347">
        <v>0</v>
      </c>
      <c r="AT582" s="2347">
        <v>0</v>
      </c>
    </row>
    <row r="583" spans="4:46">
      <c r="D583" s="1445" t="s">
        <v>1354</v>
      </c>
      <c r="E583" s="1460"/>
      <c r="F583" s="1460"/>
      <c r="G583" s="1460"/>
      <c r="H583" s="1460"/>
      <c r="I583" s="1461">
        <v>0</v>
      </c>
      <c r="J583" s="1461">
        <v>0</v>
      </c>
      <c r="K583" s="1461">
        <v>0</v>
      </c>
      <c r="L583" s="1461">
        <v>0</v>
      </c>
      <c r="M583" s="1461">
        <v>0</v>
      </c>
      <c r="N583" s="1461">
        <v>0</v>
      </c>
      <c r="O583" s="1461">
        <v>0</v>
      </c>
      <c r="P583" s="1461">
        <v>0</v>
      </c>
      <c r="Q583" s="1461">
        <v>0</v>
      </c>
      <c r="R583" s="1461">
        <v>0</v>
      </c>
      <c r="S583" s="1461">
        <v>0</v>
      </c>
      <c r="T583" s="1461">
        <v>0</v>
      </c>
      <c r="U583" s="1463">
        <v>0</v>
      </c>
      <c r="V583" s="1463">
        <v>0</v>
      </c>
      <c r="W583" s="1463">
        <v>0</v>
      </c>
      <c r="X583" s="1463">
        <v>50.7</v>
      </c>
      <c r="Y583" s="1463">
        <v>38.198196000000003</v>
      </c>
      <c r="Z583" s="1463">
        <v>66.360811960000007</v>
      </c>
      <c r="AA583" s="1463">
        <v>171.6</v>
      </c>
      <c r="AB583" s="1463">
        <v>0</v>
      </c>
      <c r="AC583" s="1463">
        <v>51.577953999999998</v>
      </c>
      <c r="AD583" s="1463">
        <v>0</v>
      </c>
      <c r="AE583" s="1463">
        <v>0</v>
      </c>
      <c r="AF583" s="1463">
        <v>0</v>
      </c>
      <c r="AG583" s="1463">
        <v>0</v>
      </c>
      <c r="AH583" s="1463">
        <v>0</v>
      </c>
      <c r="AI583" s="2015">
        <v>0</v>
      </c>
      <c r="AJ583" s="1826">
        <v>0</v>
      </c>
      <c r="AK583" s="1463">
        <v>0</v>
      </c>
      <c r="AL583" s="1463">
        <v>0</v>
      </c>
      <c r="AM583" s="1463">
        <v>0</v>
      </c>
      <c r="AN583" s="1463">
        <v>0</v>
      </c>
      <c r="AO583" s="1463">
        <v>0</v>
      </c>
      <c r="AP583" s="1463">
        <v>0</v>
      </c>
      <c r="AQ583" s="1463">
        <v>0</v>
      </c>
      <c r="AR583" s="2346">
        <v>0</v>
      </c>
      <c r="AS583" s="2346">
        <v>0</v>
      </c>
      <c r="AT583" s="2346">
        <v>0</v>
      </c>
    </row>
    <row r="584" spans="4:46">
      <c r="D584" s="1445" t="s">
        <v>1355</v>
      </c>
      <c r="E584" s="1460"/>
      <c r="F584" s="1460"/>
      <c r="G584" s="1460"/>
      <c r="H584" s="1460"/>
      <c r="I584" s="1461">
        <v>0</v>
      </c>
      <c r="J584" s="1461">
        <v>0</v>
      </c>
      <c r="K584" s="1461">
        <v>0</v>
      </c>
      <c r="L584" s="1461">
        <v>0</v>
      </c>
      <c r="M584" s="1461">
        <v>0</v>
      </c>
      <c r="N584" s="1461">
        <v>0</v>
      </c>
      <c r="O584" s="1461">
        <v>0</v>
      </c>
      <c r="P584" s="1461">
        <v>0</v>
      </c>
      <c r="Q584" s="1461">
        <v>0</v>
      </c>
      <c r="R584" s="1461">
        <v>0</v>
      </c>
      <c r="S584" s="1461">
        <v>0</v>
      </c>
      <c r="T584" s="1461">
        <v>0</v>
      </c>
      <c r="U584" s="1463">
        <v>0</v>
      </c>
      <c r="V584" s="1463">
        <v>0</v>
      </c>
      <c r="W584" s="1463">
        <v>0</v>
      </c>
      <c r="X584" s="1463">
        <v>0</v>
      </c>
      <c r="Y584" s="1463">
        <v>0</v>
      </c>
      <c r="Z584" s="1463">
        <v>0</v>
      </c>
      <c r="AA584" s="1463">
        <v>130</v>
      </c>
      <c r="AB584" s="1463">
        <v>0</v>
      </c>
      <c r="AC584" s="1463">
        <v>0</v>
      </c>
      <c r="AD584" s="1463">
        <v>0</v>
      </c>
      <c r="AE584" s="1463">
        <v>0</v>
      </c>
      <c r="AF584" s="1463">
        <v>0</v>
      </c>
      <c r="AG584" s="1463">
        <v>0</v>
      </c>
      <c r="AH584" s="1463">
        <v>0</v>
      </c>
      <c r="AI584" s="2015">
        <v>0</v>
      </c>
      <c r="AJ584" s="1826">
        <v>0</v>
      </c>
      <c r="AK584" s="1463">
        <v>0</v>
      </c>
      <c r="AL584" s="1463">
        <v>0</v>
      </c>
      <c r="AM584" s="1463">
        <v>0</v>
      </c>
      <c r="AN584" s="1463">
        <v>0</v>
      </c>
      <c r="AO584" s="1463">
        <v>0</v>
      </c>
      <c r="AP584" s="1463">
        <v>0</v>
      </c>
      <c r="AQ584" s="1463">
        <v>0</v>
      </c>
      <c r="AR584" s="2346">
        <v>0</v>
      </c>
      <c r="AS584" s="2346">
        <v>0</v>
      </c>
      <c r="AT584" s="2346">
        <v>0</v>
      </c>
    </row>
    <row r="585" spans="4:46">
      <c r="D585" s="1465" t="s">
        <v>1356</v>
      </c>
      <c r="E585" s="1460"/>
      <c r="F585" s="1460"/>
      <c r="G585" s="1460"/>
      <c r="H585" s="1460"/>
      <c r="I585" s="1466">
        <v>-20.61</v>
      </c>
      <c r="J585" s="1466">
        <v>-24.015999999999998</v>
      </c>
      <c r="K585" s="1466">
        <v>-22.995999999999999</v>
      </c>
      <c r="L585" s="1466">
        <v>-22.896999999999998</v>
      </c>
      <c r="M585" s="1466">
        <v>-30.8</v>
      </c>
      <c r="N585" s="1466">
        <v>-32.200000000000003</v>
      </c>
      <c r="O585" s="1466">
        <v>-37.299999999999997</v>
      </c>
      <c r="P585" s="1466">
        <v>-36.299999999999997</v>
      </c>
      <c r="Q585" s="1466">
        <v>-22.9</v>
      </c>
      <c r="R585" s="1466">
        <v>-8.3000000000000007</v>
      </c>
      <c r="S585" s="1466">
        <v>-7.45</v>
      </c>
      <c r="T585" s="1466">
        <v>-7.45</v>
      </c>
      <c r="U585" s="1466">
        <v>0</v>
      </c>
      <c r="V585" s="1466">
        <v>0</v>
      </c>
      <c r="W585" s="1466">
        <v>0</v>
      </c>
      <c r="X585" s="1466">
        <v>-164.24829640999999</v>
      </c>
      <c r="Y585" s="1466">
        <v>-13.612664502523655</v>
      </c>
      <c r="Z585" s="1466">
        <v>-15.142106640000003</v>
      </c>
      <c r="AA585" s="1466">
        <v>-18.144603165664421</v>
      </c>
      <c r="AB585" s="1466">
        <v>-32.470457070426306</v>
      </c>
      <c r="AC585" s="1466">
        <v>-37.7183565686029</v>
      </c>
      <c r="AD585" s="1466">
        <v>-38.101517183631216</v>
      </c>
      <c r="AE585" s="1466">
        <v>-78.101517183631216</v>
      </c>
      <c r="AF585" s="1466">
        <v>-214.29228598383702</v>
      </c>
      <c r="AG585" s="1466">
        <v>-18.091017983229701</v>
      </c>
      <c r="AH585" s="1466">
        <v>-13.338598494315875</v>
      </c>
      <c r="AI585" s="2016">
        <v>-13.338598494315875</v>
      </c>
      <c r="AJ585" s="1827">
        <v>-10.463999999999999</v>
      </c>
      <c r="AK585" s="1466">
        <v>-12.610000000000001</v>
      </c>
      <c r="AL585" s="1466">
        <v>-11.707454689999997</v>
      </c>
      <c r="AM585" s="1466">
        <v>-6.18</v>
      </c>
      <c r="AN585" s="1466">
        <v>-6.18</v>
      </c>
      <c r="AO585" s="1466">
        <v>-7.18</v>
      </c>
      <c r="AP585" s="1466">
        <v>-5.35</v>
      </c>
      <c r="AQ585" s="1466">
        <v>-3</v>
      </c>
      <c r="AR585" s="2347">
        <v>-4</v>
      </c>
      <c r="AS585" s="2347">
        <v>-5</v>
      </c>
      <c r="AT585" s="2347">
        <v>-6</v>
      </c>
    </row>
    <row r="586" spans="4:46">
      <c r="D586" s="1465" t="s">
        <v>1357</v>
      </c>
      <c r="E586" s="1495"/>
      <c r="F586" s="1495"/>
      <c r="G586" s="1495"/>
      <c r="H586" s="1495"/>
      <c r="I586" s="1466"/>
      <c r="J586" s="1466"/>
      <c r="K586" s="1466"/>
      <c r="L586" s="1466"/>
      <c r="M586" s="1466"/>
      <c r="N586" s="1466"/>
      <c r="O586" s="1466"/>
      <c r="P586" s="1466"/>
      <c r="Q586" s="1466"/>
      <c r="R586" s="1466"/>
      <c r="S586" s="1466"/>
      <c r="T586" s="1466"/>
      <c r="U586" s="1466">
        <v>0</v>
      </c>
      <c r="V586" s="1466">
        <v>0</v>
      </c>
      <c r="W586" s="1466">
        <v>0</v>
      </c>
      <c r="X586" s="1466">
        <v>0</v>
      </c>
      <c r="Y586" s="1466">
        <v>0</v>
      </c>
      <c r="Z586" s="1466">
        <v>0</v>
      </c>
      <c r="AA586" s="1466">
        <v>0</v>
      </c>
      <c r="AB586" s="1466">
        <v>0</v>
      </c>
      <c r="AC586" s="1466">
        <v>0</v>
      </c>
      <c r="AD586" s="1466">
        <v>0</v>
      </c>
      <c r="AE586" s="1466">
        <v>0</v>
      </c>
      <c r="AF586" s="1466">
        <v>0</v>
      </c>
      <c r="AG586" s="1466">
        <v>0</v>
      </c>
      <c r="AH586" s="1466">
        <v>0</v>
      </c>
      <c r="AI586" s="2016">
        <v>0</v>
      </c>
      <c r="AJ586" s="1827">
        <v>0</v>
      </c>
      <c r="AK586" s="1466">
        <v>0</v>
      </c>
      <c r="AL586" s="1466">
        <v>0</v>
      </c>
      <c r="AM586" s="1466">
        <v>0</v>
      </c>
      <c r="AN586" s="1466">
        <v>0</v>
      </c>
      <c r="AO586" s="1466">
        <v>0</v>
      </c>
      <c r="AP586" s="1466">
        <v>0</v>
      </c>
      <c r="AQ586" s="1466">
        <v>0</v>
      </c>
      <c r="AR586" s="2347">
        <v>0</v>
      </c>
      <c r="AS586" s="2347">
        <v>0</v>
      </c>
      <c r="AT586" s="2347">
        <v>0</v>
      </c>
    </row>
    <row r="587" spans="4:46">
      <c r="D587" s="1445" t="s">
        <v>1358</v>
      </c>
      <c r="E587" s="1460"/>
      <c r="F587" s="1460"/>
      <c r="G587" s="1460"/>
      <c r="H587" s="1460"/>
      <c r="I587" s="1463">
        <v>0</v>
      </c>
      <c r="J587" s="1463">
        <v>0</v>
      </c>
      <c r="K587" s="1463">
        <v>0</v>
      </c>
      <c r="L587" s="1463">
        <v>0</v>
      </c>
      <c r="M587" s="1463">
        <v>0</v>
      </c>
      <c r="N587" s="1463">
        <v>0</v>
      </c>
      <c r="O587" s="1463">
        <v>0</v>
      </c>
      <c r="P587" s="1463">
        <v>0</v>
      </c>
      <c r="Q587" s="1463">
        <v>0</v>
      </c>
      <c r="R587" s="1463">
        <v>0</v>
      </c>
      <c r="S587" s="1463">
        <v>0</v>
      </c>
      <c r="T587" s="1463">
        <v>0</v>
      </c>
      <c r="U587" s="1463">
        <v>0</v>
      </c>
      <c r="V587" s="1463">
        <v>0</v>
      </c>
      <c r="W587" s="1463">
        <v>0</v>
      </c>
      <c r="X587" s="1463">
        <v>-70.919615690000001</v>
      </c>
      <c r="Y587" s="1463">
        <v>-13.612664502523655</v>
      </c>
      <c r="Z587" s="1463">
        <v>-15.142106640000003</v>
      </c>
      <c r="AA587" s="1463">
        <v>-18.144603165664421</v>
      </c>
      <c r="AB587" s="1463">
        <v>-32.470457070426306</v>
      </c>
      <c r="AC587" s="1463">
        <v>-37.7183565686029</v>
      </c>
      <c r="AD587" s="1463">
        <v>-38.101517183631216</v>
      </c>
      <c r="AE587" s="1463">
        <v>-38.101517183631216</v>
      </c>
      <c r="AF587" s="1463">
        <v>-124.292285983837</v>
      </c>
      <c r="AG587" s="1463">
        <v>-18.091017983229701</v>
      </c>
      <c r="AH587" s="1463">
        <v>-13.338598494315875</v>
      </c>
      <c r="AI587" s="2015">
        <v>-13.338598494315875</v>
      </c>
      <c r="AJ587" s="1826">
        <v>-10.463999999999999</v>
      </c>
      <c r="AK587" s="1463">
        <v>-12.610000000000001</v>
      </c>
      <c r="AL587" s="1463">
        <v>-11.707454689999997</v>
      </c>
      <c r="AM587" s="1463">
        <v>-6.18</v>
      </c>
      <c r="AN587" s="1463">
        <v>-6.18</v>
      </c>
      <c r="AO587" s="1463">
        <v>-6.18</v>
      </c>
      <c r="AP587" s="1463">
        <v>-3.35</v>
      </c>
      <c r="AQ587" s="1463">
        <v>0</v>
      </c>
      <c r="AR587" s="2346">
        <v>0</v>
      </c>
      <c r="AS587" s="2346">
        <v>0</v>
      </c>
      <c r="AT587" s="2346">
        <v>0</v>
      </c>
    </row>
    <row r="588" spans="4:46">
      <c r="D588" s="1445" t="s">
        <v>1359</v>
      </c>
      <c r="E588" s="1460"/>
      <c r="F588" s="1460"/>
      <c r="G588" s="1460"/>
      <c r="H588" s="1460"/>
      <c r="I588" s="1463">
        <v>0</v>
      </c>
      <c r="J588" s="1463">
        <v>0</v>
      </c>
      <c r="K588" s="1463">
        <v>0</v>
      </c>
      <c r="L588" s="1463">
        <v>0</v>
      </c>
      <c r="M588" s="1463">
        <v>0</v>
      </c>
      <c r="N588" s="1463">
        <v>0</v>
      </c>
      <c r="O588" s="1463">
        <v>0</v>
      </c>
      <c r="P588" s="1463">
        <v>0</v>
      </c>
      <c r="Q588" s="1463">
        <v>0</v>
      </c>
      <c r="R588" s="1463">
        <v>0</v>
      </c>
      <c r="S588" s="1463">
        <v>0</v>
      </c>
      <c r="T588" s="1463">
        <v>0</v>
      </c>
      <c r="U588" s="1463">
        <v>0</v>
      </c>
      <c r="V588" s="1463">
        <v>0</v>
      </c>
      <c r="W588" s="1463">
        <v>0</v>
      </c>
      <c r="X588" s="1463">
        <v>-93.328680719999994</v>
      </c>
      <c r="Y588" s="1463">
        <v>0</v>
      </c>
      <c r="Z588" s="1463">
        <v>0</v>
      </c>
      <c r="AA588" s="1463">
        <v>0</v>
      </c>
      <c r="AB588" s="1463">
        <v>0</v>
      </c>
      <c r="AC588" s="1463">
        <v>0</v>
      </c>
      <c r="AD588" s="1463">
        <v>0</v>
      </c>
      <c r="AE588" s="1463">
        <v>-40</v>
      </c>
      <c r="AF588" s="1463">
        <v>-90</v>
      </c>
      <c r="AG588" s="1463">
        <v>0</v>
      </c>
      <c r="AH588" s="1463">
        <v>0</v>
      </c>
      <c r="AI588" s="2015">
        <v>0</v>
      </c>
      <c r="AJ588" s="1826">
        <v>0</v>
      </c>
      <c r="AK588" s="1463">
        <v>0</v>
      </c>
      <c r="AL588" s="1463">
        <v>0</v>
      </c>
      <c r="AM588" s="1463">
        <v>0</v>
      </c>
      <c r="AN588" s="1463">
        <v>0</v>
      </c>
      <c r="AO588" s="1463">
        <v>-1</v>
      </c>
      <c r="AP588" s="1463">
        <v>-2</v>
      </c>
      <c r="AQ588" s="1463">
        <v>-3</v>
      </c>
      <c r="AR588" s="2346">
        <v>-4</v>
      </c>
      <c r="AS588" s="2346">
        <v>-5</v>
      </c>
      <c r="AT588" s="2346">
        <v>-6</v>
      </c>
    </row>
    <row r="589" spans="4:46">
      <c r="D589" s="1465" t="s">
        <v>1360</v>
      </c>
      <c r="E589" s="1495"/>
      <c r="F589" s="1495"/>
      <c r="G589" s="1495"/>
      <c r="H589" s="1495"/>
      <c r="I589" s="1496">
        <v>0</v>
      </c>
      <c r="J589" s="1496">
        <v>0</v>
      </c>
      <c r="K589" s="1496">
        <v>11.88</v>
      </c>
      <c r="L589" s="1496">
        <v>7.67</v>
      </c>
      <c r="M589" s="1496">
        <v>3.67</v>
      </c>
      <c r="N589" s="1496">
        <v>5.59</v>
      </c>
      <c r="O589" s="1496">
        <v>1.42</v>
      </c>
      <c r="P589" s="1496">
        <v>0.69</v>
      </c>
      <c r="Q589" s="1496">
        <v>0.59699999999999998</v>
      </c>
      <c r="R589" s="1496">
        <v>3.3901702916999983</v>
      </c>
      <c r="S589" s="1496">
        <v>9.4841445336409986</v>
      </c>
      <c r="T589" s="1496">
        <v>42.720830759199998</v>
      </c>
      <c r="U589" s="1498">
        <v>48.62</v>
      </c>
      <c r="V589" s="1498">
        <v>104.87740207967403</v>
      </c>
      <c r="W589" s="1498">
        <v>133.36589694</v>
      </c>
      <c r="X589" s="1498">
        <v>87.174659661532019</v>
      </c>
      <c r="Y589" s="1498">
        <v>72.128806185540128</v>
      </c>
      <c r="Z589" s="1498">
        <v>44.003122379999994</v>
      </c>
      <c r="AA589" s="1498">
        <v>84.643949219999996</v>
      </c>
      <c r="AB589" s="1498">
        <v>25.809020279999991</v>
      </c>
      <c r="AC589" s="1498">
        <v>69.286403830000012</v>
      </c>
      <c r="AD589" s="1498">
        <v>77.853470219999991</v>
      </c>
      <c r="AE589" s="1498">
        <v>100.53061933000001</v>
      </c>
      <c r="AF589" s="1498">
        <v>131.06149343000001</v>
      </c>
      <c r="AG589" s="1498">
        <v>104.72376993999998</v>
      </c>
      <c r="AH589" s="1498">
        <v>130.48170842961324</v>
      </c>
      <c r="AI589" s="2030">
        <v>124.86212070509715</v>
      </c>
      <c r="AJ589" s="1840">
        <v>88.158104517833323</v>
      </c>
      <c r="AK589" s="1498">
        <v>109.09344901837785</v>
      </c>
      <c r="AL589" s="1498">
        <v>123.35355993932282</v>
      </c>
      <c r="AM589" s="1498">
        <v>133.27659405852694</v>
      </c>
      <c r="AN589" s="1498">
        <v>154.9574993599571</v>
      </c>
      <c r="AO589" s="1498">
        <v>276.80369651928311</v>
      </c>
      <c r="AP589" s="1498">
        <v>122.67997229527626</v>
      </c>
      <c r="AQ589" s="1498">
        <v>234.57098000191286</v>
      </c>
      <c r="AR589" s="2360">
        <v>286.8507985529605</v>
      </c>
      <c r="AS589" s="2360">
        <v>304.52477119358065</v>
      </c>
      <c r="AT589" s="2360" t="e">
        <v>#REF!</v>
      </c>
    </row>
    <row r="590" spans="4:46">
      <c r="D590" s="1465" t="s">
        <v>1361</v>
      </c>
      <c r="E590" s="1460"/>
      <c r="F590" s="1460"/>
      <c r="G590" s="1460"/>
      <c r="H590" s="1460"/>
      <c r="I590" s="1461">
        <v>-0.5</v>
      </c>
      <c r="J590" s="1461">
        <v>-1.61</v>
      </c>
      <c r="K590" s="1461">
        <v>0</v>
      </c>
      <c r="L590" s="1461">
        <v>-3.12</v>
      </c>
      <c r="M590" s="1461">
        <v>-1.07</v>
      </c>
      <c r="N590" s="1461">
        <v>-1.976</v>
      </c>
      <c r="O590" s="1461">
        <v>-3.42</v>
      </c>
      <c r="P590" s="1461">
        <v>-5.2514205114830972</v>
      </c>
      <c r="Q590" s="1461">
        <v>-5.9054579670769423</v>
      </c>
      <c r="R590" s="1461">
        <v>-4.2418840577719896</v>
      </c>
      <c r="S590" s="1461">
        <v>-4.0999999999999996</v>
      </c>
      <c r="T590" s="1461">
        <v>-7.45</v>
      </c>
      <c r="U590" s="1466">
        <v>-13.12</v>
      </c>
      <c r="V590" s="1466">
        <v>-55.22334378</v>
      </c>
      <c r="W590" s="1466">
        <v>-50</v>
      </c>
      <c r="X590" s="1466">
        <v>-5</v>
      </c>
      <c r="Y590" s="1466">
        <v>-51.433420274016754</v>
      </c>
      <c r="Z590" s="1466">
        <v>-0.1622784700000004</v>
      </c>
      <c r="AA590" s="1466">
        <v>-13.330943279999996</v>
      </c>
      <c r="AB590" s="1466">
        <v>-22.432703819999997</v>
      </c>
      <c r="AC590" s="1466">
        <v>-42.611529410000003</v>
      </c>
      <c r="AD590" s="1466">
        <v>-46.921626199999992</v>
      </c>
      <c r="AE590" s="1466">
        <v>-10.95094476</v>
      </c>
      <c r="AF590" s="1466">
        <v>-33.712404469999996</v>
      </c>
      <c r="AG590" s="1466">
        <v>-47.83743307999999</v>
      </c>
      <c r="AH590" s="1466">
        <v>-52.835166678531863</v>
      </c>
      <c r="AI590" s="2016">
        <v>-53.205798188313238</v>
      </c>
      <c r="AJ590" s="1827">
        <v>-56.146992363913249</v>
      </c>
      <c r="AK590" s="1466">
        <v>-58.239957943865605</v>
      </c>
      <c r="AL590" s="1466">
        <v>-61.564884798252784</v>
      </c>
      <c r="AM590" s="1466">
        <v>-65.604780996775858</v>
      </c>
      <c r="AN590" s="1466">
        <v>-70.029331283882044</v>
      </c>
      <c r="AO590" s="1466">
        <v>-75.582144684958024</v>
      </c>
      <c r="AP590" s="1466">
        <v>-88.73850676037776</v>
      </c>
      <c r="AQ590" s="1466">
        <v>-90.957683612344226</v>
      </c>
      <c r="AR590" s="2347">
        <v>-100.34747565460709</v>
      </c>
      <c r="AS590" s="2347">
        <v>-112.54152356822176</v>
      </c>
      <c r="AT590" s="2347">
        <v>-125.09386249588194</v>
      </c>
    </row>
    <row r="591" spans="4:46">
      <c r="D591" s="1465" t="s">
        <v>1362</v>
      </c>
      <c r="E591" s="1460"/>
      <c r="F591" s="1460"/>
      <c r="G591" s="1460"/>
      <c r="H591" s="1460"/>
      <c r="I591" s="1461"/>
      <c r="J591" s="1461"/>
      <c r="K591" s="1461"/>
      <c r="L591" s="1461"/>
      <c r="M591" s="1461"/>
      <c r="N591" s="1461"/>
      <c r="O591" s="1461"/>
      <c r="P591" s="1461"/>
      <c r="Q591" s="1461"/>
      <c r="R591" s="1461"/>
      <c r="S591" s="1461"/>
      <c r="T591" s="1461"/>
      <c r="U591" s="1466">
        <v>-27.909434774866629</v>
      </c>
      <c r="V591" s="1466">
        <v>3.7652498240323098</v>
      </c>
      <c r="W591" s="1466">
        <v>21.428215525746463</v>
      </c>
      <c r="X591" s="1466">
        <v>33.132937202034448</v>
      </c>
      <c r="Y591" s="1466">
        <v>-12.482547022959555</v>
      </c>
      <c r="Z591" s="1466">
        <v>122.93321116635947</v>
      </c>
      <c r="AA591" s="1466">
        <v>6.4892930787684691</v>
      </c>
      <c r="AB591" s="1466">
        <v>70.485296583617412</v>
      </c>
      <c r="AC591" s="1466">
        <v>-87.911688031824468</v>
      </c>
      <c r="AD591" s="1466">
        <v>65.789289082421902</v>
      </c>
      <c r="AE591" s="1466">
        <v>37.244954748802812</v>
      </c>
      <c r="AF591" s="1466">
        <v>59.110724995275262</v>
      </c>
      <c r="AG591" s="1466">
        <v>12.554805501713307</v>
      </c>
      <c r="AH591" s="1502">
        <v>-248.59587406096983</v>
      </c>
      <c r="AI591" s="2016">
        <v>-262.33132581552252</v>
      </c>
      <c r="AJ591" s="1827">
        <v>0</v>
      </c>
      <c r="AK591" s="1466">
        <v>0</v>
      </c>
      <c r="AL591" s="1466">
        <v>0</v>
      </c>
      <c r="AM591" s="1466">
        <v>0</v>
      </c>
      <c r="AN591" s="1466">
        <v>0</v>
      </c>
      <c r="AO591" s="1466">
        <v>0</v>
      </c>
      <c r="AP591" s="1466">
        <v>0</v>
      </c>
      <c r="AQ591" s="1466">
        <v>0</v>
      </c>
      <c r="AR591" s="2347">
        <v>0</v>
      </c>
      <c r="AS591" s="2347">
        <v>0</v>
      </c>
      <c r="AT591" s="2347" t="e">
        <v>#REF!</v>
      </c>
    </row>
    <row r="592" spans="4:46" ht="15.5" thickBot="1">
      <c r="D592" s="1514" t="s">
        <v>1363</v>
      </c>
      <c r="E592" s="1515"/>
      <c r="F592" s="1515"/>
      <c r="G592" s="1515"/>
      <c r="H592" s="1515"/>
      <c r="I592" s="1516"/>
      <c r="J592" s="1516"/>
      <c r="K592" s="1516"/>
      <c r="L592" s="1516"/>
      <c r="M592" s="1516"/>
      <c r="N592" s="1516"/>
      <c r="O592" s="1516"/>
      <c r="P592" s="1516"/>
      <c r="Q592" s="1516"/>
      <c r="R592" s="1516"/>
      <c r="S592" s="1516"/>
      <c r="T592" s="1516"/>
      <c r="U592" s="1517">
        <v>-67.615497031987346</v>
      </c>
      <c r="V592" s="1517">
        <v>1.4862365600000089</v>
      </c>
      <c r="W592" s="1517">
        <v>-31.215316483015584</v>
      </c>
      <c r="X592" s="1517">
        <v>-39.523158169684336</v>
      </c>
      <c r="Y592" s="1517">
        <v>-11.498171959959137</v>
      </c>
      <c r="Z592" s="1517">
        <v>-27.386078671369376</v>
      </c>
      <c r="AA592" s="1517">
        <v>49.659664538172024</v>
      </c>
      <c r="AB592" s="1517">
        <v>10.673317172567351</v>
      </c>
      <c r="AC592" s="1517">
        <v>31.498143157886545</v>
      </c>
      <c r="AD592" s="1517">
        <v>19.826650744076915</v>
      </c>
      <c r="AE592" s="1517">
        <v>-1.4178299900427191</v>
      </c>
      <c r="AF592" s="1517">
        <v>3.2320490386945266</v>
      </c>
      <c r="AG592" s="1517">
        <v>6.9945543564460877</v>
      </c>
      <c r="AH592" s="1517">
        <v>33.684523236423388</v>
      </c>
      <c r="AI592" s="2031">
        <v>17.27274054584359</v>
      </c>
      <c r="AJ592" s="1841">
        <v>0</v>
      </c>
      <c r="AK592" s="1517">
        <v>0</v>
      </c>
      <c r="AL592" s="1517">
        <v>0</v>
      </c>
      <c r="AM592" s="1517">
        <v>0</v>
      </c>
      <c r="AN592" s="1517">
        <v>0</v>
      </c>
      <c r="AO592" s="1517">
        <v>0</v>
      </c>
      <c r="AP592" s="1517">
        <v>0</v>
      </c>
      <c r="AQ592" s="1517">
        <v>0</v>
      </c>
      <c r="AR592" s="2361">
        <v>0</v>
      </c>
      <c r="AS592" s="2361">
        <v>0</v>
      </c>
      <c r="AT592" s="2361" t="e">
        <v>#REF!</v>
      </c>
    </row>
    <row r="593" spans="4:46" ht="16.5" thickBot="1">
      <c r="D593" s="1518" t="s">
        <v>122</v>
      </c>
      <c r="E593" s="1519"/>
      <c r="F593" s="1519"/>
      <c r="G593" s="1519"/>
      <c r="H593" s="1519"/>
      <c r="I593" s="1520">
        <v>-156.36203215999996</v>
      </c>
      <c r="J593" s="1520">
        <v>-108.20519103946461</v>
      </c>
      <c r="K593" s="1520">
        <v>-96.120698738235234</v>
      </c>
      <c r="L593" s="1520">
        <v>-17.201312757526573</v>
      </c>
      <c r="M593" s="1520">
        <v>33.831717442454746</v>
      </c>
      <c r="N593" s="1520">
        <v>114.11480076195849</v>
      </c>
      <c r="O593" s="1520">
        <v>-132.34225996164867</v>
      </c>
      <c r="P593" s="1520">
        <v>-46.134664816940457</v>
      </c>
      <c r="Q593" s="1520">
        <v>-145.25166102954194</v>
      </c>
      <c r="R593" s="1520">
        <v>-66.991201418759033</v>
      </c>
      <c r="S593" s="1520">
        <v>134.46139531957809</v>
      </c>
      <c r="T593" s="1520">
        <v>241.7394425216267</v>
      </c>
      <c r="U593" s="1521">
        <v>-29.170932097379108</v>
      </c>
      <c r="V593" s="1522">
        <v>180.1502429737105</v>
      </c>
      <c r="W593" s="1521">
        <v>-73.363114650075374</v>
      </c>
      <c r="X593" s="1523">
        <v>-128.82732416455065</v>
      </c>
      <c r="Y593" s="1523">
        <v>94.834626735597965</v>
      </c>
      <c r="Z593" s="1524">
        <v>273.1708322262632</v>
      </c>
      <c r="AA593" s="1524">
        <v>314.25269926062367</v>
      </c>
      <c r="AB593" s="1523">
        <v>144.5319337250113</v>
      </c>
      <c r="AC593" s="1523">
        <v>2.9329853745922065</v>
      </c>
      <c r="AD593" s="1523">
        <v>143.5554028603114</v>
      </c>
      <c r="AE593" s="1523">
        <v>117.40894587983234</v>
      </c>
      <c r="AF593" s="1524">
        <v>-174.68906407836681</v>
      </c>
      <c r="AG593" s="1523">
        <v>87.947542971679866</v>
      </c>
      <c r="AH593" s="1523">
        <v>75.242597392406168</v>
      </c>
      <c r="AI593" s="2032">
        <v>176.45723898065364</v>
      </c>
      <c r="AJ593" s="1842">
        <v>-38.580118275005944</v>
      </c>
      <c r="AK593" s="1523">
        <v>-30.162672021385958</v>
      </c>
      <c r="AL593" s="1523">
        <v>10.260823751118664</v>
      </c>
      <c r="AM593" s="1523">
        <v>38.467386032048069</v>
      </c>
      <c r="AN593" s="1523">
        <v>17.391029150072768</v>
      </c>
      <c r="AO593" s="1523">
        <v>341.16170410887247</v>
      </c>
      <c r="AP593" s="1523">
        <v>1163.9316376383149</v>
      </c>
      <c r="AQ593" s="1523">
        <v>3842.1919408279227</v>
      </c>
      <c r="AR593" s="2362">
        <v>8248.958614764284</v>
      </c>
      <c r="AS593" s="2362">
        <v>8541.9926229998782</v>
      </c>
      <c r="AT593" s="2362" t="e">
        <v>#REF!</v>
      </c>
    </row>
    <row r="594" spans="4:46" ht="16.5" thickBot="1">
      <c r="D594" s="1525" t="s">
        <v>1364</v>
      </c>
      <c r="E594" s="1519"/>
      <c r="F594" s="1519"/>
      <c r="G594" s="1519"/>
      <c r="H594" s="1519"/>
      <c r="I594" s="1520">
        <v>17.259999999999991</v>
      </c>
      <c r="J594" s="1520">
        <v>14.038600000000002</v>
      </c>
      <c r="K594" s="1520">
        <v>-1.8220000000000027</v>
      </c>
      <c r="L594" s="1520">
        <v>-13.259999999999998</v>
      </c>
      <c r="M594" s="1520">
        <v>-12.82</v>
      </c>
      <c r="N594" s="1520">
        <v>35.694999999999993</v>
      </c>
      <c r="O594" s="1520">
        <v>-107.93793142857145</v>
      </c>
      <c r="P594" s="1520">
        <v>-119.15900000000001</v>
      </c>
      <c r="Q594" s="1520">
        <v>-81.520646509755963</v>
      </c>
      <c r="R594" s="1520">
        <v>-110.67034815175572</v>
      </c>
      <c r="S594" s="1520">
        <v>-54.305268170000005</v>
      </c>
      <c r="T594" s="1520">
        <v>-54.305268169999977</v>
      </c>
      <c r="U594" s="1521">
        <v>72.069626803183496</v>
      </c>
      <c r="V594" s="1521">
        <v>234.53842349559599</v>
      </c>
      <c r="W594" s="1521">
        <v>-212.441363438932</v>
      </c>
      <c r="X594" s="1523">
        <v>228.49356152865801</v>
      </c>
      <c r="Y594" s="1523">
        <v>-90.429105865243002</v>
      </c>
      <c r="Z594" s="1523">
        <v>-28.534467544668246</v>
      </c>
      <c r="AA594" s="1523">
        <v>79.222813492916202</v>
      </c>
      <c r="AB594" s="1523">
        <v>157.33704558778197</v>
      </c>
      <c r="AC594" s="1523">
        <v>95.518348325699279</v>
      </c>
      <c r="AD594" s="1523">
        <v>111.77740481469897</v>
      </c>
      <c r="AE594" s="1523">
        <v>327.93723993846118</v>
      </c>
      <c r="AF594" s="1523">
        <v>154.41738669094315</v>
      </c>
      <c r="AG594" s="1523">
        <v>-129.35151396423674</v>
      </c>
      <c r="AH594" s="1523">
        <v>106.80014958208514</v>
      </c>
      <c r="AI594" s="2032">
        <v>575.53722399094352</v>
      </c>
      <c r="AJ594" s="1842">
        <v>-66.665390756882871</v>
      </c>
      <c r="AK594" s="1523">
        <v>-290.800263065161</v>
      </c>
      <c r="AL594" s="1523">
        <v>-396.64121875780336</v>
      </c>
      <c r="AM594" s="1523">
        <v>-475.24770751221519</v>
      </c>
      <c r="AN594" s="1523">
        <v>-788.17309604467607</v>
      </c>
      <c r="AO594" s="1523">
        <v>-313.94770751221523</v>
      </c>
      <c r="AP594" s="1523">
        <v>-939.64770751221522</v>
      </c>
      <c r="AQ594" s="1523">
        <v>1084.9522924877847</v>
      </c>
      <c r="AR594" s="2362">
        <v>3023.7999999999993</v>
      </c>
      <c r="AS594" s="2362">
        <v>871.89999999999964</v>
      </c>
      <c r="AT594" s="2362" t="e">
        <v>#REF!</v>
      </c>
    </row>
    <row r="595" spans="4:46" ht="16.5" thickBot="1">
      <c r="D595" s="1526" t="s">
        <v>1365</v>
      </c>
      <c r="E595" s="1519"/>
      <c r="F595" s="1519"/>
      <c r="G595" s="1519"/>
      <c r="H595" s="1519"/>
      <c r="I595" s="1520">
        <v>17.259999999999998</v>
      </c>
      <c r="J595" s="1520">
        <v>14.038600000000002</v>
      </c>
      <c r="K595" s="1520">
        <v>-1.8219999999999956</v>
      </c>
      <c r="L595" s="1520">
        <v>-13.259999999999998</v>
      </c>
      <c r="M595" s="1520">
        <v>-12.820000000000004</v>
      </c>
      <c r="N595" s="1520">
        <v>35.694999999999986</v>
      </c>
      <c r="O595" s="1520">
        <v>-107.93793142857143</v>
      </c>
      <c r="P595" s="1520">
        <v>-119.15900000000001</v>
      </c>
      <c r="Q595" s="1520">
        <v>-81.520646509755977</v>
      </c>
      <c r="R595" s="1520">
        <v>-110.67034815175572</v>
      </c>
      <c r="S595" s="1520">
        <v>-54.305268169999998</v>
      </c>
      <c r="T595" s="1520">
        <v>-54.305268169999977</v>
      </c>
      <c r="U595" s="1521">
        <v>72.069626803183496</v>
      </c>
      <c r="V595" s="1521">
        <v>234.53842349559599</v>
      </c>
      <c r="W595" s="1521">
        <v>-212.441363438932</v>
      </c>
      <c r="X595" s="1523">
        <v>228.49356152865801</v>
      </c>
      <c r="Y595" s="1523">
        <v>-90.429105865243002</v>
      </c>
      <c r="Z595" s="1523">
        <v>-28.534467544668246</v>
      </c>
      <c r="AA595" s="1523">
        <v>79.222813492916202</v>
      </c>
      <c r="AB595" s="1523">
        <v>157.33704558778197</v>
      </c>
      <c r="AC595" s="1523">
        <v>95.518348325699279</v>
      </c>
      <c r="AD595" s="1523">
        <v>111.77740481469898</v>
      </c>
      <c r="AE595" s="1523">
        <v>327.93723993846118</v>
      </c>
      <c r="AF595" s="1523">
        <v>154.41738669094315</v>
      </c>
      <c r="AG595" s="1523">
        <v>-129.35151396423674</v>
      </c>
      <c r="AH595" s="1523">
        <v>106.80014958208514</v>
      </c>
      <c r="AI595" s="2032">
        <v>575.53722399094352</v>
      </c>
      <c r="AJ595" s="1842">
        <v>-66.665390756882871</v>
      </c>
      <c r="AK595" s="1523">
        <v>-290.800263065161</v>
      </c>
      <c r="AL595" s="1523">
        <v>-396.64121875780336</v>
      </c>
      <c r="AM595" s="1523">
        <v>-475.24770751221519</v>
      </c>
      <c r="AN595" s="1523">
        <v>-788.17309604467607</v>
      </c>
      <c r="AO595" s="1523">
        <v>-313.94770751221523</v>
      </c>
      <c r="AP595" s="1523">
        <v>-939.64770751221522</v>
      </c>
      <c r="AQ595" s="1523">
        <v>1084.9522924877847</v>
      </c>
      <c r="AR595" s="2362">
        <v>3023.7999999999997</v>
      </c>
      <c r="AS595" s="2362">
        <v>871.9</v>
      </c>
      <c r="AT595" s="2362">
        <v>-139.6</v>
      </c>
    </row>
    <row r="596" spans="4:46" ht="16.5" thickBot="1">
      <c r="D596" s="1526" t="s">
        <v>1366</v>
      </c>
      <c r="E596" s="1527"/>
      <c r="F596" s="1527"/>
      <c r="G596" s="1527"/>
      <c r="H596" s="1527"/>
      <c r="I596" s="1528"/>
      <c r="J596" s="1528"/>
      <c r="K596" s="1528"/>
      <c r="L596" s="1528"/>
      <c r="M596" s="1528"/>
      <c r="N596" s="1528"/>
      <c r="O596" s="1528"/>
      <c r="P596" s="1528"/>
      <c r="Q596" s="1528"/>
      <c r="R596" s="1528"/>
      <c r="S596" s="1528"/>
      <c r="T596" s="1528"/>
      <c r="U596" s="1529">
        <v>0</v>
      </c>
      <c r="V596" s="1529">
        <v>0</v>
      </c>
      <c r="W596" s="1529">
        <v>0</v>
      </c>
      <c r="X596" s="1529">
        <v>0</v>
      </c>
      <c r="Y596" s="1529">
        <v>0</v>
      </c>
      <c r="Z596" s="1529">
        <v>0</v>
      </c>
      <c r="AA596" s="1529">
        <v>99.601829551791241</v>
      </c>
      <c r="AB596" s="1529">
        <v>72.586597840508475</v>
      </c>
      <c r="AC596" s="1529">
        <v>24.844595042442808</v>
      </c>
      <c r="AD596" s="1529">
        <v>-0.48236397842911094</v>
      </c>
      <c r="AE596" s="1529">
        <v>-27.887843744868928</v>
      </c>
      <c r="AF596" s="1529">
        <v>-42.364053355089567</v>
      </c>
      <c r="AG596" s="1529">
        <v>-31.857540207542399</v>
      </c>
      <c r="AH596" s="1529">
        <v>28.736369363161309</v>
      </c>
      <c r="AI596" s="2033">
        <v>108.95897452000003</v>
      </c>
      <c r="AJ596" s="1843">
        <v>-36.578238797398697</v>
      </c>
      <c r="AK596" s="1529">
        <v>-58.067602091165789</v>
      </c>
      <c r="AL596" s="1529">
        <v>-65.266198608545821</v>
      </c>
      <c r="AM596" s="1529">
        <v>-104.50081927730156</v>
      </c>
      <c r="AN596" s="1529">
        <v>-114.43070304763788</v>
      </c>
      <c r="AO596" s="1529">
        <v>-93.506485638778727</v>
      </c>
      <c r="AP596" s="1529">
        <v>-72.484744587772269</v>
      </c>
      <c r="AQ596" s="1529">
        <v>-43.105568972316746</v>
      </c>
      <c r="AR596" s="2363">
        <v>-18.499842654065134</v>
      </c>
      <c r="AS596" s="2363">
        <v>-32.068466875911618</v>
      </c>
      <c r="AT596" s="2363">
        <v>-44.397248705343706</v>
      </c>
    </row>
    <row r="597" spans="4:46" ht="16.5" thickBot="1">
      <c r="D597" s="1531" t="s">
        <v>1367</v>
      </c>
      <c r="E597" s="1527"/>
      <c r="F597" s="1527"/>
      <c r="G597" s="1527"/>
      <c r="H597" s="1527"/>
      <c r="I597" s="1528"/>
      <c r="J597" s="1528"/>
      <c r="K597" s="1528"/>
      <c r="L597" s="1528"/>
      <c r="M597" s="1528"/>
      <c r="N597" s="1528"/>
      <c r="O597" s="1528"/>
      <c r="P597" s="1528"/>
      <c r="Q597" s="1528"/>
      <c r="R597" s="1528"/>
      <c r="S597" s="1528"/>
      <c r="T597" s="1528"/>
      <c r="U597" s="1532"/>
      <c r="V597" s="1532"/>
      <c r="W597" s="1532"/>
      <c r="X597" s="1529"/>
      <c r="Y597" s="1529"/>
      <c r="Z597" s="1529"/>
      <c r="AA597" s="1529">
        <v>-20.379016058875038</v>
      </c>
      <c r="AB597" s="1529">
        <v>84.750447747273498</v>
      </c>
      <c r="AC597" s="1529">
        <v>70.673753283256474</v>
      </c>
      <c r="AD597" s="1529">
        <v>112.25976879312809</v>
      </c>
      <c r="AE597" s="1529">
        <v>355.82508368333009</v>
      </c>
      <c r="AF597" s="1529">
        <v>196.78144004603271</v>
      </c>
      <c r="AG597" s="1529">
        <v>-97.493973756694345</v>
      </c>
      <c r="AH597" s="1529">
        <v>78.063780218923824</v>
      </c>
      <c r="AI597" s="2033">
        <v>466.57824947094349</v>
      </c>
      <c r="AJ597" s="1843">
        <v>-30.087151959484174</v>
      </c>
      <c r="AK597" s="1529">
        <v>-232.73266097399522</v>
      </c>
      <c r="AL597" s="1529">
        <v>-331.37502014925752</v>
      </c>
      <c r="AM597" s="1529">
        <v>-370.74688823491363</v>
      </c>
      <c r="AN597" s="1529">
        <v>-673.74239299703822</v>
      </c>
      <c r="AO597" s="1529">
        <v>-220.44122187343652</v>
      </c>
      <c r="AP597" s="1529">
        <v>-867.16296292444292</v>
      </c>
      <c r="AQ597" s="1529">
        <v>1128.0578614601013</v>
      </c>
      <c r="AR597" s="2363">
        <v>3042.2998426540648</v>
      </c>
      <c r="AS597" s="2363">
        <v>903.96846687591164</v>
      </c>
      <c r="AT597" s="2363">
        <v>-95.202751294656281</v>
      </c>
    </row>
    <row r="598" spans="4:46" ht="16.5" thickBot="1">
      <c r="D598" s="1533" t="s">
        <v>1368</v>
      </c>
      <c r="E598" s="1527"/>
      <c r="F598" s="1527"/>
      <c r="G598" s="1527"/>
      <c r="H598" s="1527"/>
      <c r="I598" s="1528"/>
      <c r="J598" s="1528"/>
      <c r="K598" s="1528"/>
      <c r="L598" s="1528"/>
      <c r="M598" s="1528"/>
      <c r="N598" s="1528"/>
      <c r="O598" s="1528"/>
      <c r="P598" s="1528"/>
      <c r="Q598" s="1528"/>
      <c r="R598" s="1528"/>
      <c r="S598" s="1528"/>
      <c r="T598" s="1528"/>
      <c r="U598" s="1532"/>
      <c r="V598" s="1532"/>
      <c r="W598" s="1532"/>
      <c r="X598" s="1529"/>
      <c r="Y598" s="1529"/>
      <c r="Z598" s="1529"/>
      <c r="AA598" s="1530">
        <v>0</v>
      </c>
      <c r="AB598" s="1530">
        <v>0</v>
      </c>
      <c r="AC598" s="1530">
        <v>0</v>
      </c>
      <c r="AD598" s="1530">
        <v>0</v>
      </c>
      <c r="AE598" s="1530">
        <v>220.36366000000001</v>
      </c>
      <c r="AF598" s="1530">
        <v>0</v>
      </c>
      <c r="AG598" s="1530">
        <v>0</v>
      </c>
      <c r="AH598" s="1530">
        <v>165.36523698799999</v>
      </c>
      <c r="AI598" s="2034">
        <v>205.34785674</v>
      </c>
      <c r="AJ598" s="1843">
        <v>0</v>
      </c>
      <c r="AK598" s="1530">
        <v>0</v>
      </c>
      <c r="AL598" s="1530">
        <v>0</v>
      </c>
      <c r="AM598" s="1530">
        <v>0</v>
      </c>
      <c r="AN598" s="1530">
        <v>0</v>
      </c>
      <c r="AO598" s="1530">
        <v>0</v>
      </c>
      <c r="AP598" s="1530">
        <v>0</v>
      </c>
      <c r="AQ598" s="1530">
        <v>0</v>
      </c>
      <c r="AR598" s="2364">
        <v>0</v>
      </c>
      <c r="AS598" s="2364">
        <v>0</v>
      </c>
      <c r="AT598" s="2364">
        <v>0</v>
      </c>
    </row>
    <row r="599" spans="4:46" ht="16.5" thickBot="1">
      <c r="D599" s="1526" t="s">
        <v>1581</v>
      </c>
      <c r="E599" s="1527"/>
      <c r="F599" s="1527"/>
      <c r="G599" s="1527"/>
      <c r="H599" s="1527"/>
      <c r="I599" s="1528"/>
      <c r="J599" s="1528"/>
      <c r="K599" s="1528"/>
      <c r="L599" s="1528"/>
      <c r="M599" s="1528"/>
      <c r="N599" s="1528"/>
      <c r="O599" s="1528"/>
      <c r="P599" s="1528"/>
      <c r="Q599" s="1528"/>
      <c r="R599" s="1528"/>
      <c r="S599" s="1528"/>
      <c r="T599" s="1528"/>
      <c r="U599" s="1532"/>
      <c r="V599" s="1532"/>
      <c r="W599" s="1532"/>
      <c r="X599" s="1529"/>
      <c r="Y599" s="1529"/>
      <c r="Z599" s="1529"/>
      <c r="AA599" s="1530">
        <v>-20.379016058875038</v>
      </c>
      <c r="AB599" s="1530">
        <v>84.750447747273498</v>
      </c>
      <c r="AC599" s="1530">
        <v>70.673753283256474</v>
      </c>
      <c r="AD599" s="1530">
        <v>112.25976879312809</v>
      </c>
      <c r="AE599" s="1530">
        <v>135.46142368333008</v>
      </c>
      <c r="AF599" s="1530">
        <v>196.78144004603271</v>
      </c>
      <c r="AG599" s="1530">
        <v>-97.493973756694345</v>
      </c>
      <c r="AH599" s="1530">
        <v>-87.301456769076168</v>
      </c>
      <c r="AI599" s="2034">
        <v>261.23039273094349</v>
      </c>
      <c r="AJ599" s="1843">
        <v>-30.087151959484174</v>
      </c>
      <c r="AK599" s="1530">
        <v>-232.73266097399522</v>
      </c>
      <c r="AL599" s="1530">
        <v>-331.37502014925752</v>
      </c>
      <c r="AM599" s="1530">
        <v>-370.74688823491363</v>
      </c>
      <c r="AN599" s="1530">
        <v>-673.74239299703822</v>
      </c>
      <c r="AO599" s="1530">
        <v>-220.44122187343652</v>
      </c>
      <c r="AP599" s="1530">
        <v>-867.16296292444292</v>
      </c>
      <c r="AQ599" s="1530">
        <v>1128.0578614601013</v>
      </c>
      <c r="AR599" s="2364">
        <v>3042.2998426540648</v>
      </c>
      <c r="AS599" s="2364">
        <v>903.96846687591164</v>
      </c>
      <c r="AT599" s="2364">
        <v>-95.202751294656281</v>
      </c>
    </row>
    <row r="600" spans="4:46" ht="16.5" thickBot="1">
      <c r="D600" s="838" t="s">
        <v>1369</v>
      </c>
      <c r="E600" s="1527"/>
      <c r="F600" s="1527"/>
      <c r="G600" s="1527"/>
      <c r="H600" s="1527"/>
      <c r="I600" s="1528"/>
      <c r="J600" s="1528"/>
      <c r="K600" s="1528"/>
      <c r="L600" s="1528"/>
      <c r="M600" s="1528"/>
      <c r="N600" s="1528"/>
      <c r="O600" s="1528"/>
      <c r="P600" s="1528"/>
      <c r="Q600" s="1528"/>
      <c r="R600" s="1528"/>
      <c r="S600" s="1528"/>
      <c r="T600" s="1528"/>
      <c r="U600" s="1532"/>
      <c r="V600" s="1532"/>
      <c r="W600" s="1532"/>
      <c r="X600" s="1532"/>
      <c r="Y600" s="1534"/>
      <c r="Z600" s="1534"/>
      <c r="AA600" s="1534"/>
      <c r="AB600" s="1534"/>
      <c r="AC600" s="1534"/>
      <c r="AD600" s="1534"/>
      <c r="AE600" s="1534"/>
      <c r="AF600" s="1534"/>
      <c r="AG600" s="1534"/>
      <c r="AH600" s="1534"/>
      <c r="AI600" s="2035"/>
      <c r="AJ600" s="1844"/>
      <c r="AK600" s="1534"/>
      <c r="AL600" s="1534"/>
      <c r="AM600" s="1534"/>
      <c r="AN600" s="1534"/>
      <c r="AO600" s="1534"/>
      <c r="AP600" s="1534"/>
      <c r="AQ600" s="1534"/>
      <c r="AR600" s="2459"/>
      <c r="AS600" s="2459"/>
      <c r="AT600" s="2459"/>
    </row>
    <row r="601" spans="4:46" ht="16.5" thickBot="1">
      <c r="D601" s="838" t="s">
        <v>1370</v>
      </c>
      <c r="E601" s="1527"/>
      <c r="F601" s="1527"/>
      <c r="G601" s="1527"/>
      <c r="H601" s="1527"/>
      <c r="I601" s="1528"/>
      <c r="J601" s="1528"/>
      <c r="K601" s="1528"/>
      <c r="L601" s="1528"/>
      <c r="M601" s="1528"/>
      <c r="N601" s="1528"/>
      <c r="O601" s="1528"/>
      <c r="P601" s="1528"/>
      <c r="Q601" s="1528"/>
      <c r="R601" s="1528"/>
      <c r="S601" s="1528"/>
      <c r="T601" s="1528"/>
      <c r="U601" s="1532"/>
      <c r="V601" s="1532"/>
      <c r="W601" s="1532"/>
      <c r="X601" s="1532"/>
      <c r="Y601" s="1534"/>
      <c r="Z601" s="1534"/>
      <c r="AA601" s="1534"/>
      <c r="AB601" s="1534"/>
      <c r="AC601" s="1534"/>
      <c r="AD601" s="1534"/>
      <c r="AE601" s="1534"/>
      <c r="AF601" s="1534"/>
      <c r="AG601" s="1534"/>
      <c r="AH601" s="1534"/>
      <c r="AI601" s="2035"/>
      <c r="AJ601" s="1844"/>
      <c r="AK601" s="1534"/>
      <c r="AL601" s="1534"/>
      <c r="AM601" s="1534"/>
      <c r="AN601" s="1534"/>
      <c r="AO601" s="1534"/>
      <c r="AP601" s="1534"/>
      <c r="AQ601" s="1534"/>
      <c r="AR601" s="2459"/>
      <c r="AS601" s="2459"/>
      <c r="AT601" s="2459"/>
    </row>
    <row r="602" spans="4:46" ht="16.5" thickBot="1">
      <c r="D602" s="1535"/>
      <c r="E602" s="1536"/>
      <c r="F602" s="1536"/>
      <c r="G602" s="1536"/>
      <c r="H602" s="1536"/>
      <c r="I602" s="1536"/>
      <c r="J602" s="1536"/>
      <c r="K602" s="1536"/>
      <c r="L602" s="1536"/>
      <c r="M602" s="1536"/>
      <c r="N602" s="1536"/>
      <c r="O602" s="1536"/>
      <c r="P602" s="1536"/>
      <c r="Q602" s="1536"/>
      <c r="R602" s="1536"/>
      <c r="S602" s="1536"/>
      <c r="T602" s="1536"/>
      <c r="U602" s="1537"/>
      <c r="V602" s="1537"/>
      <c r="W602" s="1537"/>
      <c r="X602" s="1538"/>
      <c r="Y602" s="1538"/>
      <c r="Z602" s="1539"/>
      <c r="AA602" s="1539"/>
      <c r="AB602" s="1539"/>
      <c r="AC602" s="1539"/>
      <c r="AD602" s="1539"/>
      <c r="AE602" s="1539"/>
      <c r="AF602" s="1539"/>
      <c r="AG602" s="1539"/>
      <c r="AH602" s="1539"/>
      <c r="AI602" s="2036"/>
      <c r="AJ602" s="1845"/>
      <c r="AK602" s="1539"/>
      <c r="AL602" s="1539"/>
      <c r="AM602" s="1539"/>
      <c r="AN602" s="1539"/>
      <c r="AO602" s="1539"/>
      <c r="AP602" s="1539"/>
      <c r="AQ602" s="1539"/>
      <c r="AR602" s="2365"/>
      <c r="AS602" s="2365"/>
      <c r="AT602" s="2365"/>
    </row>
    <row r="603" spans="4:46" ht="16.5" thickBot="1">
      <c r="D603" s="1540" t="s">
        <v>125</v>
      </c>
      <c r="E603" s="1541"/>
      <c r="F603" s="1541"/>
      <c r="G603" s="1541"/>
      <c r="H603" s="1541"/>
      <c r="I603" s="1541"/>
      <c r="J603" s="1541"/>
      <c r="K603" s="1541"/>
      <c r="L603" s="1541"/>
      <c r="M603" s="1541"/>
      <c r="N603" s="1541"/>
      <c r="O603" s="1541"/>
      <c r="P603" s="1541"/>
      <c r="Q603" s="1541"/>
      <c r="R603" s="1541"/>
      <c r="S603" s="1541"/>
      <c r="T603" s="1541"/>
      <c r="U603" s="1542"/>
      <c r="V603" s="1542"/>
      <c r="W603" s="1542"/>
      <c r="X603" s="1543"/>
      <c r="Y603" s="1543"/>
      <c r="Z603" s="1543"/>
      <c r="AA603" s="1543"/>
      <c r="AB603" s="1543"/>
      <c r="AC603" s="1543"/>
      <c r="AD603" s="1543"/>
      <c r="AE603" s="1543"/>
      <c r="AF603" s="1543"/>
      <c r="AG603" s="1543"/>
      <c r="AH603" s="1543"/>
      <c r="AI603" s="2037"/>
      <c r="AJ603" s="1846"/>
      <c r="AK603" s="1543"/>
      <c r="AL603" s="1543"/>
      <c r="AM603" s="1543"/>
      <c r="AN603" s="1543"/>
      <c r="AO603" s="1543"/>
      <c r="AP603" s="1543"/>
      <c r="AQ603" s="1543"/>
      <c r="AR603" s="2366"/>
      <c r="AS603" s="2366"/>
      <c r="AT603" s="2366"/>
    </row>
    <row r="604" spans="4:46" ht="15.75">
      <c r="D604" s="1544" t="s">
        <v>1371</v>
      </c>
      <c r="E604" s="1545"/>
      <c r="F604" s="1545"/>
      <c r="G604" s="1545"/>
      <c r="H604" s="1545"/>
      <c r="I604" s="1545"/>
      <c r="J604" s="1545"/>
      <c r="K604" s="1545"/>
      <c r="L604" s="1545"/>
      <c r="M604" s="1545"/>
      <c r="N604" s="1545"/>
      <c r="O604" s="1545"/>
      <c r="P604" s="1545"/>
      <c r="Q604" s="1545"/>
      <c r="R604" s="1545"/>
      <c r="S604" s="1545"/>
      <c r="T604" s="1545"/>
      <c r="U604" s="1546"/>
      <c r="V604" s="1546"/>
      <c r="W604" s="1547"/>
      <c r="X604" s="1548"/>
      <c r="Y604" s="1548"/>
      <c r="Z604" s="1548"/>
      <c r="AA604" s="1548"/>
      <c r="AB604" s="1549">
        <v>0</v>
      </c>
      <c r="AC604" s="1549">
        <v>8.4</v>
      </c>
      <c r="AD604" s="1549">
        <v>90.005436000000003</v>
      </c>
      <c r="AE604" s="1549">
        <v>109.16724497</v>
      </c>
      <c r="AF604" s="1549">
        <v>85.755933738718895</v>
      </c>
      <c r="AG604" s="1549">
        <v>239.93620805999998</v>
      </c>
      <c r="AH604" s="1549">
        <v>189.27560227999999</v>
      </c>
      <c r="AI604" s="2038">
        <v>125.85216674124098</v>
      </c>
      <c r="AJ604" s="1847">
        <v>44.591215175958922</v>
      </c>
      <c r="AK604" s="1549">
        <v>68.520611828898495</v>
      </c>
      <c r="AL604" s="1549">
        <v>58.520611828898488</v>
      </c>
      <c r="AM604" s="1549">
        <v>68.520611828898495</v>
      </c>
      <c r="AN604" s="1549">
        <v>68.520611828898495</v>
      </c>
      <c r="AO604" s="1549">
        <v>40</v>
      </c>
      <c r="AP604" s="1549">
        <v>68.520611828898495</v>
      </c>
      <c r="AQ604" s="1549">
        <v>68.520611828898495</v>
      </c>
      <c r="AR604" s="2367">
        <v>68.520611828898495</v>
      </c>
      <c r="AS604" s="2367">
        <v>68.520611828898495</v>
      </c>
      <c r="AT604" s="2367">
        <v>68.520611828898495</v>
      </c>
    </row>
    <row r="605" spans="4:46" ht="15.75">
      <c r="D605" s="1550" t="s">
        <v>126</v>
      </c>
      <c r="E605" s="1551"/>
      <c r="F605" s="1551"/>
      <c r="G605" s="1551"/>
      <c r="H605" s="1551"/>
      <c r="I605" s="1552"/>
      <c r="J605" s="1552"/>
      <c r="K605" s="1552"/>
      <c r="L605" s="1552"/>
      <c r="M605" s="1552"/>
      <c r="N605" s="1552"/>
      <c r="O605" s="1552"/>
      <c r="P605" s="1552"/>
      <c r="Q605" s="1552"/>
      <c r="R605" s="1552"/>
      <c r="S605" s="1552"/>
      <c r="T605" s="1552"/>
      <c r="U605" s="1553"/>
      <c r="V605" s="1553"/>
      <c r="W605" s="1553"/>
      <c r="X605" s="1554"/>
      <c r="Y605" s="1554"/>
      <c r="Z605" s="1554"/>
      <c r="AA605" s="1554"/>
      <c r="AB605" s="1554"/>
      <c r="AC605" s="1554"/>
      <c r="AD605" s="1554"/>
      <c r="AE605" s="1554"/>
      <c r="AF605" s="1554"/>
      <c r="AG605" s="1554"/>
      <c r="AH605" s="1554"/>
      <c r="AI605" s="2039"/>
      <c r="AJ605" s="1848"/>
      <c r="AK605" s="1554"/>
      <c r="AL605" s="1554"/>
      <c r="AM605" s="1554"/>
      <c r="AN605" s="1554"/>
      <c r="AO605" s="1554"/>
      <c r="AP605" s="1554"/>
      <c r="AQ605" s="1554"/>
      <c r="AR605" s="2368"/>
      <c r="AS605" s="2368"/>
      <c r="AT605" s="2368"/>
    </row>
    <row r="606" spans="4:46" ht="15.75">
      <c r="D606" s="1555" t="s">
        <v>1372</v>
      </c>
      <c r="E606" s="1556"/>
      <c r="F606" s="1556"/>
      <c r="G606" s="1556"/>
      <c r="H606" s="1556"/>
      <c r="I606" s="1557"/>
      <c r="J606" s="1557">
        <v>4.9944305139251348E-2</v>
      </c>
      <c r="K606" s="1557">
        <v>5.1317493075934438E-2</v>
      </c>
      <c r="L606" s="1557">
        <v>6.9282553671300567E-2</v>
      </c>
      <c r="M606" s="1557">
        <v>5.422100683143289E-2</v>
      </c>
      <c r="N606" s="1557">
        <v>6.2671048593738399E-2</v>
      </c>
      <c r="O606" s="1557">
        <v>8.1422697867297833E-2</v>
      </c>
      <c r="P606" s="1557">
        <v>8.0493899284065654E-2</v>
      </c>
      <c r="Q606" s="1557">
        <v>0.1015303403765663</v>
      </c>
      <c r="R606" s="1557">
        <v>9.786872013083657E-2</v>
      </c>
      <c r="S606" s="1557">
        <v>0.11096829587225099</v>
      </c>
      <c r="T606" s="1557">
        <v>0.10289054278346108</v>
      </c>
      <c r="U606" s="1558">
        <v>0.11481722004395649</v>
      </c>
      <c r="V606" s="1558">
        <v>0.13845930425584546</v>
      </c>
      <c r="W606" s="1558">
        <v>0.14637252002606774</v>
      </c>
      <c r="X606" s="1559">
        <v>0.16608187814167569</v>
      </c>
      <c r="Y606" s="1559">
        <v>0.16120698387676369</v>
      </c>
      <c r="Z606" s="1559">
        <v>0.16953358877557123</v>
      </c>
      <c r="AA606" s="1559">
        <v>0.17442580488729084</v>
      </c>
      <c r="AB606" s="1559">
        <v>0.20573296939889094</v>
      </c>
      <c r="AC606" s="1559">
        <v>0.21199936558817079</v>
      </c>
      <c r="AD606" s="1559">
        <v>0.21830592891291548</v>
      </c>
      <c r="AE606" s="1559">
        <v>0.19003035833293402</v>
      </c>
      <c r="AF606" s="1559">
        <v>0.190533678686132</v>
      </c>
      <c r="AG606" s="1559">
        <v>0.22550119763254578</v>
      </c>
      <c r="AH606" s="1559">
        <v>0.24663444460457118</v>
      </c>
      <c r="AI606" s="2040">
        <v>0.30133271089458996</v>
      </c>
      <c r="AJ606" s="1849">
        <v>0.34433319450927125</v>
      </c>
      <c r="AK606" s="1559">
        <v>0.37534663707269605</v>
      </c>
      <c r="AL606" s="1559">
        <v>0.39061136802381258</v>
      </c>
      <c r="AM606" s="1559">
        <v>0.41449588639196216</v>
      </c>
      <c r="AN606" s="1559">
        <v>0.42809739298619587</v>
      </c>
      <c r="AO606" s="1559">
        <v>0.3959534939780488</v>
      </c>
      <c r="AP606" s="1559">
        <v>0.38354949544480166</v>
      </c>
      <c r="AQ606" s="1559">
        <v>0.36648186272869848</v>
      </c>
      <c r="AR606" s="2369">
        <v>0.34544569803420211</v>
      </c>
      <c r="AS606" s="2369">
        <v>0.32935167133612731</v>
      </c>
      <c r="AT606" s="2369" t="e">
        <v>#REF!</v>
      </c>
    </row>
    <row r="607" spans="4:46" ht="15.75">
      <c r="D607" s="1555" t="s">
        <v>1373</v>
      </c>
      <c r="E607" s="1556"/>
      <c r="F607" s="1556"/>
      <c r="G607" s="1556"/>
      <c r="H607" s="1556"/>
      <c r="I607" s="1557"/>
      <c r="J607" s="1557">
        <v>0.11535434006310255</v>
      </c>
      <c r="K607" s="1557">
        <v>0.1209751122222785</v>
      </c>
      <c r="L607" s="1557">
        <v>0.17423078480872126</v>
      </c>
      <c r="M607" s="1557">
        <v>0.17649864679167304</v>
      </c>
      <c r="N607" s="1557">
        <v>0.17473802443467412</v>
      </c>
      <c r="O607" s="1557">
        <v>0.18459464980935567</v>
      </c>
      <c r="P607" s="1557">
        <v>0.20378458768768051</v>
      </c>
      <c r="Q607" s="1557">
        <v>0.2203585669615275</v>
      </c>
      <c r="R607" s="1557">
        <v>0.22084120019712805</v>
      </c>
      <c r="S607" s="1557">
        <v>0.25760719604514098</v>
      </c>
      <c r="T607" s="1557">
        <v>0.26212848559267232</v>
      </c>
      <c r="U607" s="1558">
        <v>0.2685819685237138</v>
      </c>
      <c r="V607" s="1558">
        <v>0.31634287815853379</v>
      </c>
      <c r="W607" s="1558">
        <v>0.31017762465862775</v>
      </c>
      <c r="X607" s="1559">
        <v>0.31372695507188592</v>
      </c>
      <c r="Y607" s="1559">
        <v>0.3220456554489744</v>
      </c>
      <c r="Z607" s="1559">
        <v>0.34382756895378386</v>
      </c>
      <c r="AA607" s="1559">
        <v>0.35149141904917258</v>
      </c>
      <c r="AB607" s="1559">
        <v>0.33180368944164051</v>
      </c>
      <c r="AC607" s="1559">
        <v>0.34668673322745103</v>
      </c>
      <c r="AD607" s="1559">
        <v>0.36184539264467858</v>
      </c>
      <c r="AE607" s="1559">
        <v>0.35243934397232535</v>
      </c>
      <c r="AF607" s="1559">
        <v>0.35176640482221178</v>
      </c>
      <c r="AG607" s="1559">
        <v>0.37448282266274496</v>
      </c>
      <c r="AH607" s="1559">
        <v>0.40598193627438478</v>
      </c>
      <c r="AI607" s="2040">
        <v>0.4599920941027269</v>
      </c>
      <c r="AJ607" s="1849">
        <v>0.51105911590118536</v>
      </c>
      <c r="AK607" s="1559">
        <v>0.56569410982016843</v>
      </c>
      <c r="AL607" s="1559">
        <v>0.56063545259288283</v>
      </c>
      <c r="AM607" s="1559">
        <v>0.54865118829325954</v>
      </c>
      <c r="AN607" s="1559">
        <v>0.55450444886769668</v>
      </c>
      <c r="AO607" s="1559">
        <v>0.49943533424267422</v>
      </c>
      <c r="AP607" s="1559">
        <v>0.50912291397666676</v>
      </c>
      <c r="AQ607" s="1559">
        <v>0.52925260018136222</v>
      </c>
      <c r="AR607" s="2369">
        <v>0.58021707018852653</v>
      </c>
      <c r="AS607" s="2369">
        <v>0.62178204489620514</v>
      </c>
      <c r="AT607" s="2369" t="e">
        <v>#REF!</v>
      </c>
    </row>
    <row r="608" spans="4:46" ht="15.75">
      <c r="D608" s="1555" t="s">
        <v>127</v>
      </c>
      <c r="E608" s="1556"/>
      <c r="F608" s="1556"/>
      <c r="G608" s="1556"/>
      <c r="H608" s="1556"/>
      <c r="I608" s="1557"/>
      <c r="J608" s="1557">
        <v>-6.5410034923851196E-2</v>
      </c>
      <c r="K608" s="1557">
        <v>-6.9657619146344066E-2</v>
      </c>
      <c r="L608" s="1557">
        <v>-0.10494823113742067</v>
      </c>
      <c r="M608" s="1557">
        <v>-0.12227763996024016</v>
      </c>
      <c r="N608" s="1557">
        <v>-0.11206697584093572</v>
      </c>
      <c r="O608" s="1557">
        <v>-0.10317195194205782</v>
      </c>
      <c r="P608" s="1557">
        <v>-0.12329068840361485</v>
      </c>
      <c r="Q608" s="1557">
        <v>-0.11882822658496121</v>
      </c>
      <c r="R608" s="1557">
        <v>-0.1229724800662915</v>
      </c>
      <c r="S608" s="1557">
        <v>-0.14663890017289</v>
      </c>
      <c r="T608" s="1557">
        <v>-0.15923794280921122</v>
      </c>
      <c r="U608" s="1558">
        <v>-0.1537647484797573</v>
      </c>
      <c r="V608" s="1558">
        <v>-0.17788357390268833</v>
      </c>
      <c r="W608" s="1558">
        <v>-0.16380510463256004</v>
      </c>
      <c r="X608" s="1559">
        <v>-0.14764507693021026</v>
      </c>
      <c r="Y608" s="1559">
        <v>-0.16083867157221068</v>
      </c>
      <c r="Z608" s="1559">
        <v>-0.17429398017821263</v>
      </c>
      <c r="AA608" s="1559">
        <v>-0.17706561416188171</v>
      </c>
      <c r="AB608" s="1559">
        <v>-0.12607072004274958</v>
      </c>
      <c r="AC608" s="1559">
        <v>-0.13468736763928024</v>
      </c>
      <c r="AD608" s="1559">
        <v>-0.1435394637317631</v>
      </c>
      <c r="AE608" s="1559">
        <v>-0.16240898563939135</v>
      </c>
      <c r="AF608" s="1559">
        <v>-0.16123272613607978</v>
      </c>
      <c r="AG608" s="1559">
        <v>-0.14898162503019921</v>
      </c>
      <c r="AH608" s="1559">
        <v>-0.1593474916698136</v>
      </c>
      <c r="AI608" s="2040">
        <v>-0.15865938320813697</v>
      </c>
      <c r="AJ608" s="1849">
        <v>-0.16672592139191411</v>
      </c>
      <c r="AK608" s="1559">
        <v>-0.19034747274747235</v>
      </c>
      <c r="AL608" s="1559">
        <v>-0.17002408456907026</v>
      </c>
      <c r="AM608" s="1559">
        <v>-0.1341553019012974</v>
      </c>
      <c r="AN608" s="1559">
        <v>-0.12640705588150086</v>
      </c>
      <c r="AO608" s="1559">
        <v>-0.10348184026462547</v>
      </c>
      <c r="AP608" s="1559">
        <v>-0.12557341853186513</v>
      </c>
      <c r="AQ608" s="1559">
        <v>-0.16277073745266382</v>
      </c>
      <c r="AR608" s="2369">
        <v>-0.23477137215432442</v>
      </c>
      <c r="AS608" s="2369">
        <v>-0.29243037356007778</v>
      </c>
      <c r="AT608" s="2369" t="e">
        <v>#REF!</v>
      </c>
    </row>
    <row r="609" spans="1:46" ht="15.75">
      <c r="D609" s="1560" t="s">
        <v>1374</v>
      </c>
      <c r="E609" s="1556"/>
      <c r="F609" s="1556"/>
      <c r="G609" s="1556"/>
      <c r="H609" s="1556"/>
      <c r="I609" s="1557"/>
      <c r="J609" s="1557">
        <v>-6.2266351683240892E-2</v>
      </c>
      <c r="K609" s="1557">
        <v>-7.3803097262597192E-2</v>
      </c>
      <c r="L609" s="1557">
        <v>-0.10532713924223316</v>
      </c>
      <c r="M609" s="1557">
        <v>-0.11949364866268482</v>
      </c>
      <c r="N609" s="1557">
        <v>-0.11169185809662303</v>
      </c>
      <c r="O609" s="1557">
        <v>-0.1025836728069542</v>
      </c>
      <c r="P609" s="1557">
        <v>-0.11730468636995352</v>
      </c>
      <c r="Q609" s="1557">
        <v>-0.10445238488659399</v>
      </c>
      <c r="R609" s="1557">
        <v>-0.10291315732590901</v>
      </c>
      <c r="S609" s="1557">
        <v>-0.13976175112061431</v>
      </c>
      <c r="T609" s="1557">
        <v>-0.15167079328265931</v>
      </c>
      <c r="U609" s="1558">
        <v>-0.14528762021813227</v>
      </c>
      <c r="V609" s="1558">
        <v>-0.16580209328410314</v>
      </c>
      <c r="W609" s="1558">
        <v>-0.15548726402316948</v>
      </c>
      <c r="X609" s="1559">
        <v>-0.14637201227945074</v>
      </c>
      <c r="Y609" s="1559">
        <v>-0.161166809430873</v>
      </c>
      <c r="Z609" s="1559">
        <v>-0.1693527106489145</v>
      </c>
      <c r="AA609" s="1559">
        <v>-0.19103552214059666</v>
      </c>
      <c r="AB609" s="1559">
        <v>-0.13206791548456853</v>
      </c>
      <c r="AC609" s="1559">
        <v>-0.13646345404088356</v>
      </c>
      <c r="AD609" s="1559">
        <v>-0.14455161543817246</v>
      </c>
      <c r="AE609" s="1559">
        <v>-0.14936215453167731</v>
      </c>
      <c r="AF609" s="1559">
        <v>-0.1401711116189332</v>
      </c>
      <c r="AG609" s="1559">
        <v>-0.13090464937484089</v>
      </c>
      <c r="AH609" s="1559">
        <v>-0.14222382642771922</v>
      </c>
      <c r="AI609" s="2040">
        <v>-0.14572824984311109</v>
      </c>
      <c r="AJ609" s="1849">
        <v>-0.15502365021235015</v>
      </c>
      <c r="AK609" s="1559">
        <v>-0.18426892880675041</v>
      </c>
      <c r="AL609" s="1559">
        <v>-0.16801680804415803</v>
      </c>
      <c r="AM609" s="1559">
        <v>-0.13505873488064421</v>
      </c>
      <c r="AN609" s="1559">
        <v>-0.1281859545203351</v>
      </c>
      <c r="AO609" s="1559">
        <v>-0.10689818211945738</v>
      </c>
      <c r="AP609" s="1559">
        <v>-0.12854510545353054</v>
      </c>
      <c r="AQ609" s="1559">
        <v>-0.1644779695439727</v>
      </c>
      <c r="AR609" s="2369">
        <v>-0.23669952293988228</v>
      </c>
      <c r="AS609" s="2369">
        <v>-0.29466665462946917</v>
      </c>
      <c r="AT609" s="2369" t="e">
        <v>#REF!</v>
      </c>
    </row>
    <row r="610" spans="1:46" ht="15.75">
      <c r="D610" s="1555" t="s">
        <v>128</v>
      </c>
      <c r="E610" s="1556"/>
      <c r="F610" s="1556"/>
      <c r="G610" s="1556"/>
      <c r="H610" s="1556"/>
      <c r="I610" s="1557"/>
      <c r="J610" s="1557">
        <v>6.3008347932291667E-2</v>
      </c>
      <c r="K610" s="1557">
        <v>5.9329556758271347E-2</v>
      </c>
      <c r="L610" s="1557">
        <v>4.8037410066494493E-2</v>
      </c>
      <c r="M610" s="1557">
        <v>4.4477696433886542E-2</v>
      </c>
      <c r="N610" s="1557">
        <v>4.9426893282648696E-2</v>
      </c>
      <c r="O610" s="1557">
        <v>4.8735078518169696E-2</v>
      </c>
      <c r="P610" s="1557">
        <v>4.1522627971408252E-2</v>
      </c>
      <c r="Q610" s="1557">
        <v>3.6168997738244765E-2</v>
      </c>
      <c r="R610" s="1557">
        <v>2.5375148867989084E-2</v>
      </c>
      <c r="S610" s="1557">
        <v>2.0513432731216853E-2</v>
      </c>
      <c r="T610" s="1557">
        <v>1.8416694175866704E-2</v>
      </c>
      <c r="U610" s="1558">
        <v>8.0072632384570519E-2</v>
      </c>
      <c r="V610" s="1558">
        <v>9.6519206599499738E-2</v>
      </c>
      <c r="W610" s="1558">
        <v>5.8676993301417388E-2</v>
      </c>
      <c r="X610" s="1559">
        <v>7.1554453697650316E-2</v>
      </c>
      <c r="Y610" s="1559">
        <v>4.8321153085438502E-2</v>
      </c>
      <c r="Z610" s="1559">
        <v>4.3340304437753642E-2</v>
      </c>
      <c r="AA610" s="1559">
        <v>3.9552269164472735E-2</v>
      </c>
      <c r="AB610" s="1559">
        <v>3.9089768238839542E-2</v>
      </c>
      <c r="AC610" s="1559">
        <v>3.6985322758748301E-2</v>
      </c>
      <c r="AD610" s="1559">
        <v>2.5952028450945335E-2</v>
      </c>
      <c r="AE610" s="1559">
        <v>2.8452252206601397E-2</v>
      </c>
      <c r="AF610" s="1559">
        <v>3.1023033042491009E-2</v>
      </c>
      <c r="AG610" s="1559">
        <v>3.7006648343343169E-2</v>
      </c>
      <c r="AH610" s="1559">
        <v>2.6477882996772981E-2</v>
      </c>
      <c r="AI610" s="2040">
        <v>1.8522897421303221E-2</v>
      </c>
      <c r="AJ610" s="1849">
        <v>8.9745500676725407E-3</v>
      </c>
      <c r="AK610" s="1559">
        <v>9.5199312021130508E-3</v>
      </c>
      <c r="AL610" s="1559">
        <v>1.0675376027848229E-2</v>
      </c>
      <c r="AM610" s="1559">
        <v>1.1365154720998607E-2</v>
      </c>
      <c r="AN610" s="1559">
        <v>1.0536146128981672E-2</v>
      </c>
      <c r="AO610" s="1559">
        <v>7.8439739600501233E-3</v>
      </c>
      <c r="AP610" s="1559">
        <v>8.6769084149908391E-3</v>
      </c>
      <c r="AQ610" s="1559">
        <v>8.1369623847295947E-3</v>
      </c>
      <c r="AR610" s="2369">
        <v>7.2161058784779237E-3</v>
      </c>
      <c r="AS610" s="2369">
        <v>6.6003289895600059E-3</v>
      </c>
      <c r="AT610" s="2369" t="e">
        <v>#REF!</v>
      </c>
    </row>
    <row r="611" spans="1:46" ht="15.75">
      <c r="D611" s="1555" t="s">
        <v>129</v>
      </c>
      <c r="E611" s="1556"/>
      <c r="F611" s="1556"/>
      <c r="G611" s="1556"/>
      <c r="H611" s="1556"/>
      <c r="I611" s="1557"/>
      <c r="J611" s="1557">
        <v>0</v>
      </c>
      <c r="K611" s="1557">
        <v>0</v>
      </c>
      <c r="L611" s="1557">
        <v>0</v>
      </c>
      <c r="M611" s="1557">
        <v>0</v>
      </c>
      <c r="N611" s="1557">
        <v>0</v>
      </c>
      <c r="O611" s="1557">
        <v>0</v>
      </c>
      <c r="P611" s="1557">
        <v>0</v>
      </c>
      <c r="Q611" s="1557">
        <v>0</v>
      </c>
      <c r="R611" s="1557">
        <v>0</v>
      </c>
      <c r="S611" s="1557">
        <v>0</v>
      </c>
      <c r="T611" s="1557">
        <v>0</v>
      </c>
      <c r="U611" s="1558">
        <v>6.5831824611134154E-2</v>
      </c>
      <c r="V611" s="1558">
        <v>7.9262567388734356E-2</v>
      </c>
      <c r="W611" s="1558">
        <v>4.4853238749377716E-2</v>
      </c>
      <c r="X611" s="1559">
        <v>5.9948225017005558E-2</v>
      </c>
      <c r="Y611" s="1559">
        <v>3.3604443458385209E-2</v>
      </c>
      <c r="Z611" s="1559">
        <v>2.5619493217151703E-2</v>
      </c>
      <c r="AA611" s="1559">
        <v>2.6983635255886335E-2</v>
      </c>
      <c r="AB611" s="1559">
        <v>2.5869210081406524E-2</v>
      </c>
      <c r="AC611" s="1559">
        <v>2.2321834594971165E-2</v>
      </c>
      <c r="AD611" s="1559">
        <v>1.5733849204573484E-2</v>
      </c>
      <c r="AE611" s="1559">
        <v>2.0146777029578667E-2</v>
      </c>
      <c r="AF611" s="1559">
        <v>2.409577181962734E-2</v>
      </c>
      <c r="AG611" s="1559">
        <v>3.1245226308884832E-2</v>
      </c>
      <c r="AH611" s="1559">
        <v>1.9743743805230144E-2</v>
      </c>
      <c r="AI611" s="2040">
        <v>1.4583986678735573E-2</v>
      </c>
      <c r="AJ611" s="1849">
        <v>6.0120976492508936E-3</v>
      </c>
      <c r="AK611" s="1559">
        <v>6.5102946211101744E-3</v>
      </c>
      <c r="AL611" s="1559">
        <v>7.6556624904394041E-3</v>
      </c>
      <c r="AM611" s="1559">
        <v>8.3574981191468865E-3</v>
      </c>
      <c r="AN611" s="1559">
        <v>7.5865765552018925E-3</v>
      </c>
      <c r="AO611" s="1559">
        <v>6.0376347681293605E-3</v>
      </c>
      <c r="AP611" s="1559">
        <v>6.7822462820881059E-3</v>
      </c>
      <c r="AQ611" s="1559">
        <v>6.3347501297540843E-3</v>
      </c>
      <c r="AR611" s="2369">
        <v>5.5407888386797589E-3</v>
      </c>
      <c r="AS611" s="2369">
        <v>5.0257934667251375E-3</v>
      </c>
      <c r="AT611" s="2369" t="e">
        <v>#REF!</v>
      </c>
    </row>
    <row r="612" spans="1:46" ht="15.75">
      <c r="D612" s="1560" t="s">
        <v>1375</v>
      </c>
      <c r="E612" s="1556"/>
      <c r="F612" s="1556"/>
      <c r="G612" s="1556"/>
      <c r="H612" s="1556"/>
      <c r="I612" s="1557"/>
      <c r="J612" s="1557">
        <v>7.4199624905077976E-4</v>
      </c>
      <c r="K612" s="1557">
        <v>-1.4473540504325852E-2</v>
      </c>
      <c r="L612" s="1557">
        <v>-5.7289729175738671E-2</v>
      </c>
      <c r="M612" s="1557">
        <v>-7.5015952228798283E-2</v>
      </c>
      <c r="N612" s="1557">
        <v>-6.2264964813974324E-2</v>
      </c>
      <c r="O612" s="1557">
        <v>-5.3848594288784503E-2</v>
      </c>
      <c r="P612" s="1557">
        <v>-7.5782058398545279E-2</v>
      </c>
      <c r="Q612" s="1557">
        <v>-6.8283387148349209E-2</v>
      </c>
      <c r="R612" s="1557">
        <v>-7.753800845791993E-2</v>
      </c>
      <c r="S612" s="1557">
        <v>-0.11924831838939746</v>
      </c>
      <c r="T612" s="1557">
        <v>-0.13325409910679259</v>
      </c>
      <c r="U612" s="1558">
        <v>-6.5214987833561736E-2</v>
      </c>
      <c r="V612" s="1558">
        <v>-6.9282886684603404E-2</v>
      </c>
      <c r="W612" s="1558">
        <v>-9.6810270721752079E-2</v>
      </c>
      <c r="X612" s="1559">
        <v>-7.481755858180042E-2</v>
      </c>
      <c r="Y612" s="1559">
        <v>-0.1128456563454345</v>
      </c>
      <c r="Z612" s="1559">
        <v>-0.12601240621116086</v>
      </c>
      <c r="AA612" s="1559">
        <v>-0.15148325297612392</v>
      </c>
      <c r="AB612" s="1559">
        <v>-9.297814724572899E-2</v>
      </c>
      <c r="AC612" s="1559">
        <v>-9.9478131282135243E-2</v>
      </c>
      <c r="AD612" s="1559">
        <v>-0.11859958698722711</v>
      </c>
      <c r="AE612" s="1559">
        <v>-0.12090990232507591</v>
      </c>
      <c r="AF612" s="1559">
        <v>-0.10914807857644218</v>
      </c>
      <c r="AG612" s="1559">
        <v>-9.3898001031497716E-2</v>
      </c>
      <c r="AH612" s="1559">
        <v>-0.11574594343094623</v>
      </c>
      <c r="AI612" s="2040">
        <v>-0.12720535242180789</v>
      </c>
      <c r="AJ612" s="1849">
        <v>-0.14604910014467759</v>
      </c>
      <c r="AK612" s="1559">
        <v>-0.17474899760463738</v>
      </c>
      <c r="AL612" s="1559">
        <v>-0.15734143201630979</v>
      </c>
      <c r="AM612" s="1559">
        <v>-0.12369358015964559</v>
      </c>
      <c r="AN612" s="1559">
        <v>-0.11764980839135343</v>
      </c>
      <c r="AO612" s="1559">
        <v>-9.905420815940727E-2</v>
      </c>
      <c r="AP612" s="1559">
        <v>-0.11986819703853971</v>
      </c>
      <c r="AQ612" s="1559">
        <v>-0.15634100715924309</v>
      </c>
      <c r="AR612" s="2369">
        <v>-0.22948341706140438</v>
      </c>
      <c r="AS612" s="2369">
        <v>-0.28806632563990914</v>
      </c>
      <c r="AT612" s="2369" t="e">
        <v>#REF!</v>
      </c>
    </row>
    <row r="613" spans="1:46" ht="15.75">
      <c r="D613" s="1555" t="s">
        <v>1376</v>
      </c>
      <c r="E613" s="1556"/>
      <c r="F613" s="1556"/>
      <c r="G613" s="1556"/>
      <c r="H613" s="1556"/>
      <c r="I613" s="1557"/>
      <c r="J613" s="1557"/>
      <c r="K613" s="1557"/>
      <c r="L613" s="1557"/>
      <c r="M613" s="1557"/>
      <c r="N613" s="1557"/>
      <c r="O613" s="1557"/>
      <c r="P613" s="1557"/>
      <c r="Q613" s="1557"/>
      <c r="R613" s="1557"/>
      <c r="S613" s="1557"/>
      <c r="T613" s="1557"/>
      <c r="U613" s="1558"/>
      <c r="V613" s="1558"/>
      <c r="W613" s="1558"/>
      <c r="X613" s="1559"/>
      <c r="Y613" s="1559">
        <v>-0.1128456563454345</v>
      </c>
      <c r="Z613" s="1559">
        <v>-0.12601240621116086</v>
      </c>
      <c r="AA613" s="1559">
        <v>-0.15105197448177979</v>
      </c>
      <c r="AB613" s="1559">
        <v>-8.8966474629721404E-2</v>
      </c>
      <c r="AC613" s="1559">
        <v>-9.5117282051929472E-2</v>
      </c>
      <c r="AD613" s="1559">
        <v>-0.11815419802512843</v>
      </c>
      <c r="AE613" s="1559">
        <v>-0.11624231881239817</v>
      </c>
      <c r="AF613" s="1559">
        <v>-9.1042305107441587E-2</v>
      </c>
      <c r="AG613" s="1559">
        <v>-8.8818875267292985E-2</v>
      </c>
      <c r="AH613" s="1559">
        <v>-0.11156348715814413</v>
      </c>
      <c r="AI613" s="2040">
        <v>-0.11339731841103393</v>
      </c>
      <c r="AJ613" s="1849">
        <v>-0.13157078152419602</v>
      </c>
      <c r="AK613" s="1559">
        <v>-0.13402123478834313</v>
      </c>
      <c r="AL613" s="1559">
        <v>-0.13071338703319074</v>
      </c>
      <c r="AM613" s="1559">
        <v>-0.12144367179916737</v>
      </c>
      <c r="AN613" s="1559">
        <v>-0.11652783725097596</v>
      </c>
      <c r="AO613" s="1559">
        <v>-9.905420815940727E-2</v>
      </c>
      <c r="AP613" s="1559">
        <v>-0.11986819703853971</v>
      </c>
      <c r="AQ613" s="1559">
        <v>-0.15634100715924309</v>
      </c>
      <c r="AR613" s="2369">
        <v>-0.22948341706140438</v>
      </c>
      <c r="AS613" s="2369">
        <v>-0.28806632563990914</v>
      </c>
      <c r="AT613" s="2369" t="e">
        <v>#REF!</v>
      </c>
    </row>
    <row r="614" spans="1:46" ht="15.75">
      <c r="D614" s="1555" t="s">
        <v>1377</v>
      </c>
      <c r="E614" s="1556"/>
      <c r="F614" s="1556"/>
      <c r="G614" s="1556"/>
      <c r="H614" s="1556"/>
      <c r="I614" s="1557"/>
      <c r="J614" s="1557">
        <v>3.2791241802083336E-2</v>
      </c>
      <c r="K614" s="1557">
        <v>3.0300573075062062E-2</v>
      </c>
      <c r="L614" s="1557">
        <v>2.4743462146479166E-2</v>
      </c>
      <c r="M614" s="1557">
        <v>2.1223480275695948E-2</v>
      </c>
      <c r="N614" s="1557">
        <v>1.9225044472602398E-2</v>
      </c>
      <c r="O614" s="1557">
        <v>2.5488970991711633E-2</v>
      </c>
      <c r="P614" s="1557">
        <v>3.1871057886806539E-2</v>
      </c>
      <c r="Q614" s="1557">
        <v>5.227099948252114E-2</v>
      </c>
      <c r="R614" s="1557">
        <v>2.2624352982227341E-2</v>
      </c>
      <c r="S614" s="1557">
        <v>4.0576131425827743E-2</v>
      </c>
      <c r="T614" s="1557">
        <v>3.5264122049850015E-2</v>
      </c>
      <c r="U614" s="1558">
        <v>4.666932504386976E-2</v>
      </c>
      <c r="V614" s="1558">
        <v>2.856435653040789E-2</v>
      </c>
      <c r="W614" s="1558">
        <v>2.236974570577082E-2</v>
      </c>
      <c r="X614" s="1559">
        <v>2.9987769579284656E-2</v>
      </c>
      <c r="Y614" s="1559">
        <v>4.0906269065808069E-2</v>
      </c>
      <c r="Z614" s="1559">
        <v>3.5087812357723569E-2</v>
      </c>
      <c r="AA614" s="1559">
        <v>2.1851443713436256E-2</v>
      </c>
      <c r="AB614" s="1559">
        <v>2.0499404032604612E-2</v>
      </c>
      <c r="AC614" s="1559">
        <v>2.5368926628571698E-2</v>
      </c>
      <c r="AD614" s="1559">
        <v>2.5196028265208857E-2</v>
      </c>
      <c r="AE614" s="1559">
        <v>3.0786979373426782E-2</v>
      </c>
      <c r="AF614" s="1559">
        <v>3.8154523927069486E-2</v>
      </c>
      <c r="AG614" s="1559">
        <v>2.4229360653854042E-2</v>
      </c>
      <c r="AH614" s="1559">
        <v>2.7934329697652732E-2</v>
      </c>
      <c r="AI614" s="2040">
        <v>2.6971305590988225E-2</v>
      </c>
      <c r="AJ614" s="1849">
        <v>1.9925196030664685E-2</v>
      </c>
      <c r="AK614" s="1559">
        <v>1.8849098518610771E-2</v>
      </c>
      <c r="AL614" s="1559">
        <v>1.768838431007367E-2</v>
      </c>
      <c r="AM614" s="1559">
        <v>1.6570807654081893E-2</v>
      </c>
      <c r="AN614" s="1559">
        <v>1.5353395748243891E-2</v>
      </c>
      <c r="AO614" s="1559">
        <v>1.3077102840853002E-2</v>
      </c>
      <c r="AP614" s="1559">
        <v>1.275804893839338E-2</v>
      </c>
      <c r="AQ614" s="1559">
        <v>1.156424285991405E-2</v>
      </c>
      <c r="AR614" s="2369">
        <v>1.0311239283567529E-2</v>
      </c>
      <c r="AS614" s="2369">
        <v>9.2765748510434762E-3</v>
      </c>
      <c r="AT614" s="2369" t="e">
        <v>#REF!</v>
      </c>
    </row>
    <row r="615" spans="1:46" ht="19" customHeight="1">
      <c r="D615" s="1807" t="s">
        <v>1626</v>
      </c>
      <c r="E615" s="1556"/>
      <c r="F615" s="1556"/>
      <c r="G615" s="1556"/>
      <c r="H615" s="1556"/>
      <c r="I615" s="1557"/>
      <c r="J615" s="1557">
        <v>2.6415733883958337E-2</v>
      </c>
      <c r="K615" s="1557">
        <v>1.1741169882795711E-2</v>
      </c>
      <c r="L615" s="1557">
        <v>2.9597046098459652E-2</v>
      </c>
      <c r="M615" s="1557">
        <v>2.7025582797109229E-2</v>
      </c>
      <c r="N615" s="1557">
        <v>3.6091737585892051E-3</v>
      </c>
      <c r="O615" s="1557">
        <v>3.0011810213208229E-2</v>
      </c>
      <c r="P615" s="1557">
        <v>1.8302387443932033E-2</v>
      </c>
      <c r="Q615" s="1557">
        <v>1.3611167414833104E-2</v>
      </c>
      <c r="R615" s="1557">
        <v>1.9755239914684749E-2</v>
      </c>
      <c r="S615" s="1557">
        <v>2.0233979657504789E-2</v>
      </c>
      <c r="T615" s="1557">
        <v>1.4343681643776493E-2</v>
      </c>
      <c r="U615" s="1562">
        <v>8.4804053689273226E-3</v>
      </c>
      <c r="V615" s="1562">
        <v>1.2076354488572571E-2</v>
      </c>
      <c r="W615" s="1562">
        <v>1.0394733773244607E-2</v>
      </c>
      <c r="X615" s="1562">
        <v>6.5108130343159445E-2</v>
      </c>
      <c r="Y615" s="1562">
        <v>9.5539412788093608E-3</v>
      </c>
      <c r="Z615" s="1562">
        <v>1.4456039405337229E-2</v>
      </c>
      <c r="AA615" s="1562">
        <v>1.6709938791646822E-2</v>
      </c>
      <c r="AB615" s="1562">
        <v>4.0894760106233746E-2</v>
      </c>
      <c r="AC615" s="1562">
        <v>4.8163162794574742E-2</v>
      </c>
      <c r="AD615" s="1562">
        <v>6.0725539322473598E-2</v>
      </c>
      <c r="AE615" s="1562">
        <v>7.2123707054909184E-2</v>
      </c>
      <c r="AF615" s="1562">
        <v>8.8825966117388744E-2</v>
      </c>
      <c r="AG615" s="1562">
        <v>3.2821768237048111E-2</v>
      </c>
      <c r="AH615" s="1562">
        <v>5.6120666601905379E-2</v>
      </c>
      <c r="AI615" s="2041">
        <v>8.1158704982097443E-2</v>
      </c>
      <c r="AJ615" s="1850">
        <v>7.9273175370067769E-2</v>
      </c>
      <c r="AK615" s="1562">
        <v>6.4392535160521139E-2</v>
      </c>
      <c r="AL615" s="1562">
        <v>4.8022901015661451E-2</v>
      </c>
      <c r="AM615" s="1562">
        <v>3.0086518270046419E-2</v>
      </c>
      <c r="AN615" s="1562">
        <v>1.3879584912598952E-2</v>
      </c>
      <c r="AO615" s="1562">
        <v>1.4141930616225235E-2</v>
      </c>
      <c r="AP615" s="1562">
        <v>-2.3066745373055902E-2</v>
      </c>
      <c r="AQ615" s="1562">
        <v>-8.2339326741710933E-3</v>
      </c>
      <c r="AR615" s="2370">
        <v>-1.0401779078032023E-2</v>
      </c>
      <c r="AS615" s="2370">
        <v>-8.6821254323542381E-3</v>
      </c>
      <c r="AT615" s="2370" t="e">
        <v>#REF!</v>
      </c>
    </row>
    <row r="616" spans="1:46" ht="15.5" customHeight="1">
      <c r="D616" s="1807" t="s">
        <v>1378</v>
      </c>
      <c r="E616" s="1556"/>
      <c r="F616" s="1556"/>
      <c r="G616" s="1556"/>
      <c r="H616" s="1556"/>
      <c r="I616" s="1557"/>
      <c r="J616" s="1557">
        <v>-5.3437753729113288E-2</v>
      </c>
      <c r="K616" s="1557">
        <v>-2.8449128640587341E-2</v>
      </c>
      <c r="L616" s="1557">
        <v>-3.7948347333792536E-3</v>
      </c>
      <c r="M616" s="1557">
        <v>2.0242068601210812E-2</v>
      </c>
      <c r="N616" s="1557">
        <v>5.6133614015899558E-2</v>
      </c>
      <c r="O616" s="1557">
        <v>-4.7081230518230606E-2</v>
      </c>
      <c r="P616" s="1557">
        <v>-1.5020719482381695E-2</v>
      </c>
      <c r="Q616" s="1557">
        <v>-2.216228770064145E-2</v>
      </c>
      <c r="R616" s="1557">
        <v>7.9531570111905092E-3</v>
      </c>
      <c r="S616" s="1557">
        <v>4.7948358223037515E-2</v>
      </c>
      <c r="T616" s="1557">
        <v>7.4071157389682521E-2</v>
      </c>
      <c r="U616" s="1558">
        <v>2.1840552129474257E-2</v>
      </c>
      <c r="V616" s="1558">
        <v>6.2707460490294104E-2</v>
      </c>
      <c r="W616" s="1558">
        <v>3.6291320356381593E-2</v>
      </c>
      <c r="X616" s="1559">
        <v>8.9391711885668315E-3</v>
      </c>
      <c r="Y616" s="1559">
        <v>5.1410478965664294E-2</v>
      </c>
      <c r="Z616" s="1559">
        <v>7.3130068142882074E-2</v>
      </c>
      <c r="AA616" s="1559">
        <v>0.12203309599662251</v>
      </c>
      <c r="AB616" s="1559">
        <v>4.8585591652831189E-2</v>
      </c>
      <c r="AC616" s="1559">
        <v>3.3278841825704022E-2</v>
      </c>
      <c r="AD616" s="1559">
        <v>4.3547424162199193E-2</v>
      </c>
      <c r="AE616" s="1559">
        <v>3.1344104964077066E-2</v>
      </c>
      <c r="AF616" s="1559">
        <v>-3.9184526190848973E-5</v>
      </c>
      <c r="AG616" s="1559">
        <v>2.9506324710316667E-2</v>
      </c>
      <c r="AH616" s="1559">
        <v>2.5557376516517002E-2</v>
      </c>
      <c r="AI616" s="2040">
        <v>3.7469114177979122E-2</v>
      </c>
      <c r="AJ616" s="1849">
        <v>4.4808362483304991E-2</v>
      </c>
      <c r="AK616" s="1559">
        <v>7.6562296987393738E-2</v>
      </c>
      <c r="AL616" s="1559">
        <v>7.1661074928020263E-2</v>
      </c>
      <c r="AM616" s="1559">
        <v>5.6106162302035349E-2</v>
      </c>
      <c r="AN616" s="1559">
        <v>5.3175824420882374E-2</v>
      </c>
      <c r="AO616" s="1559">
        <v>6.2014206751030525E-2</v>
      </c>
      <c r="AP616" s="1559">
        <v>9.2486130459470017E-2</v>
      </c>
      <c r="AQ616" s="1559">
        <v>0.19745320149391382</v>
      </c>
      <c r="AR616" s="2369">
        <v>0.33644568333142605</v>
      </c>
      <c r="AS616" s="2369">
        <v>0.31604060259795119</v>
      </c>
      <c r="AT616" s="2369" t="e">
        <v>#REF!</v>
      </c>
    </row>
    <row r="617" spans="1:46" ht="20" customHeight="1" thickBot="1">
      <c r="D617" s="1807" t="s">
        <v>1614</v>
      </c>
      <c r="E617" s="1556"/>
      <c r="F617" s="1556"/>
      <c r="G617" s="1556"/>
      <c r="H617" s="1556"/>
      <c r="I617" s="1557"/>
      <c r="J617" s="1557">
        <v>6.5112182059791687E-3</v>
      </c>
      <c r="K617" s="1557">
        <v>-8.8092618705541638E-4</v>
      </c>
      <c r="L617" s="1557">
        <v>-6.7440556641791089E-3</v>
      </c>
      <c r="M617" s="1557">
        <v>-6.5248205547823049E-3</v>
      </c>
      <c r="N617" s="1557">
        <v>1.6702867433116837E-2</v>
      </c>
      <c r="O617" s="1557">
        <v>-4.5429043602095244E-2</v>
      </c>
      <c r="P617" s="1557">
        <v>-4.0629332550188399E-2</v>
      </c>
      <c r="Q617" s="1557">
        <v>-2.4563507951636417E-2</v>
      </c>
      <c r="R617" s="1557">
        <v>-2.7205258549817327E-2</v>
      </c>
      <c r="S617" s="1557">
        <v>-1.0489849083027421E-2</v>
      </c>
      <c r="T617" s="1557">
        <v>-9.5751380234835714E-3</v>
      </c>
      <c r="U617" s="1558">
        <v>1.1775294708709604E-2</v>
      </c>
      <c r="V617" s="1558">
        <v>3.4065284824671166E-2</v>
      </c>
      <c r="W617" s="1558">
        <v>-2.7754470886355062E-2</v>
      </c>
      <c r="X617" s="1559">
        <v>-2.9217512529210499E-2</v>
      </c>
      <c r="Y617" s="1559">
        <v>1.0974967035152787E-2</v>
      </c>
      <c r="Z617" s="1559">
        <v>3.3384863052179814E-3</v>
      </c>
      <c r="AA617" s="1559">
        <v>-9.1112255255816673E-3</v>
      </c>
      <c r="AB617" s="1559">
        <v>-1.7001608545940548E-2</v>
      </c>
      <c r="AC617" s="1559">
        <v>-7.3327999667152288E-3</v>
      </c>
      <c r="AD617" s="1559">
        <v>-1.0869404762654534E-2</v>
      </c>
      <c r="AE617" s="1559">
        <v>-1.3344889067337105E-2</v>
      </c>
      <c r="AF617" s="1559">
        <v>-1.7793226941825193E-2</v>
      </c>
      <c r="AG617" s="1559">
        <v>7.3405474302789039E-3</v>
      </c>
      <c r="AH617" s="1559">
        <v>6.1335706148711033E-3</v>
      </c>
      <c r="AI617" s="2040">
        <v>-1.8393772329256892E-2</v>
      </c>
      <c r="AJ617" s="1849">
        <v>2.0423662606401474E-3</v>
      </c>
      <c r="AK617" s="1559">
        <v>1.4945066938111744E-2</v>
      </c>
      <c r="AL617" s="1559">
        <v>1.9969071762554406E-2</v>
      </c>
      <c r="AM617" s="1559">
        <v>2.0930091933481932E-2</v>
      </c>
      <c r="AN617" s="1559">
        <v>3.5241003309628212E-2</v>
      </c>
      <c r="AO617" s="1559">
        <v>9.8209679512985173E-3</v>
      </c>
      <c r="AP617" s="1559">
        <v>3.7690763013732198E-2</v>
      </c>
      <c r="AQ617" s="1559">
        <v>-4.4442504520413692E-2</v>
      </c>
      <c r="AR617" s="2369">
        <v>-0.1068717264755572</v>
      </c>
      <c r="AS617" s="2369">
        <v>-2.8568726376731333E-2</v>
      </c>
      <c r="AT617" s="2369" t="e">
        <v>#REF!</v>
      </c>
    </row>
    <row r="618" spans="1:46" ht="16.5" thickBot="1">
      <c r="D618" s="1069" t="s">
        <v>54</v>
      </c>
      <c r="E618" s="1556"/>
      <c r="F618" s="1556"/>
      <c r="G618" s="1556"/>
      <c r="H618" s="1563"/>
      <c r="I618" s="1564"/>
      <c r="J618" s="1565" t="s">
        <v>55</v>
      </c>
      <c r="K618" s="1565" t="s">
        <v>55</v>
      </c>
      <c r="L618" s="1565" t="s">
        <v>55</v>
      </c>
      <c r="M618" s="1565" t="s">
        <v>55</v>
      </c>
      <c r="N618" s="1565" t="s">
        <v>55</v>
      </c>
      <c r="O618" s="1565" t="s">
        <v>55</v>
      </c>
      <c r="P618" s="1565" t="s">
        <v>55</v>
      </c>
      <c r="Q618" s="1565" t="s">
        <v>55</v>
      </c>
      <c r="R618" s="1565" t="s">
        <v>55</v>
      </c>
      <c r="S618" s="1565" t="s">
        <v>55</v>
      </c>
      <c r="T618" s="1565" t="s">
        <v>55</v>
      </c>
      <c r="U618" s="1566" t="s">
        <v>55</v>
      </c>
      <c r="V618" s="1566" t="s">
        <v>55</v>
      </c>
      <c r="W618" s="1566" t="s">
        <v>55</v>
      </c>
      <c r="X618" s="1567" t="s">
        <v>54</v>
      </c>
      <c r="Y618" s="1567" t="s">
        <v>54</v>
      </c>
      <c r="Z618" s="1567" t="s">
        <v>54</v>
      </c>
      <c r="AA618" s="1567" t="s">
        <v>54</v>
      </c>
      <c r="AB618" s="1567" t="s">
        <v>55</v>
      </c>
      <c r="AC618" s="1567" t="s">
        <v>55</v>
      </c>
      <c r="AD618" s="1567" t="s">
        <v>55</v>
      </c>
      <c r="AE618" s="1567" t="s">
        <v>55</v>
      </c>
      <c r="AF618" s="1567" t="s">
        <v>55</v>
      </c>
      <c r="AG618" s="1567" t="s">
        <v>55</v>
      </c>
      <c r="AH618" s="1567" t="s">
        <v>55</v>
      </c>
      <c r="AI618" s="2042" t="s">
        <v>55</v>
      </c>
      <c r="AJ618" s="1567" t="s">
        <v>55</v>
      </c>
      <c r="AK618" s="1567" t="s">
        <v>55</v>
      </c>
      <c r="AL618" s="1567" t="s">
        <v>55</v>
      </c>
      <c r="AM618" s="1567" t="s">
        <v>55</v>
      </c>
      <c r="AN618" s="1567" t="s">
        <v>55</v>
      </c>
      <c r="AO618" s="1567" t="s">
        <v>55</v>
      </c>
      <c r="AP618" s="1567" t="s">
        <v>55</v>
      </c>
      <c r="AQ618" s="1567" t="s">
        <v>55</v>
      </c>
      <c r="AR618" s="2371" t="s">
        <v>55</v>
      </c>
      <c r="AS618" s="2371" t="s">
        <v>55</v>
      </c>
      <c r="AT618" s="2371" t="e">
        <v>#REF!</v>
      </c>
    </row>
    <row r="619" spans="1:46" ht="15.75">
      <c r="D619" s="1568" t="s">
        <v>1379</v>
      </c>
      <c r="E619" s="1569"/>
      <c r="F619" s="1569"/>
      <c r="G619" s="1569"/>
      <c r="H619" s="1569"/>
      <c r="I619" s="1570">
        <v>93.833628426084886</v>
      </c>
      <c r="J619" s="1570">
        <v>111.42855880052245</v>
      </c>
      <c r="K619" s="1570">
        <v>53.139634039055309</v>
      </c>
      <c r="L619" s="1570">
        <v>54.84315436818963</v>
      </c>
      <c r="M619" s="1570">
        <v>50.456035936029139</v>
      </c>
      <c r="N619" s="1570">
        <v>41.358991596862595</v>
      </c>
      <c r="O619" s="1570">
        <v>33.265730399000539</v>
      </c>
      <c r="P619" s="1570">
        <v>23.622949453406736</v>
      </c>
      <c r="Q619" s="1570">
        <v>15.717276382877115</v>
      </c>
      <c r="R619" s="1570">
        <v>9.4805294730604714</v>
      </c>
      <c r="S619" s="1570">
        <v>7.4857045678527765</v>
      </c>
      <c r="T619" s="1570">
        <v>6.1625053758043444</v>
      </c>
      <c r="U619" s="1571">
        <v>4.7792066792209091</v>
      </c>
      <c r="V619" s="1571">
        <v>5.465041817493737</v>
      </c>
      <c r="W619" s="1571">
        <v>4.3930746806576453</v>
      </c>
      <c r="X619" s="1571">
        <v>5.2007336784902449</v>
      </c>
      <c r="Y619" s="1571">
        <v>4.7906932618594888</v>
      </c>
      <c r="Z619" s="1571">
        <v>4.4877150150382672</v>
      </c>
      <c r="AA619" s="1571">
        <v>5.1116681344407517</v>
      </c>
      <c r="AB619" s="1571">
        <v>5.3020835627592833</v>
      </c>
      <c r="AC619" s="1571">
        <v>5.5586739136843661</v>
      </c>
      <c r="AD619" s="1571">
        <v>6.2930558838188828</v>
      </c>
      <c r="AE619" s="1571">
        <v>6.4559070714149467</v>
      </c>
      <c r="AF619" s="1571">
        <v>5.6357269839203301</v>
      </c>
      <c r="AG619" s="1571">
        <v>4.873574993758635</v>
      </c>
      <c r="AH619" s="1571">
        <v>4.8868941946252864</v>
      </c>
      <c r="AI619" s="2043">
        <v>5.9053338721810915</v>
      </c>
      <c r="AJ619" s="1851">
        <v>5.6238412781584151</v>
      </c>
      <c r="AK619" s="1571">
        <v>5.5363966059895846</v>
      </c>
      <c r="AL619" s="1571">
        <v>5.7055494153869448</v>
      </c>
      <c r="AM619" s="1571">
        <v>5.4258919993354118</v>
      </c>
      <c r="AN619" s="1571">
        <v>5.0903536831669776</v>
      </c>
      <c r="AO619" s="1571">
        <v>4.5424319476687298</v>
      </c>
      <c r="AP619" s="1571">
        <v>1.5255524091906525</v>
      </c>
      <c r="AQ619" s="1571">
        <v>-0.66965178916953627</v>
      </c>
      <c r="AR619" s="2372">
        <v>-1.1129308410975107</v>
      </c>
      <c r="AS619" s="2372" t="e">
        <v>#REF!</v>
      </c>
      <c r="AT619" s="2372" t="e">
        <v>#REF!</v>
      </c>
    </row>
    <row r="620" spans="1:46" s="15" customFormat="1" ht="16">
      <c r="A620" s="323"/>
      <c r="B620" s="13"/>
      <c r="C620" s="13"/>
      <c r="D620" s="1572" t="s">
        <v>1380</v>
      </c>
      <c r="E620" s="1573"/>
      <c r="F620" s="1573"/>
      <c r="G620" s="1573"/>
      <c r="H620" s="1573"/>
      <c r="I620" s="1574">
        <v>56.422124974760123</v>
      </c>
      <c r="J620" s="1574">
        <v>56.911921256133681</v>
      </c>
      <c r="K620" s="1574">
        <v>42.059931032729708</v>
      </c>
      <c r="L620" s="1574">
        <v>41.485418370518772</v>
      </c>
      <c r="M620" s="1574">
        <v>38.099767718798951</v>
      </c>
      <c r="N620" s="1574">
        <v>32.088168406004627</v>
      </c>
      <c r="O620" s="1574">
        <v>24.264254806189641</v>
      </c>
      <c r="P620" s="1574">
        <v>18.058677218786404</v>
      </c>
      <c r="Q620" s="1574">
        <v>13.108926506679575</v>
      </c>
      <c r="R620" s="1574">
        <v>8.09716551725713</v>
      </c>
      <c r="S620" s="1574">
        <v>6.3703029076461775</v>
      </c>
      <c r="T620" s="1574">
        <v>5.3647829150315332</v>
      </c>
      <c r="U620" s="1575">
        <v>4.4793165304149101</v>
      </c>
      <c r="V620" s="1575">
        <v>5.3059980249603536</v>
      </c>
      <c r="W620" s="1575">
        <v>4.1253236455940989</v>
      </c>
      <c r="X620" s="1576">
        <v>4.840573008920301</v>
      </c>
      <c r="Y620" s="1576">
        <v>3.8824417318074831</v>
      </c>
      <c r="Z620" s="1576">
        <v>3.6211314270366386</v>
      </c>
      <c r="AA620" s="1576">
        <v>3.91381765154261</v>
      </c>
      <c r="AB620" s="1576">
        <v>4.1860508708102389</v>
      </c>
      <c r="AC620" s="1576">
        <v>4.5254242999396848</v>
      </c>
      <c r="AD620" s="1576">
        <v>5.8578346572654389</v>
      </c>
      <c r="AE620" s="1576">
        <v>5.8674898333609562</v>
      </c>
      <c r="AF620" s="1576">
        <v>5.077489493613399</v>
      </c>
      <c r="AG620" s="1576">
        <v>4.3221902703539996</v>
      </c>
      <c r="AH620" s="1576">
        <v>4.3991070480270089</v>
      </c>
      <c r="AI620" s="2044">
        <v>5.2860485984505035</v>
      </c>
      <c r="AJ620" s="1852">
        <v>4.9754917842353503</v>
      </c>
      <c r="AK620" s="1576">
        <v>4.9065290597830566</v>
      </c>
      <c r="AL620" s="1576">
        <v>5.0830713712691304</v>
      </c>
      <c r="AM620" s="1576">
        <v>4.8209248723489022</v>
      </c>
      <c r="AN620" s="1576">
        <v>4.4833549777851029</v>
      </c>
      <c r="AO620" s="1576">
        <v>4.0181509846643024</v>
      </c>
      <c r="AP620" s="1576">
        <v>1.3694020999092966</v>
      </c>
      <c r="AQ620" s="1576">
        <v>-0.61357146696831355</v>
      </c>
      <c r="AR620" s="2373">
        <v>-1.0319084292265055</v>
      </c>
      <c r="AS620" s="2373" t="e">
        <v>#REF!</v>
      </c>
      <c r="AT620" s="2373" t="e">
        <v>#REF!</v>
      </c>
    </row>
    <row r="621" spans="1:46" ht="15.75">
      <c r="D621" s="1572" t="s">
        <v>1381</v>
      </c>
      <c r="E621" s="1573"/>
      <c r="F621" s="1573"/>
      <c r="G621" s="1573"/>
      <c r="H621" s="1573"/>
      <c r="I621" s="1574"/>
      <c r="J621" s="1574"/>
      <c r="K621" s="1574"/>
      <c r="L621" s="1574"/>
      <c r="M621" s="1574"/>
      <c r="N621" s="1574"/>
      <c r="O621" s="1574"/>
      <c r="P621" s="1574"/>
      <c r="Q621" s="1574"/>
      <c r="R621" s="1574"/>
      <c r="S621" s="1574"/>
      <c r="T621" s="1574"/>
      <c r="U621" s="1575"/>
      <c r="V621" s="1575"/>
      <c r="W621" s="1575"/>
      <c r="X621" s="1576"/>
      <c r="Y621" s="1576">
        <v>3.8824417318074831</v>
      </c>
      <c r="Z621" s="1576">
        <v>3.6255799984614843</v>
      </c>
      <c r="AA621" s="1576">
        <v>3.9617167896875545</v>
      </c>
      <c r="AB621" s="1576">
        <v>4.2393764812035277</v>
      </c>
      <c r="AC621" s="1576">
        <v>4.5313835605215083</v>
      </c>
      <c r="AD621" s="1576">
        <v>5.9534280520604819</v>
      </c>
      <c r="AE621" s="1576">
        <v>6.2211859029284931</v>
      </c>
      <c r="AF621" s="1576">
        <v>5.1554009576269291</v>
      </c>
      <c r="AG621" s="1576">
        <v>4.375911531946894</v>
      </c>
      <c r="AH621" s="1576">
        <v>4.5766544604325725</v>
      </c>
      <c r="AI621" s="2044">
        <v>5.5002461915496026</v>
      </c>
      <c r="AJ621" s="1852">
        <v>5.5392504416033379</v>
      </c>
      <c r="AK621" s="1576">
        <v>5.2720803375710448</v>
      </c>
      <c r="AL621" s="1576">
        <v>5.1156050863915326</v>
      </c>
      <c r="AM621" s="1576">
        <v>4.8365739530035103</v>
      </c>
      <c r="AN621" s="1576">
        <v>4.4833549777851029</v>
      </c>
      <c r="AO621" s="1576">
        <v>4.0181509846643024</v>
      </c>
      <c r="AP621" s="1576">
        <v>1.3694020999092966</v>
      </c>
      <c r="AQ621" s="1576">
        <v>-0.61357146696831355</v>
      </c>
      <c r="AR621" s="2373">
        <v>-1.0319084292265055</v>
      </c>
      <c r="AS621" s="2373" t="e">
        <v>#REF!</v>
      </c>
      <c r="AT621" s="2373" t="e">
        <v>#REF!</v>
      </c>
    </row>
    <row r="622" spans="1:46" ht="16.5" thickBot="1">
      <c r="D622" s="1577" t="s">
        <v>1382</v>
      </c>
      <c r="E622" s="1578"/>
      <c r="F622" s="1578"/>
      <c r="G622" s="1578"/>
      <c r="H622" s="1578"/>
      <c r="I622" s="1579"/>
      <c r="J622" s="1579"/>
      <c r="K622" s="1579"/>
      <c r="L622" s="1579"/>
      <c r="M622" s="1579"/>
      <c r="N622" s="1579"/>
      <c r="O622" s="1579"/>
      <c r="P622" s="1579"/>
      <c r="Q622" s="1579"/>
      <c r="R622" s="1579"/>
      <c r="S622" s="1579"/>
      <c r="T622" s="1579"/>
      <c r="U622" s="1580"/>
      <c r="V622" s="1580"/>
      <c r="W622" s="1580"/>
      <c r="X622" s="1581"/>
      <c r="Y622" s="1581">
        <v>3.8824417318074831</v>
      </c>
      <c r="Z622" s="1581">
        <v>3.6211314270366386</v>
      </c>
      <c r="AA622" s="1581">
        <v>3.91381765154261</v>
      </c>
      <c r="AB622" s="1581">
        <v>4.1860508708102389</v>
      </c>
      <c r="AC622" s="1581">
        <v>4.5254242999396848</v>
      </c>
      <c r="AD622" s="1581">
        <v>5.8578346572654389</v>
      </c>
      <c r="AE622" s="1581">
        <v>5.5267744035081385</v>
      </c>
      <c r="AF622" s="1581">
        <v>5.077489493613399</v>
      </c>
      <c r="AG622" s="1582" t="e">
        <v>#REF!</v>
      </c>
      <c r="AH622" s="1582" t="e">
        <v>#REF!</v>
      </c>
      <c r="AI622" s="2045" t="e">
        <v>#REF!</v>
      </c>
      <c r="AJ622" s="1853" t="e">
        <v>#REF!</v>
      </c>
      <c r="AK622" s="1582">
        <v>4.9065290597830566</v>
      </c>
      <c r="AL622" s="1582">
        <v>5.0830713712691304</v>
      </c>
      <c r="AM622" s="1582">
        <v>4.8209248723489022</v>
      </c>
      <c r="AN622" s="1582">
        <v>4.4833549777851029</v>
      </c>
      <c r="AO622" s="1582">
        <v>4.0181509846643024</v>
      </c>
      <c r="AP622" s="1582">
        <v>1.3694020999092966</v>
      </c>
      <c r="AQ622" s="1582">
        <v>-0.61357146696831355</v>
      </c>
      <c r="AR622" s="2374">
        <v>-1.0319084292265055</v>
      </c>
      <c r="AS622" s="2374" t="e">
        <v>#REF!</v>
      </c>
      <c r="AT622" s="2374" t="e">
        <v>#REF!</v>
      </c>
    </row>
    <row r="623" spans="1:46" ht="15.75">
      <c r="D623" s="1550" t="s">
        <v>9</v>
      </c>
      <c r="E623" s="1551"/>
      <c r="F623" s="1551"/>
      <c r="G623" s="1551"/>
      <c r="H623" s="1551"/>
      <c r="I623" s="1551"/>
      <c r="J623" s="1551"/>
      <c r="K623" s="1551"/>
      <c r="L623" s="1551"/>
      <c r="M623" s="1551"/>
      <c r="N623" s="1551"/>
      <c r="O623" s="1551"/>
      <c r="P623" s="1551"/>
      <c r="Q623" s="1551"/>
      <c r="R623" s="1551"/>
      <c r="S623" s="1551"/>
      <c r="T623" s="1551"/>
      <c r="U623" s="1583"/>
      <c r="V623" s="1583"/>
      <c r="W623" s="1583"/>
      <c r="X623" s="1584"/>
      <c r="Y623" s="1584"/>
      <c r="Z623" s="1584"/>
      <c r="AA623" s="1584"/>
      <c r="AB623" s="1584"/>
      <c r="AC623" s="1584"/>
      <c r="AD623" s="1584"/>
      <c r="AE623" s="1584"/>
      <c r="AF623" s="1584"/>
      <c r="AG623" s="1584"/>
      <c r="AH623" s="1584"/>
      <c r="AI623" s="2046"/>
      <c r="AJ623" s="1854"/>
      <c r="AK623" s="1584"/>
      <c r="AL623" s="1584"/>
      <c r="AM623" s="1584"/>
      <c r="AN623" s="1584"/>
      <c r="AO623" s="1584"/>
      <c r="AP623" s="1584"/>
      <c r="AQ623" s="1584"/>
      <c r="AR623" s="2375"/>
      <c r="AS623" s="2375"/>
      <c r="AT623" s="2375"/>
    </row>
    <row r="624" spans="1:46" ht="15.75">
      <c r="D624" s="1555" t="s">
        <v>1383</v>
      </c>
      <c r="E624" s="1556"/>
      <c r="F624" s="1556"/>
      <c r="G624" s="1556"/>
      <c r="H624" s="1556"/>
      <c r="I624" s="1557"/>
      <c r="J624" s="1557"/>
      <c r="K624" s="1557"/>
      <c r="L624" s="1557"/>
      <c r="M624" s="1557"/>
      <c r="N624" s="1557"/>
      <c r="O624" s="1557"/>
      <c r="P624" s="1557"/>
      <c r="Q624" s="1557">
        <v>-7.4026236169530413E-2</v>
      </c>
      <c r="R624" s="1557">
        <v>3.9190574822211444E-2</v>
      </c>
      <c r="S624" s="1557">
        <v>0.16502282667998092</v>
      </c>
      <c r="T624" s="1557">
        <v>-3.7307825277319795E-2</v>
      </c>
      <c r="U624" s="1558">
        <v>9.9270054559517318E-2</v>
      </c>
      <c r="V624" s="1558">
        <v>5.4569531438470875E-2</v>
      </c>
      <c r="W624" s="1558">
        <v>1.593540938538629E-2</v>
      </c>
      <c r="X624" s="1559">
        <v>-3.5944320996361578E-2</v>
      </c>
      <c r="Y624" s="1559">
        <v>9.776340485626589E-3</v>
      </c>
      <c r="Z624" s="1559">
        <v>-6.8894720947762611E-2</v>
      </c>
      <c r="AA624" s="1559">
        <v>-3.6322346391770899E-2</v>
      </c>
      <c r="AB624" s="1559">
        <v>6.4078848744701267E-2</v>
      </c>
      <c r="AC624" s="1559">
        <v>-1.862978994589537E-3</v>
      </c>
      <c r="AD624" s="1559">
        <v>-6.5210248505285673E-2</v>
      </c>
      <c r="AE624" s="1559">
        <v>-5.6429767910169293E-2</v>
      </c>
      <c r="AF624" s="1559">
        <v>0.12812179469469509</v>
      </c>
      <c r="AG624" s="1559">
        <v>0.13035329354596015</v>
      </c>
      <c r="AH624" s="1559">
        <v>-8.0459541817278102E-2</v>
      </c>
      <c r="AI624" s="2040">
        <v>-6.6827303763375978E-3</v>
      </c>
      <c r="AJ624" s="1849">
        <v>1.6275129601619476E-3</v>
      </c>
      <c r="AK624" s="1559">
        <v>6.4338291911765211E-3</v>
      </c>
      <c r="AL624" s="1559">
        <v>7.3141680378039364E-3</v>
      </c>
      <c r="AM624" s="1559">
        <v>1.1452740228279135E-2</v>
      </c>
      <c r="AN624" s="1559">
        <v>1.1262463651367183E-2</v>
      </c>
      <c r="AO624" s="1559">
        <v>1.1331597029653695E-2</v>
      </c>
      <c r="AP624" s="1559">
        <v>1.156557176443207E-2</v>
      </c>
      <c r="AQ624" s="1559">
        <v>1.1574465611729812E-2</v>
      </c>
      <c r="AR624" s="2369">
        <v>1.159131371568245E-2</v>
      </c>
      <c r="AS624" s="2369">
        <v>1.1601951980618752E-2</v>
      </c>
      <c r="AT624" s="2369" t="e">
        <v>#REF!</v>
      </c>
    </row>
    <row r="625" spans="4:46" ht="15.75">
      <c r="D625" s="1555" t="s">
        <v>1384</v>
      </c>
      <c r="E625" s="1556"/>
      <c r="F625" s="1556"/>
      <c r="G625" s="1556"/>
      <c r="H625" s="1556"/>
      <c r="I625" s="1557"/>
      <c r="J625" s="1557"/>
      <c r="K625" s="1557"/>
      <c r="L625" s="1557"/>
      <c r="M625" s="1557"/>
      <c r="N625" s="1557"/>
      <c r="O625" s="1557"/>
      <c r="P625" s="1557"/>
      <c r="Q625" s="1557">
        <v>-9.5601744360018781E-4</v>
      </c>
      <c r="R625" s="1557">
        <v>1.7070611056309914E-2</v>
      </c>
      <c r="S625" s="1557">
        <v>0.18750592417996725</v>
      </c>
      <c r="T625" s="1557">
        <v>-6.7825534010541588E-2</v>
      </c>
      <c r="U625" s="1558">
        <v>5.3958605484359934E-2</v>
      </c>
      <c r="V625" s="1558">
        <v>0.13398056181422002</v>
      </c>
      <c r="W625" s="1558">
        <v>-2.5787414014051602E-2</v>
      </c>
      <c r="X625" s="1559">
        <v>1.4519217858727451E-2</v>
      </c>
      <c r="Y625" s="1559">
        <v>1.0752714395382723E-2</v>
      </c>
      <c r="Z625" s="1559">
        <v>-0.10298400346074232</v>
      </c>
      <c r="AA625" s="1559">
        <v>-9.5173872043536889E-3</v>
      </c>
      <c r="AB625" s="1559">
        <v>-4.1171565624739115E-2</v>
      </c>
      <c r="AC625" s="1559">
        <v>8.7699896705368818E-3</v>
      </c>
      <c r="AD625" s="1559">
        <v>-1.1426475560193716E-2</v>
      </c>
      <c r="AE625" s="1559">
        <v>-4.892826685126106E-2</v>
      </c>
      <c r="AF625" s="1559">
        <v>8.8353663546566485E-2</v>
      </c>
      <c r="AG625" s="1559">
        <v>0.12905105584676235</v>
      </c>
      <c r="AH625" s="1559">
        <v>-4.418475465371996E-2</v>
      </c>
      <c r="AI625" s="2040">
        <v>-4.1723813298479961E-2</v>
      </c>
      <c r="AJ625" s="1849">
        <v>-1.107554018635426E-2</v>
      </c>
      <c r="AK625" s="1559">
        <v>-6.8656969488157804E-3</v>
      </c>
      <c r="AL625" s="1559">
        <v>6.6037336480573305E-3</v>
      </c>
      <c r="AM625" s="1559">
        <v>1.165381329242865E-2</v>
      </c>
      <c r="AN625" s="1559">
        <v>7.0003717042195213E-3</v>
      </c>
      <c r="AO625" s="1559">
        <v>6.7190471018145903E-3</v>
      </c>
      <c r="AP625" s="1559">
        <v>7.9518878984732311E-3</v>
      </c>
      <c r="AQ625" s="1559">
        <v>8.1783941178688035E-3</v>
      </c>
      <c r="AR625" s="2369">
        <v>7.8016407196523918E-3</v>
      </c>
      <c r="AS625" s="2369">
        <v>6.2870261391330118E-3</v>
      </c>
      <c r="AT625" s="2369" t="e">
        <v>#REF!</v>
      </c>
    </row>
    <row r="626" spans="4:46" ht="15.75">
      <c r="D626" s="1555" t="s">
        <v>655</v>
      </c>
      <c r="E626" s="1556"/>
      <c r="F626" s="1556"/>
      <c r="G626" s="1556"/>
      <c r="H626" s="1556"/>
      <c r="I626" s="1557"/>
      <c r="J626" s="1557"/>
      <c r="K626" s="1557"/>
      <c r="L626" s="1557"/>
      <c r="M626" s="1557"/>
      <c r="N626" s="1557"/>
      <c r="O626" s="1557"/>
      <c r="P626" s="1557"/>
      <c r="Q626" s="1557">
        <v>-7.3140141977488193E-2</v>
      </c>
      <c r="R626" s="1557">
        <v>2.1748700164414547E-2</v>
      </c>
      <c r="S626" s="1557">
        <v>-1.8933040283998781E-2</v>
      </c>
      <c r="T626" s="1557">
        <v>3.2738194240097052E-2</v>
      </c>
      <c r="U626" s="1558">
        <v>4.299167807860349E-2</v>
      </c>
      <c r="V626" s="1558">
        <v>-7.0028564024679496E-2</v>
      </c>
      <c r="W626" s="1558">
        <v>4.2827226828744402E-2</v>
      </c>
      <c r="X626" s="1559">
        <v>-4.9741333596024506E-2</v>
      </c>
      <c r="Y626" s="1559">
        <v>-9.6598692820737408E-4</v>
      </c>
      <c r="Z626" s="1559">
        <v>3.8002981713256112E-2</v>
      </c>
      <c r="AA626" s="1559">
        <v>-2.7062523704237451E-2</v>
      </c>
      <c r="AB626" s="1559">
        <v>0.10976980927564783</v>
      </c>
      <c r="AC626" s="1559">
        <v>-1.0540528340458599E-2</v>
      </c>
      <c r="AD626" s="1559">
        <v>-5.4405435322142037E-2</v>
      </c>
      <c r="AE626" s="1559">
        <v>-7.8874187902450155E-3</v>
      </c>
      <c r="AF626" s="1559">
        <v>3.6539713587711908E-2</v>
      </c>
      <c r="AG626" s="1559">
        <v>1.1533913302272936E-3</v>
      </c>
      <c r="AH626" s="1559">
        <v>-3.7951672501746136E-2</v>
      </c>
      <c r="AI626" s="2040">
        <v>3.6566788790564742E-2</v>
      </c>
      <c r="AJ626" s="1849">
        <v>1.2845322026831196E-2</v>
      </c>
      <c r="AK626" s="1559">
        <v>1.3391467900295551E-2</v>
      </c>
      <c r="AL626" s="1559">
        <v>7.0577364855561875E-4</v>
      </c>
      <c r="AM626" s="1559">
        <v>-1.9875678963265919E-4</v>
      </c>
      <c r="AN626" s="1559">
        <v>4.232463131999209E-3</v>
      </c>
      <c r="AO626" s="1559">
        <v>4.5817648341093253E-3</v>
      </c>
      <c r="AP626" s="1559">
        <v>3.5851749566075952E-3</v>
      </c>
      <c r="AQ626" s="1559">
        <v>3.3685223901591677E-3</v>
      </c>
      <c r="AR626" s="2369">
        <v>3.7603362039815291E-3</v>
      </c>
      <c r="AS626" s="2369">
        <v>5.2817195327239386E-3</v>
      </c>
      <c r="AT626" s="2369" t="e">
        <v>#REF!</v>
      </c>
    </row>
    <row r="627" spans="4:46" ht="15.75">
      <c r="D627" s="1555" t="s">
        <v>1385</v>
      </c>
      <c r="E627" s="1556"/>
      <c r="F627" s="1556"/>
      <c r="G627" s="1556"/>
      <c r="H627" s="1556"/>
      <c r="I627" s="1557">
        <v>0.49915033921056606</v>
      </c>
      <c r="J627" s="1557">
        <v>-7.9951565447708206E-2</v>
      </c>
      <c r="K627" s="1557">
        <v>0.10388200756874366</v>
      </c>
      <c r="L627" s="1557">
        <v>2.9371673540865562E-3</v>
      </c>
      <c r="M627" s="1557">
        <v>-0.22712666002665793</v>
      </c>
      <c r="N627" s="1557">
        <v>6.525527207959958E-2</v>
      </c>
      <c r="O627" s="1557">
        <v>0.22963030136534579</v>
      </c>
      <c r="P627" s="1557">
        <v>0.1325622066369545</v>
      </c>
      <c r="Q627" s="1557">
        <v>-0.17364378493633148</v>
      </c>
      <c r="R627" s="1557">
        <v>4.6829167613368083E-2</v>
      </c>
      <c r="S627" s="1557">
        <v>0.31515577856206645</v>
      </c>
      <c r="T627" s="1557">
        <v>-7.0054933566723099E-2</v>
      </c>
      <c r="U627" s="1558">
        <v>0.25303136694057082</v>
      </c>
      <c r="V627" s="1558">
        <v>6.6449027524749571E-2</v>
      </c>
      <c r="W627" s="1558">
        <v>7.1248100863132713E-3</v>
      </c>
      <c r="X627" s="1559">
        <v>-4.326024981503529E-2</v>
      </c>
      <c r="Y627" s="1559">
        <v>2.5576110463174206E-2</v>
      </c>
      <c r="Z627" s="1559">
        <v>-0.1167929190327418</v>
      </c>
      <c r="AA627" s="1559">
        <v>-1.7307701653835328E-2</v>
      </c>
      <c r="AB627" s="1559">
        <v>0.13633363157083589</v>
      </c>
      <c r="AC627" s="1559">
        <v>-2.2706424797098057E-2</v>
      </c>
      <c r="AD627" s="1559">
        <v>-0.13593700365783523</v>
      </c>
      <c r="AE627" s="1559">
        <v>-7.3371317444816064E-2</v>
      </c>
      <c r="AF627" s="1559">
        <v>0.16399703178908798</v>
      </c>
      <c r="AG627" s="1559">
        <v>0.14757989251297876</v>
      </c>
      <c r="AH627" s="1559">
        <v>-0.12189185993450358</v>
      </c>
      <c r="AI627" s="2040">
        <v>-2.0007967022288353E-2</v>
      </c>
      <c r="AJ627" s="1849">
        <v>-9.2346306704798042E-3</v>
      </c>
      <c r="AK627" s="1559">
        <v>4.2116442803199483E-3</v>
      </c>
      <c r="AL627" s="1559">
        <v>5.1467617767215756E-3</v>
      </c>
      <c r="AM627" s="1559">
        <v>1.1287362683419566E-2</v>
      </c>
      <c r="AN627" s="1559">
        <v>1.0072156304533397E-2</v>
      </c>
      <c r="AO627" s="1559">
        <v>1.0398885791015999E-2</v>
      </c>
      <c r="AP627" s="1559">
        <v>1.0851258275167641E-2</v>
      </c>
      <c r="AQ627" s="1559">
        <v>1.0880728421517327E-2</v>
      </c>
      <c r="AR627" s="2369">
        <v>1.0923002532772452E-2</v>
      </c>
      <c r="AS627" s="2369">
        <v>1.0955872079244866E-2</v>
      </c>
      <c r="AT627" s="2369" t="e">
        <v>#REF!</v>
      </c>
    </row>
    <row r="628" spans="4:46" ht="15.75">
      <c r="D628" s="1555" t="s">
        <v>1386</v>
      </c>
      <c r="E628" s="1556"/>
      <c r="F628" s="1556"/>
      <c r="G628" s="1556"/>
      <c r="H628" s="1556"/>
      <c r="I628" s="1557" t="e">
        <v>#DIV/0!</v>
      </c>
      <c r="J628" s="1557">
        <v>-0.10220341092991425</v>
      </c>
      <c r="K628" s="1557">
        <v>-0.1592158901830284</v>
      </c>
      <c r="L628" s="1557">
        <v>1.1487770742248555</v>
      </c>
      <c r="M628" s="1557">
        <v>-0.107763667727093</v>
      </c>
      <c r="N628" s="1557">
        <v>6.9063496293194415E-2</v>
      </c>
      <c r="O628" s="1557">
        <v>3.9940697117299973E-2</v>
      </c>
      <c r="P628" s="1557">
        <v>3.1674612745827835E-2</v>
      </c>
      <c r="Q628" s="1557">
        <v>-1.7292500089305163E-2</v>
      </c>
      <c r="R628" s="1557">
        <v>7.6069705850363434E-3</v>
      </c>
      <c r="S628" s="1557">
        <v>0.27322444856774708</v>
      </c>
      <c r="T628" s="1557">
        <v>-9.3895882354090632E-2</v>
      </c>
      <c r="U628" s="1558">
        <v>7.2742836869144956E-2</v>
      </c>
      <c r="V628" s="1558">
        <v>0.17681483253334052</v>
      </c>
      <c r="W628" s="1558">
        <v>-3.9346765796447358E-2</v>
      </c>
      <c r="X628" s="1559">
        <v>2.9847154427114164E-2</v>
      </c>
      <c r="Y628" s="1559">
        <v>1.6479847309616824E-2</v>
      </c>
      <c r="Z628" s="1559">
        <v>-0.13848924420636632</v>
      </c>
      <c r="AA628" s="1559">
        <v>1.5855658187468702E-2</v>
      </c>
      <c r="AB628" s="1559">
        <v>-6.353939810812681E-2</v>
      </c>
      <c r="AC628" s="1559">
        <v>3.0941501006460648E-3</v>
      </c>
      <c r="AD628" s="1559">
        <v>-1.8254190062903408E-2</v>
      </c>
      <c r="AE628" s="1559">
        <v>-5.2834365307079856E-2</v>
      </c>
      <c r="AF628" s="1559">
        <v>9.451804824501342E-2</v>
      </c>
      <c r="AG628" s="1559">
        <v>0.13623991867344798</v>
      </c>
      <c r="AH628" s="1559">
        <v>-5.1323794664556943E-2</v>
      </c>
      <c r="AI628" s="2040">
        <v>-5.5615682899301855E-2</v>
      </c>
      <c r="AJ628" s="1849">
        <v>-1.9369470995791449E-2</v>
      </c>
      <c r="AK628" s="1559">
        <v>-1.2371947671829364E-2</v>
      </c>
      <c r="AL628" s="1559">
        <v>5.2864327751496187E-3</v>
      </c>
      <c r="AM628" s="1559">
        <v>1.1633701286920761E-2</v>
      </c>
      <c r="AN628" s="1559">
        <v>5.1473207143288846E-3</v>
      </c>
      <c r="AO628" s="1559">
        <v>4.7814118712330433E-3</v>
      </c>
      <c r="AP628" s="1559">
        <v>6.4433594344963652E-3</v>
      </c>
      <c r="AQ628" s="1559">
        <v>6.8647726364947648E-3</v>
      </c>
      <c r="AR628" s="2369">
        <v>6.5626839114378832E-3</v>
      </c>
      <c r="AS628" s="2369">
        <v>4.8134921680922371E-3</v>
      </c>
      <c r="AT628" s="2369" t="e">
        <v>#REF!</v>
      </c>
    </row>
    <row r="629" spans="4:46" ht="15.75">
      <c r="D629" s="1555" t="s">
        <v>323</v>
      </c>
      <c r="E629" s="1556"/>
      <c r="F629" s="1556"/>
      <c r="G629" s="1556"/>
      <c r="H629" s="1556"/>
      <c r="I629" s="1557">
        <v>0</v>
      </c>
      <c r="J629" s="1557">
        <v>5.9810029060071157E-2</v>
      </c>
      <c r="K629" s="1557">
        <v>2.5679654015775766E-2</v>
      </c>
      <c r="L629" s="1557">
        <v>0.33564297199388227</v>
      </c>
      <c r="M629" s="1557">
        <v>-9.3133324920767202E-2</v>
      </c>
      <c r="N629" s="1557">
        <v>-9.000984299478676E-2</v>
      </c>
      <c r="O629" s="1557">
        <v>0.26865174343418374</v>
      </c>
      <c r="P629" s="1557">
        <v>0.12603652463325776</v>
      </c>
      <c r="Q629" s="1557">
        <v>0.42721926997153026</v>
      </c>
      <c r="R629" s="1557">
        <v>0.1458654995485329</v>
      </c>
      <c r="S629" s="1557">
        <v>0.13484748189802542</v>
      </c>
      <c r="T629" s="1557">
        <v>-4.5390442219787608E-2</v>
      </c>
      <c r="U629" s="1558">
        <v>1.3393235476677701E-2</v>
      </c>
      <c r="V629" s="1558">
        <v>0.46433048815273836</v>
      </c>
      <c r="W629" s="1558">
        <v>0.26352202077464693</v>
      </c>
      <c r="X629" s="1559">
        <v>0.24383752439214601</v>
      </c>
      <c r="Y629" s="1585">
        <v>2.9130101847973933E-3</v>
      </c>
      <c r="Z629" s="1585">
        <v>6.7966652720198972E-2</v>
      </c>
      <c r="AA629" s="1585">
        <v>8.4105150210045831E-2</v>
      </c>
      <c r="AB629" s="1585">
        <v>0.1505326280797592</v>
      </c>
      <c r="AC629" s="1585">
        <v>0.1374629095648825</v>
      </c>
      <c r="AD629" s="1585">
        <v>5.5746958454663487E-2</v>
      </c>
      <c r="AE629" s="1585">
        <v>-0.14710453241613974</v>
      </c>
      <c r="AF629" s="1585">
        <v>0.31760035375799656</v>
      </c>
      <c r="AG629" s="1585">
        <v>0.16132570462162588</v>
      </c>
      <c r="AH629" s="1585">
        <v>0.15798743914974267</v>
      </c>
      <c r="AI629" s="2047">
        <v>9.1099284012357451E-2</v>
      </c>
      <c r="AJ629" s="1855">
        <v>9.7219122102780942E-2</v>
      </c>
      <c r="AK629" s="1585">
        <v>9.3731348925865321E-2</v>
      </c>
      <c r="AL629" s="1585">
        <v>9.6007352200705443E-2</v>
      </c>
      <c r="AM629" s="1585">
        <v>0.10105886834473576</v>
      </c>
      <c r="AN629" s="1585">
        <v>8.178735903900991E-2</v>
      </c>
      <c r="AO629" s="1585">
        <v>7.8512043475922999E-2</v>
      </c>
      <c r="AP629" s="1585">
        <v>8.6151524154902903E-2</v>
      </c>
      <c r="AQ629" s="1585">
        <v>8.8857258455538712E-2</v>
      </c>
      <c r="AR629" s="2369">
        <v>9.1922955345058455E-2</v>
      </c>
      <c r="AS629" s="2369">
        <v>9.3653738117321916E-2</v>
      </c>
      <c r="AT629" s="2369" t="e">
        <v>#REF!</v>
      </c>
    </row>
    <row r="630" spans="4:46" ht="15.75">
      <c r="D630" s="1555" t="s">
        <v>324</v>
      </c>
      <c r="E630" s="1556"/>
      <c r="F630" s="1556"/>
      <c r="G630" s="1556"/>
      <c r="H630" s="1556"/>
      <c r="I630" s="1557" t="e">
        <v>#DIV/0!</v>
      </c>
      <c r="J630" s="1557">
        <v>1.3177226166366296E-2</v>
      </c>
      <c r="K630" s="1557">
        <v>2.1531560203912115E-2</v>
      </c>
      <c r="L630" s="1557">
        <v>-1.651150672654933E-2</v>
      </c>
      <c r="M630" s="1557">
        <v>8.2867537239325051E-2</v>
      </c>
      <c r="N630" s="1557">
        <v>4.1988414571254573E-3</v>
      </c>
      <c r="O630" s="1557">
        <v>0.15981528612851759</v>
      </c>
      <c r="P630" s="1557">
        <v>0.23499512871629369</v>
      </c>
      <c r="Q630" s="1557">
        <v>0.30797388934853998</v>
      </c>
      <c r="R630" s="1557">
        <v>0.32859058126240104</v>
      </c>
      <c r="S630" s="1557">
        <v>0.18833547236014514</v>
      </c>
      <c r="T630" s="1557">
        <v>0.21371561853484566</v>
      </c>
      <c r="U630" s="1558">
        <v>7.4557190607345225E-2</v>
      </c>
      <c r="V630" s="1558">
        <v>0.16346331204007902</v>
      </c>
      <c r="W630" s="1558">
        <v>0.27306827918649601</v>
      </c>
      <c r="X630" s="1559">
        <v>-8.2789508014318169E-3</v>
      </c>
      <c r="Y630" s="1585">
        <v>4.7295921107063821E-2</v>
      </c>
      <c r="Z630" s="1585">
        <v>0.12851370308207333</v>
      </c>
      <c r="AA630" s="1585">
        <v>-5.7626299201773201E-2</v>
      </c>
      <c r="AB630" s="1585">
        <v>0.15672045936409829</v>
      </c>
      <c r="AC630" s="1585">
        <v>0.12481655666421654</v>
      </c>
      <c r="AD630" s="1585">
        <v>0.11860206253317584</v>
      </c>
      <c r="AE630" s="1585">
        <v>4.1095345030690789E-2</v>
      </c>
      <c r="AF630" s="1585">
        <v>6.0304055827358649E-2</v>
      </c>
      <c r="AG630" s="1585">
        <v>0.12006191104393116</v>
      </c>
      <c r="AH630" s="1585">
        <v>0.146541659024922</v>
      </c>
      <c r="AI630" s="2047">
        <v>0.10286748756190667</v>
      </c>
      <c r="AJ630" s="1855">
        <v>5.8023302299568424E-2</v>
      </c>
      <c r="AK630" s="1585">
        <v>6.6757199583097115E-2</v>
      </c>
      <c r="AL630" s="1585">
        <v>5.4356258649886913E-2</v>
      </c>
      <c r="AM630" s="1585">
        <v>4.0421041436957683E-2</v>
      </c>
      <c r="AN630" s="1585">
        <v>5.2784986919191201E-2</v>
      </c>
      <c r="AO630" s="1585">
        <v>2.0678470796870574E-2</v>
      </c>
      <c r="AP630" s="1585">
        <v>0.11865825468572067</v>
      </c>
      <c r="AQ630" s="1585">
        <v>0.22888875071788672</v>
      </c>
      <c r="AR630" s="2369">
        <v>0.34434289119569539</v>
      </c>
      <c r="AS630" s="2369">
        <v>0.26050935295372324</v>
      </c>
      <c r="AT630" s="2369" t="e">
        <v>#REF!</v>
      </c>
    </row>
    <row r="631" spans="4:46" ht="15.75">
      <c r="D631" s="1586" t="s">
        <v>1387</v>
      </c>
      <c r="E631" s="1556"/>
      <c r="F631" s="1556"/>
      <c r="G631" s="1556"/>
      <c r="H631" s="1556"/>
      <c r="I631" s="1557"/>
      <c r="J631" s="1557"/>
      <c r="K631" s="1557"/>
      <c r="L631" s="1557"/>
      <c r="M631" s="1557"/>
      <c r="N631" s="1557"/>
      <c r="O631" s="1557"/>
      <c r="P631" s="1557"/>
      <c r="Q631" s="1557"/>
      <c r="R631" s="1557"/>
      <c r="S631" s="1557"/>
      <c r="T631" s="1557"/>
      <c r="U631" s="1558"/>
      <c r="V631" s="1558"/>
      <c r="W631" s="1558"/>
      <c r="X631" s="1559"/>
      <c r="Y631" s="1559"/>
      <c r="Z631" s="1559"/>
      <c r="AA631" s="1559"/>
      <c r="AB631" s="1559"/>
      <c r="AC631" s="1559"/>
      <c r="AD631" s="1559"/>
      <c r="AE631" s="1559"/>
      <c r="AF631" s="1559"/>
      <c r="AG631" s="1559"/>
      <c r="AH631" s="1559"/>
      <c r="AI631" s="2040"/>
      <c r="AJ631" s="1849"/>
      <c r="AK631" s="1559"/>
      <c r="AL631" s="1559"/>
      <c r="AM631" s="1559"/>
      <c r="AN631" s="1559"/>
      <c r="AO631" s="1559"/>
      <c r="AP631" s="1559"/>
      <c r="AQ631" s="1559"/>
      <c r="AR631" s="2369"/>
      <c r="AS631" s="2369"/>
      <c r="AT631" s="2369"/>
    </row>
    <row r="632" spans="4:46" ht="15.75">
      <c r="D632" s="1561" t="s">
        <v>1388</v>
      </c>
      <c r="E632" s="1556"/>
      <c r="F632" s="1556"/>
      <c r="G632" s="1556"/>
      <c r="H632" s="1556"/>
      <c r="I632" s="1587">
        <v>0.41778830417920426</v>
      </c>
      <c r="J632" s="1587">
        <v>0.47672704621503054</v>
      </c>
      <c r="K632" s="1587">
        <v>0.25440083862583784</v>
      </c>
      <c r="L632" s="1587">
        <v>0.35224597087617793</v>
      </c>
      <c r="M632" s="1587">
        <v>0.22967763695967985</v>
      </c>
      <c r="N632" s="1587">
        <v>0.18449622269827443</v>
      </c>
      <c r="O632" s="1587">
        <v>0.22465219080348212</v>
      </c>
      <c r="P632" s="1587">
        <v>0.22340588663986186</v>
      </c>
      <c r="Q632" s="1587">
        <v>0.19659082061671712</v>
      </c>
      <c r="R632" s="1587">
        <v>0.15512789961501941</v>
      </c>
      <c r="S632" s="1587">
        <v>0.20844774776841193</v>
      </c>
      <c r="T632" s="1587">
        <v>0.16359372310506459</v>
      </c>
      <c r="U632" s="1588">
        <v>0.14562729508749794</v>
      </c>
      <c r="V632" s="1588">
        <v>0.20139458139835389</v>
      </c>
      <c r="W632" s="1588">
        <v>0.25640829874414545</v>
      </c>
      <c r="X632" s="1589">
        <v>0.28464721263734655</v>
      </c>
      <c r="Y632" s="1589">
        <v>0.30361642431615221</v>
      </c>
      <c r="Z632" s="1589">
        <v>0.27657042563656775</v>
      </c>
      <c r="AA632" s="1589">
        <v>0.30905927491392143</v>
      </c>
      <c r="AB632" s="1589">
        <v>0.3601000927000973</v>
      </c>
      <c r="AC632" s="1589">
        <v>0.37083832327840249</v>
      </c>
      <c r="AD632" s="1589">
        <v>0.35072500575513105</v>
      </c>
      <c r="AE632" s="1589">
        <v>0.23784348901660743</v>
      </c>
      <c r="AF632" s="1589">
        <v>0.29034403146492377</v>
      </c>
      <c r="AG632" s="1589">
        <v>0.36185138795797001</v>
      </c>
      <c r="AH632" s="1589">
        <v>0.34773633071304522</v>
      </c>
      <c r="AI632" s="2048">
        <v>0.34511765687359686</v>
      </c>
      <c r="AJ632" s="1856">
        <v>0.3336110476411952</v>
      </c>
      <c r="AK632" s="1589">
        <v>0.3576885444861575</v>
      </c>
      <c r="AL632" s="1589">
        <v>0.39862703313956083</v>
      </c>
      <c r="AM632" s="1589">
        <v>0.42070690833971475</v>
      </c>
      <c r="AN632" s="1589">
        <v>0.44963503144902617</v>
      </c>
      <c r="AO632" s="1589">
        <v>0.43520234569348637</v>
      </c>
      <c r="AP632" s="1589">
        <v>0.38617591515423694</v>
      </c>
      <c r="AQ632" s="1589">
        <v>0.31412693096510702</v>
      </c>
      <c r="AR632" s="2376">
        <v>0.27376865077817547</v>
      </c>
      <c r="AS632" s="2376" t="e">
        <v>#REF!</v>
      </c>
      <c r="AT632" s="2376" t="e">
        <v>#REF!</v>
      </c>
    </row>
    <row r="633" spans="4:46" ht="16.5" thickBot="1">
      <c r="D633" s="1577" t="s">
        <v>1389</v>
      </c>
      <c r="E633" s="1590"/>
      <c r="F633" s="1590"/>
      <c r="G633" s="1590"/>
      <c r="H633" s="1590"/>
      <c r="I633" s="1591">
        <v>0.42913308678844048</v>
      </c>
      <c r="J633" s="1591">
        <v>0.43037064343497844</v>
      </c>
      <c r="K633" s="1591">
        <v>0.3098325304408856</v>
      </c>
      <c r="L633" s="1591">
        <v>0.39281261974828358</v>
      </c>
      <c r="M633" s="1591">
        <v>0.28528783767082655</v>
      </c>
      <c r="N633" s="1591">
        <v>0.30536812811717229</v>
      </c>
      <c r="O633" s="1591">
        <v>0.32368866249112577</v>
      </c>
      <c r="P633" s="1591">
        <v>0.32280701394821648</v>
      </c>
      <c r="Q633" s="1591">
        <v>0.37507191945041513</v>
      </c>
      <c r="R633" s="1591">
        <v>0.29853249754118705</v>
      </c>
      <c r="S633" s="1591">
        <v>0.38642080518514688</v>
      </c>
      <c r="T633" s="1591">
        <v>0.35498911586954301</v>
      </c>
      <c r="U633" s="1592">
        <v>0.32264688503433475</v>
      </c>
      <c r="V633" s="1592">
        <v>0.40152031979890235</v>
      </c>
      <c r="W633" s="1592">
        <v>0.45664963530002917</v>
      </c>
      <c r="X633" s="1593">
        <v>0.48947500400797617</v>
      </c>
      <c r="Y633" s="1593">
        <v>0.45198913398303248</v>
      </c>
      <c r="Z633" s="1593">
        <v>0.47411941216170755</v>
      </c>
      <c r="AA633" s="1593">
        <v>0.49392614084911468</v>
      </c>
      <c r="AB633" s="1593">
        <v>0.54271127638255279</v>
      </c>
      <c r="AC633" s="1593">
        <v>0.56310734976952237</v>
      </c>
      <c r="AD633" s="1593">
        <v>0.67044078223054682</v>
      </c>
      <c r="AE633" s="1593">
        <v>0.36421882552350099</v>
      </c>
      <c r="AF633" s="1593">
        <v>0.39070192086302463</v>
      </c>
      <c r="AG633" s="1593">
        <v>0.50303455115912921</v>
      </c>
      <c r="AH633" s="1593">
        <v>0.51965389683653052</v>
      </c>
      <c r="AI633" s="2049">
        <v>0.50585506037517924</v>
      </c>
      <c r="AJ633" s="1857">
        <v>0.47718484124038929</v>
      </c>
      <c r="AK633" s="1593">
        <v>0.50493866209665517</v>
      </c>
      <c r="AL633" s="1593">
        <v>0.55896419052477153</v>
      </c>
      <c r="AM633" s="1593">
        <v>0.57923485339227565</v>
      </c>
      <c r="AN633" s="1593">
        <v>0.6085901119191246</v>
      </c>
      <c r="AO633" s="1593">
        <v>0.58222878797313482</v>
      </c>
      <c r="AP633" s="1593">
        <v>0.50537070159688191</v>
      </c>
      <c r="AQ633" s="1593">
        <v>0.41657829285898923</v>
      </c>
      <c r="AR633" s="2377">
        <v>0.36452723838650275</v>
      </c>
      <c r="AS633" s="2377" t="e">
        <v>#REF!</v>
      </c>
      <c r="AT633" s="2377" t="e">
        <v>#REF!</v>
      </c>
    </row>
    <row r="634" spans="4:46">
      <c r="D634" s="162" t="s">
        <v>1227</v>
      </c>
      <c r="AI634"/>
    </row>
    <row r="635" spans="4:46">
      <c r="D635" s="162"/>
      <c r="AI635"/>
    </row>
    <row r="636" spans="4:46">
      <c r="D636" s="162" t="s">
        <v>1477</v>
      </c>
      <c r="AI636"/>
    </row>
    <row r="637" spans="4:46" ht="15.75">
      <c r="D637" s="1614" t="s">
        <v>1478</v>
      </c>
      <c r="E637" s="1360"/>
      <c r="F637" s="1360"/>
      <c r="G637" s="1360"/>
      <c r="H637" s="1360"/>
      <c r="I637" s="1361"/>
      <c r="J637" s="1361"/>
      <c r="K637" s="1361"/>
      <c r="L637" s="1361"/>
      <c r="M637" s="1361"/>
      <c r="N637" s="1361"/>
      <c r="O637" s="1361"/>
      <c r="P637" s="1361"/>
      <c r="Q637" s="1361"/>
      <c r="R637" s="1361"/>
      <c r="S637" s="1361"/>
      <c r="T637" s="1361"/>
      <c r="U637" s="1362"/>
      <c r="V637" s="1361"/>
      <c r="W637" s="1361"/>
      <c r="X637" s="1363"/>
      <c r="Y637" s="1363"/>
      <c r="Z637" s="1364"/>
      <c r="AA637" s="1364"/>
      <c r="AB637" s="1364"/>
      <c r="AC637" s="1364"/>
      <c r="AD637" s="1364"/>
      <c r="AE637" s="1363"/>
      <c r="AF637" s="1363"/>
      <c r="AG637" s="1363"/>
      <c r="AH637" s="1363"/>
      <c r="AI637" s="2050"/>
      <c r="AJ637" s="1363"/>
      <c r="AK637" s="1363"/>
      <c r="AL637" s="1363"/>
      <c r="AM637" s="1363"/>
      <c r="AN637" s="1363"/>
      <c r="AO637" s="1363"/>
      <c r="AP637" s="1363"/>
      <c r="AQ637" s="1363"/>
      <c r="AR637" s="2460"/>
      <c r="AS637" s="2460"/>
      <c r="AT637" s="2460"/>
    </row>
    <row r="638" spans="4:46" ht="16.5" thickBot="1">
      <c r="D638" s="1615"/>
      <c r="E638" s="1393"/>
      <c r="F638" s="1365"/>
      <c r="G638" s="1365"/>
      <c r="H638" s="1365"/>
      <c r="I638" s="1366"/>
      <c r="J638" s="1365"/>
      <c r="K638" s="1365"/>
      <c r="L638" s="1365"/>
      <c r="M638" s="1365"/>
      <c r="N638" s="1365"/>
      <c r="O638" s="1365"/>
      <c r="P638" s="1365"/>
      <c r="Q638" s="1365"/>
      <c r="R638" s="1365"/>
      <c r="S638" s="1365"/>
      <c r="T638" s="1365"/>
      <c r="U638" s="1365"/>
      <c r="V638" s="1366"/>
      <c r="W638" s="1365"/>
      <c r="X638" s="1367"/>
      <c r="Y638" s="1367"/>
      <c r="Z638" s="1368"/>
      <c r="AA638" s="1368"/>
      <c r="AB638" s="1369"/>
      <c r="AC638" s="1367"/>
      <c r="AD638" s="1370"/>
      <c r="AE638" s="1370"/>
      <c r="AF638" s="1370"/>
      <c r="AG638" s="1367"/>
      <c r="AH638" s="1367"/>
      <c r="AI638" s="2051"/>
      <c r="AJ638" s="1367"/>
      <c r="AK638" s="1367"/>
      <c r="AL638" s="1367"/>
      <c r="AM638" s="1367"/>
      <c r="AN638" s="1367"/>
      <c r="AO638" s="1367"/>
      <c r="AP638" s="1367"/>
      <c r="AQ638" s="1367"/>
      <c r="AR638" s="2461"/>
      <c r="AS638" s="2461"/>
      <c r="AT638" s="2461"/>
    </row>
    <row r="639" spans="4:46" ht="16.5" thickBot="1">
      <c r="D639" s="1615"/>
      <c r="E639" s="1711"/>
      <c r="F639" s="1612"/>
      <c r="G639" s="1371"/>
      <c r="H639" s="1371"/>
      <c r="I639" s="1372"/>
      <c r="J639" s="1372"/>
      <c r="K639" s="1372"/>
      <c r="L639" s="1372"/>
      <c r="M639" s="1372"/>
      <c r="N639" s="1372"/>
      <c r="O639" s="1372"/>
      <c r="P639" s="1372"/>
      <c r="Q639" s="1372"/>
      <c r="R639" s="1372"/>
      <c r="S639" s="1372"/>
      <c r="T639" s="1372"/>
      <c r="U639" s="1372">
        <v>2010</v>
      </c>
      <c r="V639" s="1372">
        <v>2011</v>
      </c>
      <c r="W639" s="1372">
        <v>2012</v>
      </c>
      <c r="X639" s="1373">
        <v>2013</v>
      </c>
      <c r="Y639" s="1373">
        <v>2014</v>
      </c>
      <c r="Z639" s="1373">
        <v>2015</v>
      </c>
      <c r="AA639" s="1373">
        <v>2016</v>
      </c>
      <c r="AB639" s="1373">
        <v>2017</v>
      </c>
      <c r="AC639" s="1373">
        <v>2018</v>
      </c>
      <c r="AD639" s="1373">
        <v>2019</v>
      </c>
      <c r="AE639" s="1373">
        <v>2020</v>
      </c>
      <c r="AF639" s="1373">
        <v>2021</v>
      </c>
      <c r="AG639" s="1373">
        <v>2022</v>
      </c>
      <c r="AH639" s="1373">
        <v>2023</v>
      </c>
      <c r="AI639" s="2052">
        <v>2024</v>
      </c>
      <c r="AJ639" s="1858">
        <v>2025</v>
      </c>
      <c r="AK639" s="1373">
        <v>2026</v>
      </c>
      <c r="AL639" s="1373">
        <v>2027</v>
      </c>
      <c r="AM639" s="1373">
        <v>2028</v>
      </c>
      <c r="AN639" s="1373">
        <v>2029</v>
      </c>
      <c r="AO639" s="1373">
        <v>2030</v>
      </c>
      <c r="AP639" s="1373">
        <v>2031</v>
      </c>
      <c r="AQ639" s="1373">
        <v>2032</v>
      </c>
      <c r="AR639" s="2462">
        <v>2033</v>
      </c>
      <c r="AS639" s="2462">
        <v>2034</v>
      </c>
      <c r="AT639" s="2462">
        <v>2035</v>
      </c>
    </row>
    <row r="640" spans="4:46" ht="15.75">
      <c r="D640" s="1616"/>
      <c r="E640" s="1761">
        <v>45875.833759953704</v>
      </c>
      <c r="F640" s="1613"/>
      <c r="G640" s="1374"/>
      <c r="H640" s="1374"/>
      <c r="I640" s="1375"/>
      <c r="J640" s="1375"/>
      <c r="K640" s="1375"/>
      <c r="L640" s="1375"/>
      <c r="M640" s="1375"/>
      <c r="N640" s="1375"/>
      <c r="O640" s="1375"/>
      <c r="P640" s="1375"/>
      <c r="Q640" s="1375"/>
      <c r="R640" s="1375"/>
      <c r="S640" s="1375"/>
      <c r="T640" s="1375"/>
      <c r="U640" s="1375"/>
      <c r="V640" s="1375"/>
      <c r="W640" s="1375"/>
      <c r="X640" s="1376"/>
      <c r="Y640" s="1376"/>
      <c r="Z640" s="1376"/>
      <c r="AA640" s="1376"/>
      <c r="AB640" s="1364"/>
      <c r="AC640" s="1364"/>
      <c r="AD640" s="1364"/>
      <c r="AE640" s="1364"/>
      <c r="AF640" s="1364"/>
      <c r="AG640" s="1364"/>
      <c r="AH640" s="1364"/>
      <c r="AI640" s="2053"/>
      <c r="AJ640" s="1364"/>
      <c r="AK640" s="1364"/>
      <c r="AL640" s="1364"/>
      <c r="AM640" s="1364"/>
      <c r="AN640" s="1364"/>
      <c r="AO640" s="1364"/>
      <c r="AP640" s="1364"/>
      <c r="AQ640" s="1364"/>
      <c r="AR640" s="2463"/>
      <c r="AS640" s="2463"/>
      <c r="AT640" s="2463"/>
    </row>
    <row r="641" spans="4:46" ht="16.75">
      <c r="D641" s="1617" t="s">
        <v>1479</v>
      </c>
      <c r="E641" s="1712"/>
      <c r="F641" s="1365"/>
      <c r="G641" s="1365"/>
      <c r="H641" s="1365"/>
      <c r="I641" s="1365"/>
      <c r="J641" s="1365"/>
      <c r="K641" s="1365"/>
      <c r="L641" s="1365"/>
      <c r="M641" s="1365"/>
      <c r="N641" s="1365"/>
      <c r="O641" s="1365"/>
      <c r="P641" s="1365"/>
      <c r="Q641" s="1365"/>
      <c r="R641" s="1365"/>
      <c r="S641" s="1365"/>
      <c r="T641" s="1365"/>
      <c r="U641" s="1377">
        <v>-399.14243773980218</v>
      </c>
      <c r="V641" s="1377">
        <v>-477.0105138373151</v>
      </c>
      <c r="W641" s="1377">
        <v>-741.01596068013112</v>
      </c>
      <c r="X641" s="1377">
        <v>-585.10560774615465</v>
      </c>
      <c r="Y641" s="1377">
        <v>-929.80067925571416</v>
      </c>
      <c r="Z641" s="1377">
        <v>-1077.0440812166655</v>
      </c>
      <c r="AA641" s="1377">
        <v>-1317.1586483215233</v>
      </c>
      <c r="AB641" s="1377">
        <v>-860.44252532573967</v>
      </c>
      <c r="AC641" s="1377">
        <v>-958.77331158978484</v>
      </c>
      <c r="AD641" s="1377">
        <v>-1224.9026055125994</v>
      </c>
      <c r="AE641" s="1377">
        <v>-1227.3333576414225</v>
      </c>
      <c r="AF641" s="1377">
        <v>-1207.1062854845272</v>
      </c>
      <c r="AG641" s="1377">
        <v>-1247.1126077885817</v>
      </c>
      <c r="AH641" s="1377">
        <v>-1647.4562878811889</v>
      </c>
      <c r="AI641" s="2054">
        <v>-1806.5845100067868</v>
      </c>
      <c r="AJ641" s="1377">
        <v>-2169.0314047749771</v>
      </c>
      <c r="AK641" s="1377">
        <v>-2726.5479436683754</v>
      </c>
      <c r="AL641" s="1377">
        <v>-2571.0673112315199</v>
      </c>
      <c r="AM641" s="1377">
        <v>-2123.6077682972114</v>
      </c>
      <c r="AN641" s="1377">
        <v>-2203.2609045857912</v>
      </c>
      <c r="AO641" s="1377">
        <v>-1735.3326111527226</v>
      </c>
      <c r="AP641" s="1377">
        <v>-1427.9711428064393</v>
      </c>
      <c r="AQ641" s="1377">
        <v>239.77927102002934</v>
      </c>
      <c r="AR641" s="2378">
        <v>2076.6928472561758</v>
      </c>
      <c r="AS641" s="2378">
        <v>-1198.6557619309683</v>
      </c>
      <c r="AT641" s="2378">
        <v>-1248.7651220702394</v>
      </c>
    </row>
    <row r="642" spans="4:46" ht="16.75">
      <c r="D642" s="1618" t="s">
        <v>1480</v>
      </c>
      <c r="E642" s="1712"/>
      <c r="F642" s="1365"/>
      <c r="G642" s="1365"/>
      <c r="H642" s="1365"/>
      <c r="I642" s="1365"/>
      <c r="J642" s="1365"/>
      <c r="K642" s="1365"/>
      <c r="L642" s="1365"/>
      <c r="M642" s="1365"/>
      <c r="N642" s="1365"/>
      <c r="O642" s="1365"/>
      <c r="P642" s="1365"/>
      <c r="Q642" s="1365"/>
      <c r="R642" s="1365"/>
      <c r="S642" s="1365"/>
      <c r="T642" s="1365"/>
      <c r="U642" s="1378"/>
      <c r="V642" s="1378"/>
      <c r="W642" s="1378"/>
      <c r="X642" s="1378"/>
      <c r="Y642" s="1378">
        <v>-929.8006792557137</v>
      </c>
      <c r="Z642" s="1378">
        <v>-1077.0440812166653</v>
      </c>
      <c r="AA642" s="1378">
        <v>-1313.4086483215233</v>
      </c>
      <c r="AB642" s="1378">
        <v>-823.31752532574001</v>
      </c>
      <c r="AC642" s="1378">
        <v>-916.74331158978487</v>
      </c>
      <c r="AD642" s="1378">
        <v>-1220.3026055125997</v>
      </c>
      <c r="AE642" s="1378">
        <v>-1179.9536076414229</v>
      </c>
      <c r="AF642" s="1378">
        <v>-1006.8682854845274</v>
      </c>
      <c r="AG642" s="1378">
        <v>-1179.6538577885819</v>
      </c>
      <c r="AH642" s="1378">
        <v>-1587.9257878811886</v>
      </c>
      <c r="AI642" s="2055">
        <v>-1610.481280994903</v>
      </c>
      <c r="AJ642" s="1378">
        <v>-1955.7438173097776</v>
      </c>
      <c r="AK642" s="1378">
        <v>-2092.3132055433753</v>
      </c>
      <c r="AL642" s="1378">
        <v>-2129.1905406065207</v>
      </c>
      <c r="AM642" s="1378">
        <v>-2083.7538332972099</v>
      </c>
      <c r="AN642" s="1378">
        <v>-2181.8109045857896</v>
      </c>
      <c r="AO642" s="1378">
        <v>-1735.332611152724</v>
      </c>
      <c r="AP642" s="1378">
        <v>-1427.9711428064402</v>
      </c>
      <c r="AQ642" s="1378">
        <v>239.77927102002832</v>
      </c>
      <c r="AR642" s="2379">
        <v>2076.6928472561758</v>
      </c>
      <c r="AS642" s="2379">
        <v>-1198.6557619309679</v>
      </c>
      <c r="AT642" s="2379">
        <v>-1248.765122070241</v>
      </c>
    </row>
    <row r="643" spans="4:46" ht="16.75">
      <c r="D643" s="1619" t="s">
        <v>1481</v>
      </c>
      <c r="E643" s="1712"/>
      <c r="F643" s="1365"/>
      <c r="G643" s="1365"/>
      <c r="H643" s="1365"/>
      <c r="I643" s="1365"/>
      <c r="J643" s="1365"/>
      <c r="K643" s="1365"/>
      <c r="L643" s="1365"/>
      <c r="M643" s="1365"/>
      <c r="N643" s="1365"/>
      <c r="O643" s="1365"/>
      <c r="P643" s="1365"/>
      <c r="Q643" s="1365"/>
      <c r="R643" s="1365"/>
      <c r="S643" s="1365"/>
      <c r="T643" s="1365"/>
      <c r="U643" s="1379">
        <v>-786.69823198723111</v>
      </c>
      <c r="V643" s="1379">
        <v>-1104.8406819260244</v>
      </c>
      <c r="W643" s="1379">
        <v>-1273.6979973176049</v>
      </c>
      <c r="X643" s="1379">
        <v>-1150.7782240120837</v>
      </c>
      <c r="Y643" s="1379">
        <v>-1268.569379319752</v>
      </c>
      <c r="Z643" s="1379">
        <v>-1236.605594446376</v>
      </c>
      <c r="AA643" s="1379">
        <v>-1294.1432309645345</v>
      </c>
      <c r="AB643" s="1379">
        <v>-973.90152947148476</v>
      </c>
      <c r="AC643" s="1379">
        <v>-1154.517937325817</v>
      </c>
      <c r="AD643" s="1379">
        <v>-1464.9298479763402</v>
      </c>
      <c r="AE643" s="1379">
        <v>-1650.2711384173981</v>
      </c>
      <c r="AF643" s="1379">
        <v>-1658.6939804403246</v>
      </c>
      <c r="AG643" s="1379">
        <v>-1988.5445820359059</v>
      </c>
      <c r="AH643" s="1379">
        <v>-2368.7598144758122</v>
      </c>
      <c r="AI643" s="2056">
        <v>-2344.3995878205433</v>
      </c>
      <c r="AJ643" s="1379">
        <v>-2512.8934987354282</v>
      </c>
      <c r="AK643" s="1379">
        <v>-2867.621142292588</v>
      </c>
      <c r="AL643" s="1379">
        <v>-2744.9579752214258</v>
      </c>
      <c r="AM643" s="1379">
        <v>-2408.7162277711122</v>
      </c>
      <c r="AN643" s="1379">
        <v>-2474.2352879015853</v>
      </c>
      <c r="AO643" s="1379">
        <v>-1977.3326220436848</v>
      </c>
      <c r="AP643" s="1379">
        <v>-1621.8365001350994</v>
      </c>
      <c r="AQ643" s="1379">
        <v>-167.15601836974383</v>
      </c>
      <c r="AR643" s="2380">
        <v>1580.4526701543309</v>
      </c>
      <c r="AS643" s="2380">
        <v>-656.99971437808381</v>
      </c>
      <c r="AT643" s="2380">
        <v>-820.69603893632666</v>
      </c>
    </row>
    <row r="644" spans="4:46" ht="16.75">
      <c r="D644" s="1618" t="s">
        <v>1482</v>
      </c>
      <c r="E644" s="1712"/>
      <c r="F644" s="1365"/>
      <c r="G644" s="1365"/>
      <c r="H644" s="1365"/>
      <c r="I644" s="1365"/>
      <c r="J644" s="1365"/>
      <c r="K644" s="1365"/>
      <c r="L644" s="1365"/>
      <c r="M644" s="1365"/>
      <c r="N644" s="1365"/>
      <c r="O644" s="1365"/>
      <c r="P644" s="1365"/>
      <c r="Q644" s="1365"/>
      <c r="R644" s="1365"/>
      <c r="S644" s="1365"/>
      <c r="T644" s="1365"/>
      <c r="U644" s="1379">
        <v>-786.69823198723111</v>
      </c>
      <c r="V644" s="1379">
        <v>-1104.8406819260244</v>
      </c>
      <c r="W644" s="1379">
        <v>-1273.6979973176049</v>
      </c>
      <c r="X644" s="1379">
        <v>-1150.7782240120837</v>
      </c>
      <c r="Y644" s="1379">
        <v>-1268.569379319752</v>
      </c>
      <c r="Z644" s="1379">
        <v>-1236.605594446376</v>
      </c>
      <c r="AA644" s="1379">
        <v>-1291.1432309645345</v>
      </c>
      <c r="AB644" s="1379">
        <v>-949.15152947148476</v>
      </c>
      <c r="AC644" s="1379">
        <v>-1121.8279373258169</v>
      </c>
      <c r="AD644" s="1379">
        <v>-1464.9298479763402</v>
      </c>
      <c r="AE644" s="1379">
        <v>-1614.262528417398</v>
      </c>
      <c r="AF644" s="1379">
        <v>-1506.5131004403247</v>
      </c>
      <c r="AG644" s="1379">
        <v>-1937.275932035906</v>
      </c>
      <c r="AH644" s="1379">
        <v>-2323.5166344758122</v>
      </c>
      <c r="AI644" s="2056">
        <v>-2195.361133771512</v>
      </c>
      <c r="AJ644" s="1379">
        <v>-2350.7949322618765</v>
      </c>
      <c r="AK644" s="1379">
        <v>-2385.602741317588</v>
      </c>
      <c r="AL644" s="1379">
        <v>-2409.1316295464258</v>
      </c>
      <c r="AM644" s="1379">
        <v>-2378.4272371711122</v>
      </c>
      <c r="AN644" s="1379">
        <v>-2457.9332879015851</v>
      </c>
      <c r="AO644" s="1379">
        <v>-1977.3326220436848</v>
      </c>
      <c r="AP644" s="1379">
        <v>-1621.8365001350994</v>
      </c>
      <c r="AQ644" s="1379">
        <v>-167.15601836974383</v>
      </c>
      <c r="AR644" s="2380">
        <v>1580.4526701543309</v>
      </c>
      <c r="AS644" s="2380">
        <v>-656.99971437808381</v>
      </c>
      <c r="AT644" s="2380">
        <v>-820.69603893632666</v>
      </c>
    </row>
    <row r="645" spans="4:46" ht="16.75">
      <c r="D645" s="1620" t="s">
        <v>1483</v>
      </c>
      <c r="E645" s="1712"/>
      <c r="F645" s="1365"/>
      <c r="G645" s="1365"/>
      <c r="H645" s="1365"/>
      <c r="I645" s="1365"/>
      <c r="J645" s="1365"/>
      <c r="K645" s="1365"/>
      <c r="L645" s="1365"/>
      <c r="M645" s="1365"/>
      <c r="N645" s="1365"/>
      <c r="O645" s="1365"/>
      <c r="P645" s="1365"/>
      <c r="Q645" s="1365"/>
      <c r="R645" s="1365"/>
      <c r="S645" s="1365"/>
      <c r="T645" s="1365"/>
      <c r="U645" s="1379">
        <v>297.27525638318576</v>
      </c>
      <c r="V645" s="1379">
        <v>464.23509572295097</v>
      </c>
      <c r="W645" s="1379">
        <v>590.75047513658239</v>
      </c>
      <c r="X645" s="1379">
        <v>703.01008041898604</v>
      </c>
      <c r="Y645" s="1379">
        <v>723.09059610740644</v>
      </c>
      <c r="Z645" s="1379">
        <v>682.04487175539759</v>
      </c>
      <c r="AA645" s="1379">
        <v>726.61089888126162</v>
      </c>
      <c r="AB645" s="1379">
        <v>1040.4630420538626</v>
      </c>
      <c r="AC645" s="1379">
        <v>1129.6259856911984</v>
      </c>
      <c r="AD645" s="1379">
        <v>1239.7017406889609</v>
      </c>
      <c r="AE645" s="1379">
        <v>1407.5179307271878</v>
      </c>
      <c r="AF645" s="1379">
        <v>1530.8304561703999</v>
      </c>
      <c r="AG645" s="1379">
        <v>2111.8792169381027</v>
      </c>
      <c r="AH645" s="1379">
        <v>2465.9492713402205</v>
      </c>
      <c r="AI645" s="2056">
        <v>3201.0016814397941</v>
      </c>
      <c r="AJ645" s="1379">
        <v>3952.8817915758641</v>
      </c>
      <c r="AK645" s="1379">
        <v>4660.2720973167798</v>
      </c>
      <c r="AL645" s="1379">
        <v>5218.1558578984523</v>
      </c>
      <c r="AM645" s="1379">
        <v>5995.0078097285823</v>
      </c>
      <c r="AN645" s="1379">
        <v>6746.0004166107501</v>
      </c>
      <c r="AO645" s="1379">
        <v>7388.3619027615878</v>
      </c>
      <c r="AP645" s="1379">
        <v>7355.0841389963553</v>
      </c>
      <c r="AQ645" s="1379">
        <v>7721.3522967980189</v>
      </c>
      <c r="AR645" s="2380">
        <v>8148.9808953383017</v>
      </c>
      <c r="AS645" s="2380">
        <v>8758.5803401617923</v>
      </c>
      <c r="AT645" s="2380">
        <v>9221.8450839179677</v>
      </c>
    </row>
    <row r="646" spans="4:46" ht="16.75">
      <c r="D646" s="1621" t="s">
        <v>1484</v>
      </c>
      <c r="E646" s="1712"/>
      <c r="F646" s="1365"/>
      <c r="G646" s="1365"/>
      <c r="H646" s="1365"/>
      <c r="I646" s="1365"/>
      <c r="J646" s="1365"/>
      <c r="K646" s="1365"/>
      <c r="L646" s="1365"/>
      <c r="M646" s="1365"/>
      <c r="N646" s="1365"/>
      <c r="O646" s="1365"/>
      <c r="P646" s="1365"/>
      <c r="Q646" s="1365"/>
      <c r="R646" s="1365"/>
      <c r="S646" s="1365"/>
      <c r="T646" s="1365"/>
      <c r="U646" s="1379">
        <v>0</v>
      </c>
      <c r="V646" s="1379">
        <v>0</v>
      </c>
      <c r="W646" s="1379">
        <v>0</v>
      </c>
      <c r="X646" s="1379">
        <v>0</v>
      </c>
      <c r="Y646" s="1379">
        <v>0</v>
      </c>
      <c r="Z646" s="1379">
        <v>0</v>
      </c>
      <c r="AA646" s="1379">
        <v>0</v>
      </c>
      <c r="AB646" s="1379">
        <v>90.500004063763001</v>
      </c>
      <c r="AC646" s="1379">
        <v>73.613640090336645</v>
      </c>
      <c r="AD646" s="1379">
        <v>276.37361303992793</v>
      </c>
      <c r="AE646" s="1379">
        <v>646.18294618000004</v>
      </c>
      <c r="AF646" s="1379">
        <v>363.18400854496144</v>
      </c>
      <c r="AG646" s="1379">
        <v>555.74041728139775</v>
      </c>
      <c r="AH646" s="1379">
        <v>883.60790093213734</v>
      </c>
      <c r="AI646" s="2056">
        <v>1509.0537308472606</v>
      </c>
      <c r="AJ646" s="1379">
        <v>2098.8686518617742</v>
      </c>
      <c r="AK646" s="1379">
        <v>2627.1935712185686</v>
      </c>
      <c r="AL646" s="1379">
        <v>2979.1404430168095</v>
      </c>
      <c r="AM646" s="1379">
        <v>3502.208748569019</v>
      </c>
      <c r="AN646" s="1379">
        <v>4023.2209890067493</v>
      </c>
      <c r="AO646" s="1379">
        <v>4424.9221002272452</v>
      </c>
      <c r="AP646" s="1379">
        <v>4101.3533332885891</v>
      </c>
      <c r="AQ646" s="1379">
        <v>4140.9866859278045</v>
      </c>
      <c r="AR646" s="2380">
        <v>4181.0030347426182</v>
      </c>
      <c r="AS646" s="2380">
        <v>4221.406080809541</v>
      </c>
      <c r="AT646" s="2380">
        <v>4262.1995609703699</v>
      </c>
    </row>
    <row r="647" spans="4:46" ht="16.75">
      <c r="D647" s="1620" t="s">
        <v>1485</v>
      </c>
      <c r="E647" s="1712"/>
      <c r="F647" s="1365"/>
      <c r="G647" s="1365"/>
      <c r="H647" s="1365"/>
      <c r="I647" s="1365"/>
      <c r="J647" s="1365"/>
      <c r="K647" s="1365"/>
      <c r="L647" s="1365"/>
      <c r="M647" s="1365"/>
      <c r="N647" s="1365"/>
      <c r="O647" s="1365"/>
      <c r="P647" s="1365"/>
      <c r="Q647" s="1365"/>
      <c r="R647" s="1365"/>
      <c r="S647" s="1365"/>
      <c r="T647" s="1365"/>
      <c r="U647" s="1379">
        <v>297.27525638318576</v>
      </c>
      <c r="V647" s="1379">
        <v>464.23509572295097</v>
      </c>
      <c r="W647" s="1379">
        <v>590.75047513658239</v>
      </c>
      <c r="X647" s="1379">
        <v>703.01008041898604</v>
      </c>
      <c r="Y647" s="1379">
        <v>723.09059610740644</v>
      </c>
      <c r="Z647" s="1379">
        <v>682.04487175539759</v>
      </c>
      <c r="AA647" s="1379">
        <v>726.61089888126162</v>
      </c>
      <c r="AB647" s="1379">
        <v>949.96303799009968</v>
      </c>
      <c r="AC647" s="1379">
        <v>1056.0123456008616</v>
      </c>
      <c r="AD647" s="1379">
        <v>963.32812764903292</v>
      </c>
      <c r="AE647" s="1379">
        <v>761.33498454718779</v>
      </c>
      <c r="AF647" s="1379">
        <v>1167.6464476254384</v>
      </c>
      <c r="AG647" s="1379">
        <v>1556.138799656705</v>
      </c>
      <c r="AH647" s="1379">
        <v>1582.3413704080831</v>
      </c>
      <c r="AI647" s="2056">
        <v>1691.9479505925335</v>
      </c>
      <c r="AJ647" s="1379">
        <v>1854.0131397140899</v>
      </c>
      <c r="AK647" s="1379">
        <v>2033.0785260982111</v>
      </c>
      <c r="AL647" s="1379">
        <v>2239.0154148816428</v>
      </c>
      <c r="AM647" s="1379">
        <v>2492.7990611595633</v>
      </c>
      <c r="AN647" s="1379">
        <v>2722.7794276040008</v>
      </c>
      <c r="AO647" s="1379">
        <v>2963.4398025343426</v>
      </c>
      <c r="AP647" s="1379">
        <v>3253.7308057077662</v>
      </c>
      <c r="AQ647" s="1379">
        <v>3580.3656108702144</v>
      </c>
      <c r="AR647" s="2380">
        <v>3967.9778605956835</v>
      </c>
      <c r="AS647" s="2380">
        <v>4537.1742593522513</v>
      </c>
      <c r="AT647" s="2380">
        <v>4959.6455229475978</v>
      </c>
    </row>
    <row r="648" spans="4:46" ht="16.75">
      <c r="D648" s="1620" t="s">
        <v>1486</v>
      </c>
      <c r="E648" s="1712"/>
      <c r="F648" s="1365"/>
      <c r="G648" s="1365"/>
      <c r="H648" s="1365"/>
      <c r="I648" s="1365"/>
      <c r="J648" s="1365"/>
      <c r="K648" s="1365"/>
      <c r="L648" s="1365"/>
      <c r="M648" s="1365"/>
      <c r="N648" s="1365"/>
      <c r="O648" s="1365"/>
      <c r="P648" s="1365"/>
      <c r="Q648" s="1365"/>
      <c r="R648" s="1365"/>
      <c r="S648" s="1365"/>
      <c r="T648" s="1365"/>
      <c r="U648" s="1379">
        <v>-1083.9734883704168</v>
      </c>
      <c r="V648" s="1379">
        <v>-1569.0757776489754</v>
      </c>
      <c r="W648" s="1379">
        <v>-1864.4484724541871</v>
      </c>
      <c r="X648" s="1379">
        <v>-1853.7883044310697</v>
      </c>
      <c r="Y648" s="1379">
        <v>-1991.6599754271583</v>
      </c>
      <c r="Z648" s="1379">
        <v>-1918.6504662017737</v>
      </c>
      <c r="AA648" s="1379">
        <v>-2020.7541298457961</v>
      </c>
      <c r="AB648" s="1379">
        <v>-2014.3645715253474</v>
      </c>
      <c r="AC648" s="1379">
        <v>-2284.1439230170154</v>
      </c>
      <c r="AD648" s="1379">
        <v>-2704.631588665301</v>
      </c>
      <c r="AE648" s="1379">
        <v>-3057.7890691445859</v>
      </c>
      <c r="AF648" s="1379">
        <v>-3189.5244366107245</v>
      </c>
      <c r="AG648" s="1379">
        <v>-4100.4237989740086</v>
      </c>
      <c r="AH648" s="1379">
        <v>-4834.7090858160327</v>
      </c>
      <c r="AI648" s="2056">
        <v>-5545.4012692603374</v>
      </c>
      <c r="AJ648" s="1379">
        <v>-6465.7752903112923</v>
      </c>
      <c r="AK648" s="1379">
        <v>-7527.8932396093678</v>
      </c>
      <c r="AL648" s="1379">
        <v>-7963.1138331198781</v>
      </c>
      <c r="AM648" s="1379">
        <v>-8403.7240374996945</v>
      </c>
      <c r="AN648" s="1379">
        <v>-9220.2357045123354</v>
      </c>
      <c r="AO648" s="1379">
        <v>-9365.6945248052725</v>
      </c>
      <c r="AP648" s="1379">
        <v>-8976.9206391314547</v>
      </c>
      <c r="AQ648" s="1379">
        <v>-7888.5083151677627</v>
      </c>
      <c r="AR648" s="2380">
        <v>-6568.5282251839708</v>
      </c>
      <c r="AS648" s="2380">
        <v>-9415.5800545398761</v>
      </c>
      <c r="AT648" s="2380">
        <v>-10042.541122854294</v>
      </c>
    </row>
    <row r="649" spans="4:46" ht="16.75">
      <c r="D649" s="1621" t="s">
        <v>1484</v>
      </c>
      <c r="E649" s="1712"/>
      <c r="F649" s="1365"/>
      <c r="G649" s="1365"/>
      <c r="H649" s="1365"/>
      <c r="I649" s="1365"/>
      <c r="J649" s="1365"/>
      <c r="K649" s="1365"/>
      <c r="L649" s="1365"/>
      <c r="M649" s="1365"/>
      <c r="N649" s="1365"/>
      <c r="O649" s="1365"/>
      <c r="P649" s="1365"/>
      <c r="Q649" s="1365"/>
      <c r="R649" s="1365"/>
      <c r="S649" s="1365"/>
      <c r="T649" s="1365"/>
      <c r="U649" s="1379">
        <v>0</v>
      </c>
      <c r="V649" s="1379">
        <v>0</v>
      </c>
      <c r="W649" s="1379">
        <v>0</v>
      </c>
      <c r="X649" s="1379">
        <v>0</v>
      </c>
      <c r="Y649" s="1379">
        <v>0</v>
      </c>
      <c r="Z649" s="1379">
        <v>0</v>
      </c>
      <c r="AA649" s="1379">
        <v>0</v>
      </c>
      <c r="AB649" s="1379">
        <v>0</v>
      </c>
      <c r="AC649" s="1379">
        <v>0</v>
      </c>
      <c r="AD649" s="1379">
        <v>-239.34721408016236</v>
      </c>
      <c r="AE649" s="1379">
        <v>-626.79745781999998</v>
      </c>
      <c r="AF649" s="1379">
        <v>-368.30537040178956</v>
      </c>
      <c r="AG649" s="1379">
        <v>-509.97380903204476</v>
      </c>
      <c r="AH649" s="1379">
        <v>-929.38815586994042</v>
      </c>
      <c r="AI649" s="2056">
        <v>-1477.8893965890152</v>
      </c>
      <c r="AJ649" s="1379">
        <v>-2051.79699593334</v>
      </c>
      <c r="AK649" s="1379">
        <v>-2577.5763235317568</v>
      </c>
      <c r="AL649" s="1379">
        <v>-2930.5486981185099</v>
      </c>
      <c r="AM649" s="1379">
        <v>-3451.9402147873484</v>
      </c>
      <c r="AN649" s="1379">
        <v>-3971.6613277848828</v>
      </c>
      <c r="AO649" s="1379">
        <v>-4372.8641931657476</v>
      </c>
      <c r="AP649" s="1379">
        <v>-4048.7923655979375</v>
      </c>
      <c r="AQ649" s="1379">
        <v>-4087.9177962908452</v>
      </c>
      <c r="AR649" s="2380">
        <v>-4127.4213148649478</v>
      </c>
      <c r="AS649" s="2380">
        <v>-4167.3065749655425</v>
      </c>
      <c r="AT649" s="2380">
        <v>-4207.5772655448645</v>
      </c>
    </row>
    <row r="650" spans="4:46" ht="16.75">
      <c r="D650" s="1620" t="s">
        <v>1487</v>
      </c>
      <c r="E650" s="1712"/>
      <c r="F650" s="1365"/>
      <c r="G650" s="1365"/>
      <c r="H650" s="1365"/>
      <c r="I650" s="1365"/>
      <c r="J650" s="1365"/>
      <c r="K650" s="1365"/>
      <c r="L650" s="1365"/>
      <c r="M650" s="1365"/>
      <c r="N650" s="1365"/>
      <c r="O650" s="1365"/>
      <c r="P650" s="1365"/>
      <c r="Q650" s="1365"/>
      <c r="R650" s="1365"/>
      <c r="S650" s="1365"/>
      <c r="T650" s="1365"/>
      <c r="U650" s="1379">
        <v>-1083.9734883704168</v>
      </c>
      <c r="V650" s="1379">
        <v>-1569.0757776489754</v>
      </c>
      <c r="W650" s="1379">
        <v>-1864.4484724541871</v>
      </c>
      <c r="X650" s="1379">
        <v>-1853.7883044310697</v>
      </c>
      <c r="Y650" s="1379">
        <v>-1991.6599754271583</v>
      </c>
      <c r="Z650" s="1379">
        <v>-1918.6504662017737</v>
      </c>
      <c r="AA650" s="1379">
        <v>-2020.7541298457961</v>
      </c>
      <c r="AB650" s="1379">
        <v>-2014.3645715253474</v>
      </c>
      <c r="AC650" s="1379">
        <v>-2284.1439230170154</v>
      </c>
      <c r="AD650" s="1379">
        <v>-2465.2843745851387</v>
      </c>
      <c r="AE650" s="1379">
        <v>-2430.9916113245858</v>
      </c>
      <c r="AF650" s="1379">
        <v>-2821.2190662089351</v>
      </c>
      <c r="AG650" s="1379">
        <v>-3590.4499899419638</v>
      </c>
      <c r="AH650" s="1379">
        <v>-3905.3209299460923</v>
      </c>
      <c r="AI650" s="2056">
        <v>-4067.5118726713222</v>
      </c>
      <c r="AJ650" s="1379">
        <v>-4413.9782943779519</v>
      </c>
      <c r="AK650" s="1379">
        <v>-4950.3169160776106</v>
      </c>
      <c r="AL650" s="1379">
        <v>-5032.5651350013686</v>
      </c>
      <c r="AM650" s="1379">
        <v>-4951.7838227123466</v>
      </c>
      <c r="AN650" s="1379">
        <v>-5248.5743767274525</v>
      </c>
      <c r="AO650" s="1379">
        <v>-4992.830331639525</v>
      </c>
      <c r="AP650" s="1379">
        <v>-4928.1282735335171</v>
      </c>
      <c r="AQ650" s="1379">
        <v>-3800.5905188769175</v>
      </c>
      <c r="AR650" s="2380">
        <v>-2441.106910319023</v>
      </c>
      <c r="AS650" s="2380">
        <v>-5248.2734795743336</v>
      </c>
      <c r="AT650" s="2380">
        <v>-5834.9638573094298</v>
      </c>
    </row>
    <row r="651" spans="4:46" ht="16.75">
      <c r="D651" s="1619"/>
      <c r="E651" s="1712"/>
      <c r="F651" s="1365"/>
      <c r="G651" s="1365"/>
      <c r="H651" s="1365"/>
      <c r="I651" s="1365"/>
      <c r="J651" s="1365"/>
      <c r="K651" s="1365"/>
      <c r="L651" s="1365"/>
      <c r="M651" s="1365"/>
      <c r="N651" s="1365"/>
      <c r="O651" s="1365"/>
      <c r="P651" s="1365"/>
      <c r="Q651" s="1365"/>
      <c r="R651" s="1365"/>
      <c r="S651" s="1365"/>
      <c r="T651" s="1365"/>
      <c r="U651" s="1379"/>
      <c r="V651" s="1379"/>
      <c r="W651" s="1379"/>
      <c r="X651" s="1379"/>
      <c r="Y651" s="1379"/>
      <c r="Z651" s="1379"/>
      <c r="AA651" s="1379"/>
      <c r="AB651" s="1379"/>
      <c r="AC651" s="1379"/>
      <c r="AD651" s="1379"/>
      <c r="AE651" s="1379"/>
      <c r="AF651" s="1379"/>
      <c r="AG651" s="1379"/>
      <c r="AH651" s="1379"/>
      <c r="AI651" s="2056"/>
      <c r="AJ651" s="1379"/>
      <c r="AK651" s="1379"/>
      <c r="AL651" s="1379"/>
      <c r="AM651" s="1379"/>
      <c r="AN651" s="1379"/>
      <c r="AO651" s="1379"/>
      <c r="AP651" s="1379"/>
      <c r="AQ651" s="1379"/>
      <c r="AR651" s="2380"/>
      <c r="AS651" s="2380"/>
      <c r="AT651" s="2380"/>
    </row>
    <row r="652" spans="4:46" ht="16.75">
      <c r="D652" s="1619" t="s">
        <v>97</v>
      </c>
      <c r="E652" s="1712"/>
      <c r="F652" s="1365"/>
      <c r="G652" s="1365"/>
      <c r="H652" s="1365"/>
      <c r="I652" s="1365"/>
      <c r="J652" s="1365"/>
      <c r="K652" s="1365"/>
      <c r="L652" s="1365"/>
      <c r="M652" s="1365"/>
      <c r="N652" s="1365"/>
      <c r="O652" s="1365"/>
      <c r="P652" s="1365"/>
      <c r="Q652" s="1365"/>
      <c r="R652" s="1365"/>
      <c r="S652" s="1365"/>
      <c r="T652" s="1365"/>
      <c r="U652" s="1379">
        <v>-154.40501107851128</v>
      </c>
      <c r="V652" s="1379">
        <v>-119.88217606938315</v>
      </c>
      <c r="W652" s="1379">
        <v>19.882714407412436</v>
      </c>
      <c r="X652" s="1379">
        <v>-3.870017730898212</v>
      </c>
      <c r="Y652" s="1379">
        <v>-56.673531409957945</v>
      </c>
      <c r="Z652" s="1379">
        <v>-253.10724722470263</v>
      </c>
      <c r="AA652" s="1379">
        <v>-245.45603450967656</v>
      </c>
      <c r="AB652" s="1379">
        <v>-192.78776190069595</v>
      </c>
      <c r="AC652" s="1379">
        <v>-143.60308521910645</v>
      </c>
      <c r="AD652" s="1379">
        <v>-17.553081225204778</v>
      </c>
      <c r="AE652" s="1379">
        <v>1.688501074616056</v>
      </c>
      <c r="AF652" s="1379">
        <v>-124.43440517171427</v>
      </c>
      <c r="AG652" s="1379">
        <v>9.8351221650027583</v>
      </c>
      <c r="AH652" s="1379">
        <v>100.70601208793471</v>
      </c>
      <c r="AI652" s="2056">
        <v>91.101447341421931</v>
      </c>
      <c r="AJ652" s="1379">
        <v>38.552046662132625</v>
      </c>
      <c r="AK652" s="1379">
        <v>-103.39206892164748</v>
      </c>
      <c r="AL652" s="1379">
        <v>-39.576619639837645</v>
      </c>
      <c r="AM652" s="1379">
        <v>95.573920211469613</v>
      </c>
      <c r="AN652" s="1379">
        <v>98.471473268613636</v>
      </c>
      <c r="AO652" s="1379">
        <v>116.12362858926781</v>
      </c>
      <c r="AP652" s="1379">
        <v>10.880144637944568</v>
      </c>
      <c r="AQ652" s="1379">
        <v>133.53153561737236</v>
      </c>
      <c r="AR652" s="2380">
        <v>173.43515093760857</v>
      </c>
      <c r="AS652" s="2380">
        <v>-832.2442670107248</v>
      </c>
      <c r="AT652" s="2380">
        <v>-706.36559172040484</v>
      </c>
    </row>
    <row r="653" spans="4:46" ht="16.75">
      <c r="D653" s="1618" t="s">
        <v>1488</v>
      </c>
      <c r="E653" s="1712"/>
      <c r="F653" s="1365"/>
      <c r="G653" s="1365"/>
      <c r="H653" s="1365"/>
      <c r="I653" s="1365"/>
      <c r="J653" s="1365"/>
      <c r="K653" s="1365"/>
      <c r="L653" s="1365"/>
      <c r="M653" s="1365"/>
      <c r="N653" s="1365"/>
      <c r="O653" s="1365"/>
      <c r="P653" s="1365"/>
      <c r="Q653" s="1365"/>
      <c r="R653" s="1365"/>
      <c r="S653" s="1365"/>
      <c r="T653" s="1365"/>
      <c r="U653" s="1379">
        <v>-154.40501107851128</v>
      </c>
      <c r="V653" s="1379">
        <v>-119.88217606938315</v>
      </c>
      <c r="W653" s="1379">
        <v>19.882714407412436</v>
      </c>
      <c r="X653" s="1379">
        <v>-3.870017730898212</v>
      </c>
      <c r="Y653" s="1379">
        <v>-56.673531409957945</v>
      </c>
      <c r="Z653" s="1379">
        <v>-253.10724722470263</v>
      </c>
      <c r="AA653" s="1379">
        <v>-244.70603450967656</v>
      </c>
      <c r="AB653" s="1379">
        <v>-180.41276190069595</v>
      </c>
      <c r="AC653" s="1379">
        <v>-134.26308521910644</v>
      </c>
      <c r="AD653" s="1379">
        <v>-12.953081225204778</v>
      </c>
      <c r="AE653" s="1379">
        <v>13.059641074616055</v>
      </c>
      <c r="AF653" s="1379">
        <v>-76.377285171714277</v>
      </c>
      <c r="AG653" s="1379">
        <v>26.025222165002759</v>
      </c>
      <c r="AH653" s="1379">
        <v>114.9933320879347</v>
      </c>
      <c r="AI653" s="2056">
        <v>138.16622230427393</v>
      </c>
      <c r="AJ653" s="1379">
        <v>89.741067653780576</v>
      </c>
      <c r="AK653" s="1379">
        <v>48.824268228352537</v>
      </c>
      <c r="AL653" s="1379">
        <v>66.473805310162348</v>
      </c>
      <c r="AM653" s="1379">
        <v>105.13886461146961</v>
      </c>
      <c r="AN653" s="1379">
        <v>103.61947326861363</v>
      </c>
      <c r="AO653" s="1379">
        <v>116.12362858926781</v>
      </c>
      <c r="AP653" s="1379">
        <v>10.880144637944568</v>
      </c>
      <c r="AQ653" s="1379">
        <v>133.53153561737236</v>
      </c>
      <c r="AR653" s="2380">
        <v>173.43515093760857</v>
      </c>
      <c r="AS653" s="2380">
        <v>-832.2442670107248</v>
      </c>
      <c r="AT653" s="2380">
        <v>-706.36559172040484</v>
      </c>
    </row>
    <row r="654" spans="4:46" ht="16.75">
      <c r="D654" s="1620" t="s">
        <v>1489</v>
      </c>
      <c r="E654" s="1712"/>
      <c r="F654" s="1365"/>
      <c r="G654" s="1365"/>
      <c r="H654" s="1365"/>
      <c r="I654" s="1365"/>
      <c r="J654" s="1365"/>
      <c r="K654" s="1365"/>
      <c r="L654" s="1365"/>
      <c r="M654" s="1365"/>
      <c r="N654" s="1365"/>
      <c r="O654" s="1365"/>
      <c r="P654" s="1365"/>
      <c r="Q654" s="1365"/>
      <c r="R654" s="1365"/>
      <c r="S654" s="1365"/>
      <c r="T654" s="1365"/>
      <c r="U654" s="1379">
        <v>405.4531596645636</v>
      </c>
      <c r="V654" s="1379">
        <v>489.05289542704031</v>
      </c>
      <c r="W654" s="1379">
        <v>529.63037635418527</v>
      </c>
      <c r="X654" s="1379">
        <v>595.82190618564096</v>
      </c>
      <c r="Y654" s="1379">
        <v>605.18705288376816</v>
      </c>
      <c r="Z654" s="1379">
        <v>766.98029845023802</v>
      </c>
      <c r="AA654" s="1379">
        <v>790.03501995142483</v>
      </c>
      <c r="AB654" s="1379">
        <v>863.44019732238246</v>
      </c>
      <c r="AC654" s="1379">
        <v>913.63046856837502</v>
      </c>
      <c r="AD654" s="1379">
        <v>1014.973068196143</v>
      </c>
      <c r="AE654" s="1379">
        <v>521.44399266849564</v>
      </c>
      <c r="AF654" s="1379">
        <v>576.34728015083067</v>
      </c>
      <c r="AG654" s="1379">
        <v>883.13008623797464</v>
      </c>
      <c r="AH654" s="1379">
        <v>1044.4931210905322</v>
      </c>
      <c r="AI654" s="2056">
        <v>1078.5588676742639</v>
      </c>
      <c r="AJ654" s="1379">
        <v>1134.387303613224</v>
      </c>
      <c r="AK654" s="1379">
        <v>1197.7409695448359</v>
      </c>
      <c r="AL654" s="1379">
        <v>1277.3133179559254</v>
      </c>
      <c r="AM654" s="1379">
        <v>1361.9188098363561</v>
      </c>
      <c r="AN654" s="1379">
        <v>1453.4487835418095</v>
      </c>
      <c r="AO654" s="1379">
        <v>1511.9255726209499</v>
      </c>
      <c r="AP654" s="1379">
        <v>1483.3862535734759</v>
      </c>
      <c r="AQ654" s="1379">
        <v>1595.2511040008619</v>
      </c>
      <c r="AR654" s="2380">
        <v>1716.4632053566199</v>
      </c>
      <c r="AS654" s="2380">
        <v>1847.8118249717145</v>
      </c>
      <c r="AT654" s="2380">
        <v>1990.1564000309193</v>
      </c>
    </row>
    <row r="655" spans="4:46" ht="16.75">
      <c r="D655" s="1621" t="s">
        <v>1490</v>
      </c>
      <c r="E655" s="1712"/>
      <c r="F655" s="1365"/>
      <c r="G655" s="1365"/>
      <c r="H655" s="1365"/>
      <c r="I655" s="1365"/>
      <c r="J655" s="1365"/>
      <c r="K655" s="1365"/>
      <c r="L655" s="1365"/>
      <c r="M655" s="1365"/>
      <c r="N655" s="1365"/>
      <c r="O655" s="1365"/>
      <c r="P655" s="1365"/>
      <c r="Q655" s="1365"/>
      <c r="R655" s="1365"/>
      <c r="S655" s="1365"/>
      <c r="T655" s="1365"/>
      <c r="U655" s="1379">
        <v>201.64867486147119</v>
      </c>
      <c r="V655" s="1379">
        <v>251.8</v>
      </c>
      <c r="W655" s="1379">
        <v>281.8</v>
      </c>
      <c r="X655" s="1379">
        <v>293.60000000000002</v>
      </c>
      <c r="Y655" s="1379">
        <v>303.7</v>
      </c>
      <c r="Z655" s="1379">
        <v>338.06716604040901</v>
      </c>
      <c r="AA655" s="1379">
        <v>363.04844521815846</v>
      </c>
      <c r="AB655" s="1379">
        <v>381.07383339468572</v>
      </c>
      <c r="AC655" s="1379">
        <v>392</v>
      </c>
      <c r="AD655" s="1379">
        <v>458</v>
      </c>
      <c r="AE655" s="1379">
        <v>120.45744574748632</v>
      </c>
      <c r="AF655" s="1379">
        <v>149.89658754037657</v>
      </c>
      <c r="AG655" s="1379">
        <v>400.24686820857499</v>
      </c>
      <c r="AH655" s="1379">
        <v>563.87619142358039</v>
      </c>
      <c r="AI655" s="2056">
        <v>579.46187831715406</v>
      </c>
      <c r="AJ655" s="1379">
        <v>631.61344736569788</v>
      </c>
      <c r="AK655" s="1379">
        <v>688.45865762861069</v>
      </c>
      <c r="AL655" s="1379">
        <v>750.41993681518579</v>
      </c>
      <c r="AM655" s="1379">
        <v>817.95773112855272</v>
      </c>
      <c r="AN655" s="1379">
        <v>891.57392693012252</v>
      </c>
      <c r="AO655" s="1379">
        <v>931.69475364197797</v>
      </c>
      <c r="AP655" s="1379">
        <v>1015.5472814697561</v>
      </c>
      <c r="AQ655" s="1379">
        <v>1106.9465368020342</v>
      </c>
      <c r="AR655" s="2380">
        <v>1206.5717251142173</v>
      </c>
      <c r="AS655" s="2380">
        <v>1315.1631803744972</v>
      </c>
      <c r="AT655" s="2380">
        <v>1433.527866608202</v>
      </c>
    </row>
    <row r="656" spans="4:46" ht="16.75">
      <c r="D656" s="1620" t="s">
        <v>1491</v>
      </c>
      <c r="E656" s="1712"/>
      <c r="F656" s="1365"/>
      <c r="G656" s="1365"/>
      <c r="H656" s="1365"/>
      <c r="I656" s="1365"/>
      <c r="J656" s="1365"/>
      <c r="K656" s="1365"/>
      <c r="L656" s="1365"/>
      <c r="M656" s="1365"/>
      <c r="N656" s="1365"/>
      <c r="O656" s="1365"/>
      <c r="P656" s="1365"/>
      <c r="Q656" s="1365"/>
      <c r="R656" s="1365"/>
      <c r="S656" s="1365"/>
      <c r="T656" s="1365"/>
      <c r="U656" s="1379">
        <v>559.85817074307488</v>
      </c>
      <c r="V656" s="1379">
        <v>608.93507149642346</v>
      </c>
      <c r="W656" s="1379">
        <v>509.74766194677284</v>
      </c>
      <c r="X656" s="1379">
        <v>599.69192391653917</v>
      </c>
      <c r="Y656" s="1379">
        <v>661.86058429372611</v>
      </c>
      <c r="Z656" s="1379">
        <v>1020.0875456749407</v>
      </c>
      <c r="AA656" s="1379">
        <v>1035.4910544611014</v>
      </c>
      <c r="AB656" s="1379">
        <v>1056.2279592230784</v>
      </c>
      <c r="AC656" s="1379">
        <v>1057.2335537874815</v>
      </c>
      <c r="AD656" s="1379">
        <v>1032.5261494213478</v>
      </c>
      <c r="AE656" s="1379">
        <v>519.75549159387958</v>
      </c>
      <c r="AF656" s="1379">
        <v>700.78168532254494</v>
      </c>
      <c r="AG656" s="1379">
        <v>873.29496407297188</v>
      </c>
      <c r="AH656" s="1379">
        <v>943.7871090025975</v>
      </c>
      <c r="AI656" s="2056">
        <v>987.45742033284193</v>
      </c>
      <c r="AJ656" s="1379">
        <v>1095.8352569510914</v>
      </c>
      <c r="AK656" s="1379">
        <v>1301.1330384664834</v>
      </c>
      <c r="AL656" s="1379">
        <v>1316.8899375957631</v>
      </c>
      <c r="AM656" s="1379">
        <v>1266.3448896248865</v>
      </c>
      <c r="AN656" s="1379">
        <v>1354.9773102731958</v>
      </c>
      <c r="AO656" s="1379">
        <v>1395.8019440316821</v>
      </c>
      <c r="AP656" s="1379">
        <v>1472.5061089355313</v>
      </c>
      <c r="AQ656" s="1379">
        <v>1461.7195683834896</v>
      </c>
      <c r="AR656" s="2380">
        <v>1543.0280544190114</v>
      </c>
      <c r="AS656" s="2380">
        <v>2680.0560919824393</v>
      </c>
      <c r="AT656" s="2380">
        <v>2696.5219917513241</v>
      </c>
    </row>
    <row r="657" spans="4:46" ht="16.75">
      <c r="D657" s="1619"/>
      <c r="E657" s="1712"/>
      <c r="F657" s="1365"/>
      <c r="G657" s="1365"/>
      <c r="H657" s="1365"/>
      <c r="I657" s="1365"/>
      <c r="J657" s="1365"/>
      <c r="K657" s="1365"/>
      <c r="L657" s="1365"/>
      <c r="M657" s="1365"/>
      <c r="N657" s="1365"/>
      <c r="O657" s="1365"/>
      <c r="P657" s="1365"/>
      <c r="Q657" s="1365"/>
      <c r="R657" s="1365"/>
      <c r="S657" s="1365"/>
      <c r="T657" s="1365"/>
      <c r="U657" s="1379"/>
      <c r="V657" s="1379"/>
      <c r="W657" s="1379"/>
      <c r="X657" s="1379"/>
      <c r="Y657" s="1379"/>
      <c r="Z657" s="1379"/>
      <c r="AA657" s="1379"/>
      <c r="AB657" s="1379"/>
      <c r="AC657" s="1379"/>
      <c r="AD657" s="1379"/>
      <c r="AE657" s="1379"/>
      <c r="AF657" s="1379"/>
      <c r="AG657" s="1379"/>
      <c r="AH657" s="1379"/>
      <c r="AI657" s="2056"/>
      <c r="AJ657" s="1379"/>
      <c r="AK657" s="1379"/>
      <c r="AL657" s="1379"/>
      <c r="AM657" s="1379"/>
      <c r="AN657" s="1379"/>
      <c r="AO657" s="1379"/>
      <c r="AP657" s="1379"/>
      <c r="AQ657" s="1379"/>
      <c r="AR657" s="2380"/>
      <c r="AS657" s="2380"/>
      <c r="AT657" s="2380"/>
    </row>
    <row r="658" spans="4:46" ht="16.75">
      <c r="D658" s="1619" t="s">
        <v>1492</v>
      </c>
      <c r="E658" s="1712"/>
      <c r="F658" s="1365"/>
      <c r="G658" s="1365"/>
      <c r="H658" s="1365"/>
      <c r="I658" s="1365"/>
      <c r="J658" s="1365"/>
      <c r="K658" s="1365"/>
      <c r="L658" s="1365"/>
      <c r="M658" s="1365"/>
      <c r="N658" s="1365"/>
      <c r="O658" s="1365"/>
      <c r="P658" s="1365"/>
      <c r="Q658" s="1365"/>
      <c r="R658" s="1365"/>
      <c r="S658" s="1365"/>
      <c r="T658" s="1365"/>
      <c r="U658" s="1379">
        <v>-38.795006979352166</v>
      </c>
      <c r="V658" s="1379">
        <v>-50.133544709868843</v>
      </c>
      <c r="W658" s="1379">
        <v>-119.28705950553245</v>
      </c>
      <c r="X658" s="1379">
        <v>-171.43028199296305</v>
      </c>
      <c r="Y658" s="1379">
        <v>-182.59527682688011</v>
      </c>
      <c r="Z658" s="1379">
        <v>-123.68877920531247</v>
      </c>
      <c r="AA658" s="1379">
        <v>-301.78293514342522</v>
      </c>
      <c r="AB658" s="1379">
        <v>-276.22119671797901</v>
      </c>
      <c r="AC658" s="1379">
        <v>-328.18274789495689</v>
      </c>
      <c r="AD658" s="1379">
        <v>-323.84356347276434</v>
      </c>
      <c r="AE658" s="1379">
        <v>-199.47181920826381</v>
      </c>
      <c r="AF658" s="1379">
        <v>-180.38519193684914</v>
      </c>
      <c r="AG658" s="1379">
        <v>-249.33255371182133</v>
      </c>
      <c r="AH658" s="1379">
        <v>-277.53422153659733</v>
      </c>
      <c r="AI658" s="2056">
        <v>-333.37419066801692</v>
      </c>
      <c r="AJ658" s="1379">
        <v>-351.07849444320374</v>
      </c>
      <c r="AK658" s="1379">
        <v>-454.14597206375339</v>
      </c>
      <c r="AL658" s="1379">
        <v>-540.58129849989984</v>
      </c>
      <c r="AM658" s="1379">
        <v>-612.68303192324402</v>
      </c>
      <c r="AN658" s="1379">
        <v>-654.12456378425486</v>
      </c>
      <c r="AO658" s="1379">
        <v>-680.93198143695304</v>
      </c>
      <c r="AP658" s="1379">
        <v>-684.99489998487854</v>
      </c>
      <c r="AQ658" s="1379">
        <v>-647.7358979910415</v>
      </c>
      <c r="AR658" s="2380">
        <v>-645.87504180838084</v>
      </c>
      <c r="AS658" s="2380">
        <v>-699.08395667836567</v>
      </c>
      <c r="AT658" s="2380">
        <v>-752.46152123046761</v>
      </c>
    </row>
    <row r="659" spans="4:46" ht="16.75">
      <c r="D659" s="1618" t="s">
        <v>1493</v>
      </c>
      <c r="E659" s="1712"/>
      <c r="F659" s="1365"/>
      <c r="G659" s="1365"/>
      <c r="H659" s="1365"/>
      <c r="I659" s="1365"/>
      <c r="J659" s="1365"/>
      <c r="K659" s="1365"/>
      <c r="L659" s="1365"/>
      <c r="M659" s="1365"/>
      <c r="N659" s="1365"/>
      <c r="O659" s="1365"/>
      <c r="P659" s="1365"/>
      <c r="Q659" s="1365"/>
      <c r="R659" s="1365"/>
      <c r="S659" s="1365"/>
      <c r="T659" s="1365"/>
      <c r="U659" s="1379">
        <v>-7.83</v>
      </c>
      <c r="V659" s="1379">
        <v>-8.1141288803596598</v>
      </c>
      <c r="W659" s="1379">
        <v>-9.1999999999999993</v>
      </c>
      <c r="X659" s="1379">
        <v>-34.8050403484106</v>
      </c>
      <c r="Y659" s="1379">
        <v>-45.442898633680301</v>
      </c>
      <c r="Z659" s="1379">
        <v>-52.059526032944007</v>
      </c>
      <c r="AA659" s="1379">
        <v>-50.254098616319659</v>
      </c>
      <c r="AB659" s="1379">
        <v>-58.413189782041997</v>
      </c>
      <c r="AC659" s="1379">
        <v>-89.696100228866896</v>
      </c>
      <c r="AD659" s="1379">
        <v>-93.32135689527351</v>
      </c>
      <c r="AE659" s="1379">
        <v>-90.499656433936281</v>
      </c>
      <c r="AF659" s="1380">
        <v>-57.42583694236653</v>
      </c>
      <c r="AG659" s="1381">
        <v>-76.385250921310444</v>
      </c>
      <c r="AH659" s="1379">
        <v>-65.578408424962433</v>
      </c>
      <c r="AI659" s="2056">
        <v>-125.44826886235103</v>
      </c>
      <c r="AJ659" s="1379">
        <v>-162.04094257222411</v>
      </c>
      <c r="AK659" s="1379">
        <v>-244.22291807814813</v>
      </c>
      <c r="AL659" s="1379">
        <v>-302.70553754166951</v>
      </c>
      <c r="AM659" s="1379">
        <v>-344.91133676802946</v>
      </c>
      <c r="AN659" s="1379">
        <v>-350.66008236290338</v>
      </c>
      <c r="AO659" s="1379">
        <v>-340.76947237404983</v>
      </c>
      <c r="AP659" s="1379">
        <v>-323.1951672905592</v>
      </c>
      <c r="AQ659" s="1379">
        <v>-268.03774166043445</v>
      </c>
      <c r="AR659" s="2380">
        <v>-245.48883911942119</v>
      </c>
      <c r="AS659" s="2380">
        <v>-224.13961975642053</v>
      </c>
      <c r="AT659" s="2380">
        <v>-211.40713514858717</v>
      </c>
    </row>
    <row r="660" spans="4:46" ht="16">
      <c r="D660" s="1622" t="s">
        <v>54</v>
      </c>
      <c r="E660" s="1712"/>
      <c r="F660" s="1365"/>
      <c r="G660" s="1365"/>
      <c r="H660" s="1365"/>
      <c r="I660" s="1365"/>
      <c r="J660" s="1365"/>
      <c r="K660" s="1365"/>
      <c r="L660" s="1365"/>
      <c r="M660" s="1365"/>
      <c r="N660" s="1365"/>
      <c r="O660" s="1365"/>
      <c r="P660" s="1365"/>
      <c r="Q660" s="1365"/>
      <c r="R660" s="1365"/>
      <c r="S660" s="1365"/>
      <c r="T660" s="1365"/>
      <c r="U660" s="1382" t="s">
        <v>55</v>
      </c>
      <c r="V660" s="1383" t="s">
        <v>55</v>
      </c>
      <c r="W660" s="1383" t="s">
        <v>55</v>
      </c>
      <c r="X660" s="1383" t="s">
        <v>55</v>
      </c>
      <c r="Y660" s="1383" t="s">
        <v>55</v>
      </c>
      <c r="Z660" s="1383" t="s">
        <v>55</v>
      </c>
      <c r="AA660" s="1383" t="s">
        <v>55</v>
      </c>
      <c r="AB660" s="1383" t="s">
        <v>55</v>
      </c>
      <c r="AC660" s="1383" t="s">
        <v>55</v>
      </c>
      <c r="AD660" s="1383" t="s">
        <v>55</v>
      </c>
      <c r="AE660" s="1383" t="s">
        <v>55</v>
      </c>
      <c r="AF660" s="1383" t="s">
        <v>55</v>
      </c>
      <c r="AG660" s="1383" t="s">
        <v>55</v>
      </c>
      <c r="AH660" s="1383" t="s">
        <v>55</v>
      </c>
      <c r="AI660" s="2057" t="s">
        <v>55</v>
      </c>
      <c r="AJ660" s="1383" t="s">
        <v>55</v>
      </c>
      <c r="AK660" s="1383" t="s">
        <v>55</v>
      </c>
      <c r="AL660" s="1383" t="s">
        <v>55</v>
      </c>
      <c r="AM660" s="1383" t="s">
        <v>55</v>
      </c>
      <c r="AN660" s="1383" t="s">
        <v>55</v>
      </c>
      <c r="AO660" s="1383" t="s">
        <v>55</v>
      </c>
      <c r="AP660" s="1383" t="s">
        <v>55</v>
      </c>
      <c r="AQ660" s="1383" t="s">
        <v>55</v>
      </c>
      <c r="AR660" s="2381" t="s">
        <v>55</v>
      </c>
      <c r="AS660" s="2381" t="s">
        <v>55</v>
      </c>
      <c r="AT660" s="2381" t="s">
        <v>55</v>
      </c>
    </row>
    <row r="661" spans="4:46" ht="16.75">
      <c r="D661" s="1619" t="s">
        <v>1494</v>
      </c>
      <c r="E661" s="1712"/>
      <c r="F661" s="1365"/>
      <c r="G661" s="1365"/>
      <c r="H661" s="1365"/>
      <c r="I661" s="1365"/>
      <c r="J661" s="1365"/>
      <c r="K661" s="1365"/>
      <c r="L661" s="1365"/>
      <c r="M661" s="1365"/>
      <c r="N661" s="1365"/>
      <c r="O661" s="1365"/>
      <c r="P661" s="1365"/>
      <c r="Q661" s="1365"/>
      <c r="R661" s="1365"/>
      <c r="S661" s="1365"/>
      <c r="T661" s="1365"/>
      <c r="U661" s="1379">
        <v>580.75581230529235</v>
      </c>
      <c r="V661" s="1379">
        <v>797.84588886796132</v>
      </c>
      <c r="W661" s="1379">
        <v>632.08638173559359</v>
      </c>
      <c r="X661" s="1379">
        <v>740.97291598979041</v>
      </c>
      <c r="Y661" s="1379">
        <v>578.03750830087574</v>
      </c>
      <c r="Z661" s="1379">
        <v>536.35753965972549</v>
      </c>
      <c r="AA661" s="1379">
        <v>524.22355229611298</v>
      </c>
      <c r="AB661" s="1379">
        <v>582.46796276442012</v>
      </c>
      <c r="AC661" s="1379">
        <v>667.53045885009567</v>
      </c>
      <c r="AD661" s="1379">
        <v>581.4238871617099</v>
      </c>
      <c r="AE661" s="1379">
        <v>620.72109890962327</v>
      </c>
      <c r="AF661" s="1379">
        <v>756.40729206436083</v>
      </c>
      <c r="AG661" s="1379">
        <v>980.92940579414267</v>
      </c>
      <c r="AH661" s="1379">
        <v>898.13173604328585</v>
      </c>
      <c r="AI661" s="2056">
        <v>780.08782114035159</v>
      </c>
      <c r="AJ661" s="1379">
        <v>656.38854174152243</v>
      </c>
      <c r="AK661" s="1379">
        <v>698.61123960961379</v>
      </c>
      <c r="AL661" s="1379">
        <v>754.04858212964325</v>
      </c>
      <c r="AM661" s="1379">
        <v>802.21757118567518</v>
      </c>
      <c r="AN661" s="1379">
        <v>826.62747383143551</v>
      </c>
      <c r="AO661" s="1379">
        <v>806.80836373864759</v>
      </c>
      <c r="AP661" s="1379">
        <v>867.98011267559411</v>
      </c>
      <c r="AQ661" s="1379">
        <v>921.13965176344232</v>
      </c>
      <c r="AR661" s="2380">
        <v>968.68006797261694</v>
      </c>
      <c r="AS661" s="2380">
        <v>989.67217613620596</v>
      </c>
      <c r="AT661" s="2380">
        <v>1030.7580298169598</v>
      </c>
    </row>
    <row r="662" spans="4:46" ht="16.75">
      <c r="D662" s="1620" t="s">
        <v>1495</v>
      </c>
      <c r="E662" s="1712"/>
      <c r="F662" s="1365"/>
      <c r="G662" s="1365"/>
      <c r="H662" s="1365"/>
      <c r="I662" s="1365"/>
      <c r="J662" s="1365"/>
      <c r="K662" s="1365"/>
      <c r="L662" s="1365"/>
      <c r="M662" s="1365"/>
      <c r="N662" s="1365"/>
      <c r="O662" s="1365"/>
      <c r="P662" s="1365"/>
      <c r="Q662" s="1365"/>
      <c r="R662" s="1365"/>
      <c r="S662" s="1365"/>
      <c r="T662" s="1365"/>
      <c r="U662" s="1379">
        <v>90.678504190352101</v>
      </c>
      <c r="V662" s="1379">
        <v>133.31416193821553</v>
      </c>
      <c r="W662" s="1379">
        <v>182.95440186497149</v>
      </c>
      <c r="X662" s="1379">
        <v>181.38619715916559</v>
      </c>
      <c r="Y662" s="1379">
        <v>179.89155907863278</v>
      </c>
      <c r="Z662" s="1379">
        <v>165.92243905074622</v>
      </c>
      <c r="AA662" s="1379">
        <v>180.31350041112216</v>
      </c>
      <c r="AB662" s="1379">
        <v>220.72168265267027</v>
      </c>
      <c r="AC662" s="1379">
        <v>311.06477212493377</v>
      </c>
      <c r="AD662" s="1379">
        <v>313.39000883695974</v>
      </c>
      <c r="AE662" s="1379">
        <v>331.90771339135199</v>
      </c>
      <c r="AF662" s="1379">
        <v>413.31285862311444</v>
      </c>
      <c r="AG662" s="1379">
        <v>489.42312010121952</v>
      </c>
      <c r="AH662" s="1379">
        <v>521.26189905551837</v>
      </c>
      <c r="AI662" s="2056">
        <v>517.02357954453828</v>
      </c>
      <c r="AJ662" s="1379">
        <v>524.14036488130273</v>
      </c>
      <c r="AK662" s="1379">
        <v>550.2780839318599</v>
      </c>
      <c r="AL662" s="1379">
        <v>576.73994557371134</v>
      </c>
      <c r="AM662" s="1379">
        <v>600.68477812235574</v>
      </c>
      <c r="AN662" s="1379">
        <v>624.94393961419928</v>
      </c>
      <c r="AO662" s="1379">
        <v>629.28419747100304</v>
      </c>
      <c r="AP662" s="1379">
        <v>665.61311226477721</v>
      </c>
      <c r="AQ662" s="1379">
        <v>708.63390213074263</v>
      </c>
      <c r="AR662" s="2380">
        <v>753.5316708088759</v>
      </c>
      <c r="AS662" s="2380">
        <v>771.68690995863255</v>
      </c>
      <c r="AT662" s="2380">
        <v>808.57890891431271</v>
      </c>
    </row>
    <row r="663" spans="4:46" ht="16.75">
      <c r="D663" s="1621" t="s">
        <v>1496</v>
      </c>
      <c r="E663" s="1712"/>
      <c r="F663" s="1365"/>
      <c r="G663" s="1365"/>
      <c r="H663" s="1365"/>
      <c r="I663" s="1365"/>
      <c r="J663" s="1365"/>
      <c r="K663" s="1365"/>
      <c r="L663" s="1365"/>
      <c r="M663" s="1365"/>
      <c r="N663" s="1365"/>
      <c r="O663" s="1365"/>
      <c r="P663" s="1365"/>
      <c r="Q663" s="1365"/>
      <c r="R663" s="1365"/>
      <c r="S663" s="1365"/>
      <c r="T663" s="1365"/>
      <c r="U663" s="1379">
        <v>98.207379178349854</v>
      </c>
      <c r="V663" s="1379">
        <v>166.1755082024367</v>
      </c>
      <c r="W663" s="1379">
        <v>175.2652772875949</v>
      </c>
      <c r="X663" s="1379">
        <v>161.79942250747519</v>
      </c>
      <c r="Y663" s="1379">
        <v>174.88283592982762</v>
      </c>
      <c r="Z663" s="1379">
        <v>153.1831155871119</v>
      </c>
      <c r="AA663" s="1379">
        <v>167.32684096438931</v>
      </c>
      <c r="AB663" s="1379">
        <v>207.58425906297845</v>
      </c>
      <c r="AC663" s="1379">
        <v>253.40918236645098</v>
      </c>
      <c r="AD663" s="1379">
        <v>252.03158176406623</v>
      </c>
      <c r="AE663" s="1379">
        <v>274.26263708199377</v>
      </c>
      <c r="AF663" s="1379">
        <v>378.55194687928781</v>
      </c>
      <c r="AG663" s="1379">
        <v>461.19098143979107</v>
      </c>
      <c r="AH663" s="1379">
        <v>504.69417508216338</v>
      </c>
      <c r="AI663" s="2056">
        <v>502.42792948483049</v>
      </c>
      <c r="AJ663" s="1379">
        <v>525.07706478420835</v>
      </c>
      <c r="AK663" s="1379">
        <v>549.805009356808</v>
      </c>
      <c r="AL663" s="1379">
        <v>575.22855609734722</v>
      </c>
      <c r="AM663" s="1379">
        <v>598.63164644174174</v>
      </c>
      <c r="AN663" s="1379">
        <v>622.4544155925679</v>
      </c>
      <c r="AO663" s="1379">
        <v>646.88043917589721</v>
      </c>
      <c r="AP663" s="1379">
        <v>672.26497572523283</v>
      </c>
      <c r="AQ663" s="1379">
        <v>698.64563869422875</v>
      </c>
      <c r="AR663" s="2380">
        <v>726.06151754358939</v>
      </c>
      <c r="AS663" s="2380">
        <v>754.55323566174957</v>
      </c>
      <c r="AT663" s="2380">
        <v>784.16301055844713</v>
      </c>
    </row>
    <row r="664" spans="4:46" ht="16.75">
      <c r="D664" s="1620" t="s">
        <v>1497</v>
      </c>
      <c r="E664" s="1712"/>
      <c r="F664" s="1365"/>
      <c r="G664" s="1365"/>
      <c r="H664" s="1365"/>
      <c r="I664" s="1365"/>
      <c r="J664" s="1365"/>
      <c r="K664" s="1365"/>
      <c r="L664" s="1365"/>
      <c r="M664" s="1365"/>
      <c r="N664" s="1365"/>
      <c r="O664" s="1365"/>
      <c r="P664" s="1365"/>
      <c r="Q664" s="1365"/>
      <c r="R664" s="1365"/>
      <c r="S664" s="1365"/>
      <c r="T664" s="1365"/>
      <c r="U664" s="1379">
        <v>490.07730811494025</v>
      </c>
      <c r="V664" s="1379">
        <v>664.53172692974579</v>
      </c>
      <c r="W664" s="1379">
        <v>449.1319798706221</v>
      </c>
      <c r="X664" s="1379">
        <v>559.58671883062482</v>
      </c>
      <c r="Y664" s="1379">
        <v>398.14594922224296</v>
      </c>
      <c r="Z664" s="1379">
        <v>370.43510060897927</v>
      </c>
      <c r="AA664" s="1379">
        <v>343.91005188499082</v>
      </c>
      <c r="AB664" s="1379">
        <v>361.74628011174985</v>
      </c>
      <c r="AC664" s="1379">
        <v>356.4656867251619</v>
      </c>
      <c r="AD664" s="1379">
        <v>268.03387832475016</v>
      </c>
      <c r="AE664" s="1379">
        <v>288.81338551827128</v>
      </c>
      <c r="AF664" s="1379">
        <v>343.09443344124639</v>
      </c>
      <c r="AG664" s="1379">
        <v>491.50628569292314</v>
      </c>
      <c r="AH664" s="1379">
        <v>376.86983698776743</v>
      </c>
      <c r="AI664" s="2056">
        <v>263.06424159581331</v>
      </c>
      <c r="AJ664" s="1379">
        <v>132.24817686021973</v>
      </c>
      <c r="AK664" s="1379">
        <v>148.33315567775389</v>
      </c>
      <c r="AL664" s="1379">
        <v>177.30863655593188</v>
      </c>
      <c r="AM664" s="1379">
        <v>201.53279306331945</v>
      </c>
      <c r="AN664" s="1379">
        <v>201.68353421723626</v>
      </c>
      <c r="AO664" s="1379">
        <v>177.52416626764455</v>
      </c>
      <c r="AP664" s="1379">
        <v>202.36700041081693</v>
      </c>
      <c r="AQ664" s="1379">
        <v>212.50574963269972</v>
      </c>
      <c r="AR664" s="2380">
        <v>215.14839716374101</v>
      </c>
      <c r="AS664" s="2380">
        <v>217.98526617757338</v>
      </c>
      <c r="AT664" s="2380">
        <v>222.17912090264718</v>
      </c>
    </row>
    <row r="665" spans="4:46" ht="16.75">
      <c r="D665" s="1617" t="s">
        <v>1498</v>
      </c>
      <c r="E665" s="1712"/>
      <c r="F665" s="1365"/>
      <c r="G665" s="1365"/>
      <c r="H665" s="1365"/>
      <c r="I665" s="1365"/>
      <c r="J665" s="1365"/>
      <c r="K665" s="1365"/>
      <c r="L665" s="1365"/>
      <c r="M665" s="1365"/>
      <c r="N665" s="1365"/>
      <c r="O665" s="1365"/>
      <c r="P665" s="1365"/>
      <c r="Q665" s="1365"/>
      <c r="R665" s="1365"/>
      <c r="S665" s="1365"/>
      <c r="T665" s="1365"/>
      <c r="U665" s="1377">
        <v>500.38299664036492</v>
      </c>
      <c r="V665" s="1377">
        <v>531.39869435920104</v>
      </c>
      <c r="W665" s="1377">
        <v>601.9377118912746</v>
      </c>
      <c r="X665" s="1377">
        <v>942.42649343936307</v>
      </c>
      <c r="Y665" s="1377">
        <v>744.53694665487274</v>
      </c>
      <c r="Z665" s="1377">
        <v>775.33878144573384</v>
      </c>
      <c r="AA665" s="1377">
        <v>982.52693300202463</v>
      </c>
      <c r="AB665" s="1377">
        <v>800.6610393480023</v>
      </c>
      <c r="AC665" s="1377">
        <v>1026.5140794984491</v>
      </c>
      <c r="AD665" s="1377">
        <v>1193.6069714454163</v>
      </c>
      <c r="AE665" s="1377">
        <v>1245.3858354449208</v>
      </c>
      <c r="AF665" s="1377">
        <v>1578.5767896089267</v>
      </c>
      <c r="AG665" s="1377">
        <v>1061.6710910602078</v>
      </c>
      <c r="AH665" s="1377">
        <v>1484.9122337197061</v>
      </c>
      <c r="AI665" s="2054">
        <v>1891.3576637570761</v>
      </c>
      <c r="AJ665" s="1377">
        <v>2154.2169643696088</v>
      </c>
      <c r="AK665" s="1377">
        <v>2509.8000407104182</v>
      </c>
      <c r="AL665" s="1377">
        <v>2255.8224284091671</v>
      </c>
      <c r="AM665" s="1377">
        <v>1769.5093490898103</v>
      </c>
      <c r="AN665" s="1377">
        <v>1546.4700800941957</v>
      </c>
      <c r="AO665" s="1377">
        <v>1531.8742931668571</v>
      </c>
      <c r="AP665" s="1377">
        <v>578.86182414406221</v>
      </c>
      <c r="AQ665" s="1377">
        <v>907.71593946109715</v>
      </c>
      <c r="AR665" s="2378">
        <v>988.33268108264656</v>
      </c>
      <c r="AS665" s="2378">
        <v>2139.9039572784845</v>
      </c>
      <c r="AT665" s="2378">
        <v>1189.883245911954</v>
      </c>
    </row>
    <row r="666" spans="4:46" ht="16.75">
      <c r="D666" s="1619" t="s">
        <v>1499</v>
      </c>
      <c r="E666" s="1712"/>
      <c r="F666" s="1365"/>
      <c r="G666" s="1365"/>
      <c r="H666" s="1365"/>
      <c r="I666" s="1365"/>
      <c r="J666" s="1365"/>
      <c r="K666" s="1365"/>
      <c r="L666" s="1365"/>
      <c r="M666" s="1365"/>
      <c r="N666" s="1365"/>
      <c r="O666" s="1365"/>
      <c r="P666" s="1365"/>
      <c r="Q666" s="1365"/>
      <c r="R666" s="1365"/>
      <c r="S666" s="1365"/>
      <c r="T666" s="1365"/>
      <c r="U666" s="1379">
        <v>285.63538512376999</v>
      </c>
      <c r="V666" s="1379">
        <v>196.66470376775041</v>
      </c>
      <c r="W666" s="1379">
        <v>171.22500000000005</v>
      </c>
      <c r="X666" s="1379">
        <v>234.51730418943535</v>
      </c>
      <c r="Y666" s="1379">
        <v>337.05042794714655</v>
      </c>
      <c r="Z666" s="1379">
        <v>299.89999999999998</v>
      </c>
      <c r="AA666" s="1379">
        <v>190</v>
      </c>
      <c r="AB666" s="1379">
        <v>189.7065008928451</v>
      </c>
      <c r="AC666" s="1379">
        <v>244.50650089284511</v>
      </c>
      <c r="AD666" s="1379">
        <v>260.22586970684199</v>
      </c>
      <c r="AE666" s="1379">
        <v>312.51275569171128</v>
      </c>
      <c r="AF666" s="1379">
        <v>421.96405335508962</v>
      </c>
      <c r="AG666" s="1379">
        <v>321.80388100000005</v>
      </c>
      <c r="AH666" s="1379">
        <v>397.59999999999997</v>
      </c>
      <c r="AI666" s="2056">
        <v>383.04947054244599</v>
      </c>
      <c r="AJ666" s="1379">
        <v>293.52835108489199</v>
      </c>
      <c r="AK666" s="1379">
        <v>293.52835108489199</v>
      </c>
      <c r="AL666" s="1379">
        <v>293.52835108489199</v>
      </c>
      <c r="AM666" s="1379">
        <v>293.52835108489199</v>
      </c>
      <c r="AN666" s="1379">
        <v>293.52835108489199</v>
      </c>
      <c r="AO666" s="1379">
        <v>293.52835108489199</v>
      </c>
      <c r="AP666" s="1379">
        <v>293.52835108489199</v>
      </c>
      <c r="AQ666" s="1379">
        <v>293.52835108489199</v>
      </c>
      <c r="AR666" s="2380">
        <v>293.52835108489199</v>
      </c>
      <c r="AS666" s="2380">
        <v>293.52835108489199</v>
      </c>
      <c r="AT666" s="2380">
        <v>293.52835108489199</v>
      </c>
    </row>
    <row r="667" spans="4:46" ht="16.75">
      <c r="D667" s="1619" t="s">
        <v>1500</v>
      </c>
      <c r="E667" s="1712"/>
      <c r="F667" s="1365"/>
      <c r="G667" s="1365"/>
      <c r="H667" s="1365"/>
      <c r="I667" s="1365"/>
      <c r="J667" s="1365"/>
      <c r="K667" s="1365"/>
      <c r="L667" s="1365"/>
      <c r="M667" s="1365"/>
      <c r="N667" s="1365"/>
      <c r="O667" s="1365"/>
      <c r="P667" s="1365"/>
      <c r="Q667" s="1365"/>
      <c r="R667" s="1365"/>
      <c r="S667" s="1365"/>
      <c r="T667" s="1365"/>
      <c r="U667" s="1379">
        <v>214.7476115165949</v>
      </c>
      <c r="V667" s="1379">
        <v>334.73399059145061</v>
      </c>
      <c r="W667" s="1379">
        <v>430.71271189127458</v>
      </c>
      <c r="X667" s="1379">
        <v>707.90918924992775</v>
      </c>
      <c r="Y667" s="1379">
        <v>407.48651870772619</v>
      </c>
      <c r="Z667" s="1379">
        <v>475.43878144573387</v>
      </c>
      <c r="AA667" s="1379">
        <v>792.52693300202463</v>
      </c>
      <c r="AB667" s="1379">
        <v>610.95453845515715</v>
      </c>
      <c r="AC667" s="1379">
        <v>782.00757860560407</v>
      </c>
      <c r="AD667" s="1379">
        <v>933.38110173857433</v>
      </c>
      <c r="AE667" s="1379">
        <v>932.87307975320948</v>
      </c>
      <c r="AF667" s="1379">
        <v>1156.6127362538371</v>
      </c>
      <c r="AG667" s="1379">
        <v>739.86721006020775</v>
      </c>
      <c r="AH667" s="1379">
        <v>1087.3122337197062</v>
      </c>
      <c r="AI667" s="2056">
        <v>1508.3081932146301</v>
      </c>
      <c r="AJ667" s="1379">
        <v>1860.6886132847169</v>
      </c>
      <c r="AK667" s="1379">
        <v>2216.2716896255261</v>
      </c>
      <c r="AL667" s="1379">
        <v>1962.2940773242749</v>
      </c>
      <c r="AM667" s="1379">
        <v>1475.9809980049183</v>
      </c>
      <c r="AN667" s="1379">
        <v>1252.9417290093038</v>
      </c>
      <c r="AO667" s="1379">
        <v>1238.3459420819652</v>
      </c>
      <c r="AP667" s="1379">
        <v>285.33347305917016</v>
      </c>
      <c r="AQ667" s="1379">
        <v>614.18758837620521</v>
      </c>
      <c r="AR667" s="2380">
        <v>694.80432999775451</v>
      </c>
      <c r="AS667" s="2380">
        <v>1846.3756061935924</v>
      </c>
      <c r="AT667" s="2380">
        <v>896.35489482706203</v>
      </c>
    </row>
    <row r="668" spans="4:46" ht="16.75">
      <c r="D668" s="1620" t="s">
        <v>110</v>
      </c>
      <c r="E668" s="1712"/>
      <c r="F668" s="1365"/>
      <c r="G668" s="1365"/>
      <c r="H668" s="1365"/>
      <c r="I668" s="1365"/>
      <c r="J668" s="1365"/>
      <c r="K668" s="1365"/>
      <c r="L668" s="1365"/>
      <c r="M668" s="1365"/>
      <c r="N668" s="1365"/>
      <c r="O668" s="1365"/>
      <c r="P668" s="1365"/>
      <c r="Q668" s="1365"/>
      <c r="R668" s="1365"/>
      <c r="S668" s="1365"/>
      <c r="T668" s="1365"/>
      <c r="U668" s="1379">
        <v>216.19255681733989</v>
      </c>
      <c r="V668" s="1379">
        <v>112.12753581255713</v>
      </c>
      <c r="W668" s="1379">
        <v>269.6155503502896</v>
      </c>
      <c r="X668" s="1379">
        <v>233.76379360783355</v>
      </c>
      <c r="Y668" s="1379">
        <v>310.20933867687256</v>
      </c>
      <c r="Z668" s="1379">
        <v>158.63053960800249</v>
      </c>
      <c r="AA668" s="1379">
        <v>231.99076394400765</v>
      </c>
      <c r="AB668" s="1379">
        <v>257.67638846994436</v>
      </c>
      <c r="AC668" s="1379">
        <v>347.53090257946002</v>
      </c>
      <c r="AD668" s="1379">
        <v>257.74002596343291</v>
      </c>
      <c r="AE668" s="1379">
        <v>152.61412094999997</v>
      </c>
      <c r="AF668" s="1379">
        <v>233.38493876999999</v>
      </c>
      <c r="AG668" s="1379">
        <v>305.10186338</v>
      </c>
      <c r="AH668" s="1379">
        <v>445.17186418559311</v>
      </c>
      <c r="AI668" s="2056">
        <v>563.0653895779775</v>
      </c>
      <c r="AJ668" s="1379">
        <v>675.24484919636461</v>
      </c>
      <c r="AK668" s="1379">
        <v>1179.6619248661318</v>
      </c>
      <c r="AL668" s="1379">
        <v>1122.5903805731946</v>
      </c>
      <c r="AM668" s="1379">
        <v>887.32508717691076</v>
      </c>
      <c r="AN668" s="1379">
        <v>912.49945716376237</v>
      </c>
      <c r="AO668" s="1379">
        <v>837.17885717043498</v>
      </c>
      <c r="AP668" s="1379">
        <v>914.91503121535948</v>
      </c>
      <c r="AQ668" s="1379">
        <v>1005.2717733444642</v>
      </c>
      <c r="AR668" s="2380">
        <v>1183.1511991771188</v>
      </c>
      <c r="AS668" s="2380">
        <v>1873.5201433407201</v>
      </c>
      <c r="AT668" s="2380">
        <v>1845.6189313048867</v>
      </c>
    </row>
    <row r="669" spans="4:46" ht="16.75">
      <c r="D669" s="1618" t="s">
        <v>1501</v>
      </c>
      <c r="E669" s="1712"/>
      <c r="F669" s="1365"/>
      <c r="G669" s="1365"/>
      <c r="H669" s="1365"/>
      <c r="I669" s="1365"/>
      <c r="J669" s="1365"/>
      <c r="K669" s="1365"/>
      <c r="L669" s="1365"/>
      <c r="M669" s="1365"/>
      <c r="N669" s="1365"/>
      <c r="O669" s="1365"/>
      <c r="P669" s="1365"/>
      <c r="Q669" s="1365"/>
      <c r="R669" s="1365"/>
      <c r="S669" s="1365"/>
      <c r="T669" s="1365"/>
      <c r="U669" s="1379"/>
      <c r="V669" s="1379"/>
      <c r="W669" s="1379"/>
      <c r="X669" s="1379"/>
      <c r="Y669" s="1379"/>
      <c r="Z669" s="1379"/>
      <c r="AA669" s="1379"/>
      <c r="AB669" s="1379"/>
      <c r="AC669" s="1379"/>
      <c r="AD669" s="1384"/>
      <c r="AE669" s="1384"/>
      <c r="AF669" s="1384"/>
      <c r="AG669" s="1384"/>
      <c r="AH669" s="1384">
        <v>445.17186418559311</v>
      </c>
      <c r="AI669" s="2058">
        <v>563.0653895779775</v>
      </c>
      <c r="AJ669" s="1384">
        <v>556.66992119636461</v>
      </c>
      <c r="AK669" s="1384">
        <v>672.27413436613176</v>
      </c>
      <c r="AL669" s="1384">
        <v>769.08896407319457</v>
      </c>
      <c r="AM669" s="1384">
        <v>855.44193917691075</v>
      </c>
      <c r="AN669" s="1384">
        <v>895.3394571637624</v>
      </c>
      <c r="AO669" s="1384">
        <v>837.17885717043498</v>
      </c>
      <c r="AP669" s="1384">
        <v>914.91503121535948</v>
      </c>
      <c r="AQ669" s="1384">
        <v>1005.2717733444642</v>
      </c>
      <c r="AR669" s="2382">
        <v>1183.1511991771188</v>
      </c>
      <c r="AS669" s="2382">
        <v>1873.5201433407201</v>
      </c>
      <c r="AT669" s="2382">
        <v>1845.6189313048867</v>
      </c>
    </row>
    <row r="670" spans="4:46" ht="16.75">
      <c r="D670" s="1620" t="s">
        <v>1502</v>
      </c>
      <c r="E670" s="1712"/>
      <c r="F670" s="1365"/>
      <c r="G670" s="1365"/>
      <c r="H670" s="1365"/>
      <c r="I670" s="1365"/>
      <c r="J670" s="1365"/>
      <c r="K670" s="1365"/>
      <c r="L670" s="1365"/>
      <c r="M670" s="1365"/>
      <c r="N670" s="1365"/>
      <c r="O670" s="1365"/>
      <c r="P670" s="1365"/>
      <c r="Q670" s="1365"/>
      <c r="R670" s="1365"/>
      <c r="S670" s="1365"/>
      <c r="T670" s="1365"/>
      <c r="U670" s="1379"/>
      <c r="V670" s="1379"/>
      <c r="W670" s="1379"/>
      <c r="X670" s="1379"/>
      <c r="Y670" s="1379"/>
      <c r="Z670" s="1379"/>
      <c r="AA670" s="1379"/>
      <c r="AB670" s="1379"/>
      <c r="AC670" s="1379"/>
      <c r="AD670" s="1379"/>
      <c r="AE670" s="1379"/>
      <c r="AF670" s="1379"/>
      <c r="AG670" s="1379"/>
      <c r="AH670" s="1379"/>
      <c r="AI670" s="2056"/>
      <c r="AJ670" s="1379"/>
      <c r="AK670" s="1379"/>
      <c r="AL670" s="1379"/>
      <c r="AM670" s="1379"/>
      <c r="AN670" s="1379"/>
      <c r="AO670" s="1379"/>
      <c r="AP670" s="1379"/>
      <c r="AQ670" s="1379"/>
      <c r="AR670" s="2380"/>
      <c r="AS670" s="2380"/>
      <c r="AT670" s="2380"/>
    </row>
    <row r="671" spans="4:46" ht="16.75">
      <c r="D671" s="1621" t="s">
        <v>1503</v>
      </c>
      <c r="E671" s="1712"/>
      <c r="F671" s="1365"/>
      <c r="G671" s="1365"/>
      <c r="H671" s="1365"/>
      <c r="I671" s="1365"/>
      <c r="J671" s="1365"/>
      <c r="K671" s="1365"/>
      <c r="L671" s="1365"/>
      <c r="M671" s="1365"/>
      <c r="N671" s="1365"/>
      <c r="O671" s="1365"/>
      <c r="P671" s="1365"/>
      <c r="Q671" s="1365"/>
      <c r="R671" s="1365"/>
      <c r="S671" s="1365"/>
      <c r="T671" s="1365"/>
      <c r="U671" s="1385">
        <v>61.713554450000004</v>
      </c>
      <c r="V671" s="1385">
        <v>98.139999999999986</v>
      </c>
      <c r="W671" s="1385">
        <v>96.902381599999998</v>
      </c>
      <c r="X671" s="1385">
        <v>395.62539083347679</v>
      </c>
      <c r="Y671" s="1385">
        <v>103.30598364685625</v>
      </c>
      <c r="Z671" s="1385">
        <v>174.77631482443891</v>
      </c>
      <c r="AA671" s="1385">
        <v>428.74961226691528</v>
      </c>
      <c r="AB671" s="1385">
        <v>345.97965944353189</v>
      </c>
      <c r="AC671" s="1385">
        <v>478.05765276303288</v>
      </c>
      <c r="AD671" s="1385">
        <v>589.07496147701193</v>
      </c>
      <c r="AE671" s="1385">
        <v>654.01247714625765</v>
      </c>
      <c r="AF671" s="1385">
        <v>550.03386166564246</v>
      </c>
      <c r="AG671" s="1385">
        <v>417.83350148132098</v>
      </c>
      <c r="AH671" s="1385">
        <v>785.44831647477861</v>
      </c>
      <c r="AI671" s="2059">
        <v>1139.2863224027355</v>
      </c>
      <c r="AJ671" s="1385">
        <v>1157.350079009753</v>
      </c>
      <c r="AK671" s="1385">
        <v>990.14536515349266</v>
      </c>
      <c r="AL671" s="1385">
        <v>785.20438883051111</v>
      </c>
      <c r="AM671" s="1385">
        <v>526.75999194522046</v>
      </c>
      <c r="AN671" s="1385">
        <v>259.17183095269996</v>
      </c>
      <c r="AO671" s="1385">
        <v>310.24945096138561</v>
      </c>
      <c r="AP671" s="1385">
        <v>-536.05369669712195</v>
      </c>
      <c r="AQ671" s="1385">
        <v>-211.99705325035171</v>
      </c>
      <c r="AR671" s="2464">
        <v>-300.10573250780993</v>
      </c>
      <c r="AS671" s="2464">
        <v>-279.71884860439434</v>
      </c>
      <c r="AT671" s="2464">
        <v>-929.95819800722916</v>
      </c>
    </row>
    <row r="672" spans="4:46" ht="16.75">
      <c r="D672" s="1620" t="s">
        <v>1504</v>
      </c>
      <c r="E672" s="1712"/>
      <c r="F672" s="1365"/>
      <c r="G672" s="1365"/>
      <c r="H672" s="1365"/>
      <c r="I672" s="1365"/>
      <c r="J672" s="1365"/>
      <c r="K672" s="1365"/>
      <c r="L672" s="1365"/>
      <c r="M672" s="1365"/>
      <c r="N672" s="1365"/>
      <c r="O672" s="1365"/>
      <c r="P672" s="1365"/>
      <c r="Q672" s="1365"/>
      <c r="R672" s="1365"/>
      <c r="S672" s="1365"/>
      <c r="T672" s="1365"/>
      <c r="U672" s="1379">
        <v>0</v>
      </c>
      <c r="V672" s="1379">
        <v>0</v>
      </c>
      <c r="W672" s="1379">
        <v>0</v>
      </c>
      <c r="X672" s="1379">
        <v>0</v>
      </c>
      <c r="Y672" s="1379">
        <v>-53.974864270775711</v>
      </c>
      <c r="Z672" s="1379">
        <v>5.2074383225105141</v>
      </c>
      <c r="AA672" s="1379">
        <v>0.59879536701300073</v>
      </c>
      <c r="AB672" s="1379">
        <v>216.55703901150147</v>
      </c>
      <c r="AC672" s="1379">
        <v>289.87214786313695</v>
      </c>
      <c r="AD672" s="1379">
        <v>352.88471941274923</v>
      </c>
      <c r="AE672" s="1379">
        <v>439.68232608136702</v>
      </c>
      <c r="AF672" s="1379">
        <v>462.92753555125375</v>
      </c>
      <c r="AG672" s="1379">
        <v>153.02129994000001</v>
      </c>
      <c r="AH672" s="1379">
        <v>489.15228038000009</v>
      </c>
      <c r="AI672" s="2056">
        <v>709.98797195999987</v>
      </c>
      <c r="AJ672" s="1379">
        <v>937.28050485542531</v>
      </c>
      <c r="AK672" s="1379">
        <v>824.17678000000001</v>
      </c>
      <c r="AL672" s="1379">
        <v>624.70987579759537</v>
      </c>
      <c r="AM672" s="1379">
        <v>403.43977647953102</v>
      </c>
      <c r="AN672" s="1379">
        <v>219.16328031182556</v>
      </c>
      <c r="AO672" s="1379">
        <v>272.2</v>
      </c>
      <c r="AP672" s="1379">
        <v>257.33106252901041</v>
      </c>
      <c r="AQ672" s="1379">
        <v>270.04044472917712</v>
      </c>
      <c r="AR672" s="2380">
        <v>256.27038298227205</v>
      </c>
      <c r="AS672" s="2380">
        <v>266.32399627517532</v>
      </c>
      <c r="AT672" s="2380">
        <v>261.65084828281744</v>
      </c>
    </row>
    <row r="673" spans="4:46" ht="16.75">
      <c r="D673" s="1620" t="s">
        <v>1505</v>
      </c>
      <c r="E673" s="1712"/>
      <c r="F673" s="1365"/>
      <c r="G673" s="1365"/>
      <c r="H673" s="1365"/>
      <c r="I673" s="1365"/>
      <c r="J673" s="1365"/>
      <c r="K673" s="1365"/>
      <c r="L673" s="1365"/>
      <c r="M673" s="1365"/>
      <c r="N673" s="1365"/>
      <c r="O673" s="1365"/>
      <c r="P673" s="1365"/>
      <c r="Q673" s="1365"/>
      <c r="R673" s="1365"/>
      <c r="S673" s="1365"/>
      <c r="T673" s="1365"/>
      <c r="U673" s="1379">
        <v>61.713554450000004</v>
      </c>
      <c r="V673" s="1379">
        <v>98.139999999999986</v>
      </c>
      <c r="W673" s="1379">
        <v>96.902381599999998</v>
      </c>
      <c r="X673" s="1379">
        <v>523.63</v>
      </c>
      <c r="Y673" s="1379">
        <v>153.47291621700001</v>
      </c>
      <c r="Z673" s="1379">
        <v>139.994</v>
      </c>
      <c r="AA673" s="1379">
        <v>171.95044235404123</v>
      </c>
      <c r="AB673" s="1379">
        <v>189.824337335</v>
      </c>
      <c r="AC673" s="1379">
        <v>204.910263929</v>
      </c>
      <c r="AD673" s="1379">
        <v>316.33289424084347</v>
      </c>
      <c r="AE673" s="1379">
        <v>362.99087849900002</v>
      </c>
      <c r="AF673" s="1379">
        <v>368.80500188299993</v>
      </c>
      <c r="AG673" s="1379">
        <v>377.70000000000005</v>
      </c>
      <c r="AH673" s="1379">
        <v>411.18697620999995</v>
      </c>
      <c r="AI673" s="2056">
        <v>555.74994852499992</v>
      </c>
      <c r="AJ673" s="1379">
        <v>385.01593942134724</v>
      </c>
      <c r="AK673" s="1379">
        <v>405.05336364320431</v>
      </c>
      <c r="AL673" s="1379">
        <v>450.00184660521779</v>
      </c>
      <c r="AM673" s="1379">
        <v>467.9530265635218</v>
      </c>
      <c r="AN673" s="1379">
        <v>481.10241054793403</v>
      </c>
      <c r="AO673" s="1379">
        <v>552.9779803358565</v>
      </c>
      <c r="AP673" s="1379">
        <v>386.91422639362497</v>
      </c>
      <c r="AQ673" s="1379">
        <v>90.090908357936271</v>
      </c>
      <c r="AR673" s="2380">
        <v>13.056600003443153</v>
      </c>
      <c r="AS673" s="2380">
        <v>7.2531442014767258</v>
      </c>
      <c r="AT673" s="2380">
        <v>0</v>
      </c>
    </row>
    <row r="674" spans="4:46" ht="16.75">
      <c r="D674" s="1623" t="s">
        <v>1506</v>
      </c>
      <c r="E674" s="1713"/>
      <c r="F674" s="1386"/>
      <c r="G674" s="1386"/>
      <c r="H674" s="1386"/>
      <c r="I674" s="1386"/>
      <c r="J674" s="1386"/>
      <c r="K674" s="1386"/>
      <c r="L674" s="1386"/>
      <c r="M674" s="1386"/>
      <c r="N674" s="1386"/>
      <c r="O674" s="1386"/>
      <c r="P674" s="1386"/>
      <c r="Q674" s="1386"/>
      <c r="R674" s="1386"/>
      <c r="S674" s="1386"/>
      <c r="T674" s="1386"/>
      <c r="U674" s="1378">
        <v>0</v>
      </c>
      <c r="V674" s="1378">
        <v>0</v>
      </c>
      <c r="W674" s="1378">
        <v>0</v>
      </c>
      <c r="X674" s="1378">
        <v>50.7</v>
      </c>
      <c r="Y674" s="1378">
        <v>38.198196000000003</v>
      </c>
      <c r="Z674" s="1378">
        <v>66.360811960000007</v>
      </c>
      <c r="AA674" s="1378">
        <v>301.60000000000002</v>
      </c>
      <c r="AB674" s="1378">
        <v>0</v>
      </c>
      <c r="AC674" s="1378">
        <v>51.577953999999998</v>
      </c>
      <c r="AD674" s="1378">
        <v>0</v>
      </c>
      <c r="AE674" s="1378">
        <v>0</v>
      </c>
      <c r="AF674" s="1378">
        <v>0</v>
      </c>
      <c r="AG674" s="1378">
        <v>0</v>
      </c>
      <c r="AH674" s="1378">
        <v>0</v>
      </c>
      <c r="AI674" s="2055">
        <v>0</v>
      </c>
      <c r="AJ674" s="1378">
        <v>0</v>
      </c>
      <c r="AK674" s="1378">
        <v>0</v>
      </c>
      <c r="AL674" s="1378">
        <v>0</v>
      </c>
      <c r="AM674" s="1378">
        <v>0</v>
      </c>
      <c r="AN674" s="1378">
        <v>0</v>
      </c>
      <c r="AO674" s="1378">
        <v>0</v>
      </c>
      <c r="AP674" s="1378">
        <v>0</v>
      </c>
      <c r="AQ674" s="1378">
        <v>0</v>
      </c>
      <c r="AR674" s="2379">
        <v>0</v>
      </c>
      <c r="AS674" s="2379">
        <v>0</v>
      </c>
      <c r="AT674" s="2379">
        <v>0</v>
      </c>
    </row>
    <row r="675" spans="4:46" ht="16.75">
      <c r="D675" s="1621" t="s">
        <v>1507</v>
      </c>
      <c r="E675" s="1712"/>
      <c r="F675" s="1365"/>
      <c r="G675" s="1365"/>
      <c r="H675" s="1365"/>
      <c r="I675" s="1365"/>
      <c r="J675" s="1365"/>
      <c r="K675" s="1365"/>
      <c r="L675" s="1365"/>
      <c r="M675" s="1365"/>
      <c r="N675" s="1365"/>
      <c r="O675" s="1365"/>
      <c r="P675" s="1365"/>
      <c r="Q675" s="1365"/>
      <c r="R675" s="1365"/>
      <c r="S675" s="1365"/>
      <c r="T675" s="1365"/>
      <c r="U675" s="1379">
        <v>0</v>
      </c>
      <c r="V675" s="1379">
        <v>0</v>
      </c>
      <c r="W675" s="1379">
        <v>0</v>
      </c>
      <c r="X675" s="1379">
        <v>-178.70460916652328</v>
      </c>
      <c r="Y675" s="1379">
        <v>-34.390264299368056</v>
      </c>
      <c r="Z675" s="1379">
        <v>-36.785935458071599</v>
      </c>
      <c r="AA675" s="1379">
        <v>-45.39962545413897</v>
      </c>
      <c r="AB675" s="1379">
        <v>-60.401716902969596</v>
      </c>
      <c r="AC675" s="1379">
        <v>-68.302713029104041</v>
      </c>
      <c r="AD675" s="1379">
        <v>-80.142652176580754</v>
      </c>
      <c r="AE675" s="1379">
        <v>-148.66072743410933</v>
      </c>
      <c r="AF675" s="1379">
        <v>-281.69867576861117</v>
      </c>
      <c r="AG675" s="1379">
        <v>-112.88779845867911</v>
      </c>
      <c r="AH675" s="1379">
        <v>-114.89094011522153</v>
      </c>
      <c r="AI675" s="2056">
        <v>-126.45159808226437</v>
      </c>
      <c r="AJ675" s="1379">
        <v>-164.94636526701947</v>
      </c>
      <c r="AK675" s="1379">
        <v>-239.08477848971177</v>
      </c>
      <c r="AL675" s="1379">
        <v>-289.50733357230212</v>
      </c>
      <c r="AM675" s="1379">
        <v>-344.6328110978323</v>
      </c>
      <c r="AN675" s="1379">
        <v>-441.09385990705965</v>
      </c>
      <c r="AO675" s="1379">
        <v>-514.92852937447094</v>
      </c>
      <c r="AP675" s="1379">
        <v>-1180.2989856197573</v>
      </c>
      <c r="AQ675" s="1379">
        <v>-572.12840633746509</v>
      </c>
      <c r="AR675" s="2380">
        <v>-569.43271549352517</v>
      </c>
      <c r="AS675" s="2380">
        <v>-553.2959890810464</v>
      </c>
      <c r="AT675" s="2380">
        <v>-1191.6090462900465</v>
      </c>
    </row>
    <row r="676" spans="4:46" ht="16.75">
      <c r="D676" s="1621" t="s">
        <v>1508</v>
      </c>
      <c r="E676" s="1712"/>
      <c r="F676" s="1365"/>
      <c r="G676" s="1365"/>
      <c r="H676" s="1365"/>
      <c r="I676" s="1365"/>
      <c r="J676" s="1365"/>
      <c r="K676" s="1365"/>
      <c r="L676" s="1365"/>
      <c r="M676" s="1365"/>
      <c r="N676" s="1365"/>
      <c r="O676" s="1365"/>
      <c r="P676" s="1365"/>
      <c r="Q676" s="1365"/>
      <c r="R676" s="1365"/>
      <c r="S676" s="1365"/>
      <c r="T676" s="1365"/>
      <c r="U676" s="1379">
        <v>0</v>
      </c>
      <c r="V676" s="1379">
        <v>0</v>
      </c>
      <c r="W676" s="1379">
        <v>0</v>
      </c>
      <c r="X676" s="1379">
        <v>0</v>
      </c>
      <c r="Y676" s="1379">
        <v>0</v>
      </c>
      <c r="Z676" s="1379">
        <v>0</v>
      </c>
      <c r="AA676" s="1379">
        <v>0</v>
      </c>
      <c r="AB676" s="1379">
        <v>0</v>
      </c>
      <c r="AC676" s="1379">
        <v>0</v>
      </c>
      <c r="AD676" s="1379">
        <v>0</v>
      </c>
      <c r="AE676" s="1379">
        <v>0</v>
      </c>
      <c r="AF676" s="1379">
        <v>218.03087972999998</v>
      </c>
      <c r="AG676" s="1379">
        <v>0</v>
      </c>
      <c r="AH676" s="1379">
        <v>0</v>
      </c>
      <c r="AI676" s="2056">
        <v>0</v>
      </c>
      <c r="AJ676" s="1379">
        <v>0</v>
      </c>
      <c r="AK676" s="1379">
        <v>0</v>
      </c>
      <c r="AL676" s="1379">
        <v>0</v>
      </c>
      <c r="AM676" s="1379">
        <v>0</v>
      </c>
      <c r="AN676" s="1379">
        <v>0</v>
      </c>
      <c r="AO676" s="1379">
        <v>0</v>
      </c>
      <c r="AP676" s="1379">
        <v>0</v>
      </c>
      <c r="AQ676" s="1379">
        <v>0</v>
      </c>
      <c r="AR676" s="2380">
        <v>0</v>
      </c>
      <c r="AS676" s="2380">
        <v>0</v>
      </c>
      <c r="AT676" s="2380">
        <v>0</v>
      </c>
    </row>
    <row r="677" spans="4:46" ht="16.75">
      <c r="D677" s="1620" t="s">
        <v>1509</v>
      </c>
      <c r="E677" s="1712"/>
      <c r="F677" s="1365"/>
      <c r="G677" s="1365"/>
      <c r="H677" s="1365"/>
      <c r="I677" s="1365"/>
      <c r="J677" s="1365"/>
      <c r="K677" s="1365"/>
      <c r="L677" s="1365"/>
      <c r="M677" s="1365"/>
      <c r="N677" s="1365"/>
      <c r="O677" s="1365"/>
      <c r="P677" s="1365"/>
      <c r="Q677" s="1365"/>
      <c r="R677" s="1365"/>
      <c r="S677" s="1365"/>
      <c r="T677" s="1365"/>
      <c r="U677" s="1379">
        <v>-63.158499750744994</v>
      </c>
      <c r="V677" s="1379">
        <v>124.46645477889348</v>
      </c>
      <c r="W677" s="1379">
        <v>64.194779940984986</v>
      </c>
      <c r="X677" s="1379">
        <v>78.520004808617387</v>
      </c>
      <c r="Y677" s="1379">
        <v>-6.0288036160026195</v>
      </c>
      <c r="Z677" s="1379">
        <v>142.03192701329246</v>
      </c>
      <c r="AA677" s="1379">
        <v>131.7865567911017</v>
      </c>
      <c r="AB677" s="1379">
        <v>7.2984905416809056</v>
      </c>
      <c r="AC677" s="1379">
        <v>-43.580976736888829</v>
      </c>
      <c r="AD677" s="1379">
        <v>86.566114298129492</v>
      </c>
      <c r="AE677" s="1379">
        <v>126.2464816569518</v>
      </c>
      <c r="AF677" s="1379">
        <v>155.16305608819465</v>
      </c>
      <c r="AG677" s="1379">
        <v>16.931845198886776</v>
      </c>
      <c r="AH677" s="1379">
        <v>-143.30794694066549</v>
      </c>
      <c r="AI677" s="2056">
        <v>-194.04351876608291</v>
      </c>
      <c r="AJ677" s="1379">
        <v>28.093685078599265</v>
      </c>
      <c r="AK677" s="1379">
        <v>46.464399605901576</v>
      </c>
      <c r="AL677" s="1379">
        <v>54.499307920569208</v>
      </c>
      <c r="AM677" s="1379">
        <v>61.8959188827871</v>
      </c>
      <c r="AN677" s="1379">
        <v>81.270440892841464</v>
      </c>
      <c r="AO677" s="1379">
        <v>90.917633950144591</v>
      </c>
      <c r="AP677" s="1379">
        <v>-93.527861459067367</v>
      </c>
      <c r="AQ677" s="1379">
        <v>-179.08713171790731</v>
      </c>
      <c r="AR677" s="2380">
        <v>-188.24113667155433</v>
      </c>
      <c r="AS677" s="2380">
        <v>252.57431145726662</v>
      </c>
      <c r="AT677" s="2380">
        <v>-19.305838470595518</v>
      </c>
    </row>
    <row r="678" spans="4:46" ht="16.75">
      <c r="D678" s="1619"/>
      <c r="E678" s="1712"/>
      <c r="F678" s="1365"/>
      <c r="G678" s="1365"/>
      <c r="H678" s="1365"/>
      <c r="I678" s="1365"/>
      <c r="J678" s="1365"/>
      <c r="K678" s="1365"/>
      <c r="L678" s="1365"/>
      <c r="M678" s="1365"/>
      <c r="N678" s="1365"/>
      <c r="O678" s="1365"/>
      <c r="P678" s="1365"/>
      <c r="Q678" s="1365"/>
      <c r="R678" s="1365"/>
      <c r="S678" s="1365"/>
      <c r="T678" s="1365"/>
      <c r="U678" s="1379"/>
      <c r="V678" s="1379"/>
      <c r="W678" s="1379"/>
      <c r="X678" s="1379"/>
      <c r="Y678" s="1379"/>
      <c r="Z678" s="1379"/>
      <c r="AA678" s="1379"/>
      <c r="AB678" s="1379"/>
      <c r="AC678" s="1379"/>
      <c r="AD678" s="1379"/>
      <c r="AE678" s="1379"/>
      <c r="AF678" s="1379"/>
      <c r="AG678" s="1379"/>
      <c r="AH678" s="1379"/>
      <c r="AI678" s="2056"/>
      <c r="AJ678" s="1379"/>
      <c r="AK678" s="1379"/>
      <c r="AL678" s="1379"/>
      <c r="AM678" s="1379"/>
      <c r="AN678" s="1379"/>
      <c r="AO678" s="1379"/>
      <c r="AP678" s="1379"/>
      <c r="AQ678" s="1379"/>
      <c r="AR678" s="2380"/>
      <c r="AS678" s="2380"/>
      <c r="AT678" s="2380"/>
    </row>
    <row r="679" spans="4:46" ht="16.75">
      <c r="D679" s="1617" t="s">
        <v>1510</v>
      </c>
      <c r="E679" s="1712"/>
      <c r="F679" s="1365"/>
      <c r="G679" s="1365"/>
      <c r="H679" s="1365"/>
      <c r="I679" s="1365"/>
      <c r="J679" s="1365"/>
      <c r="K679" s="1365"/>
      <c r="L679" s="1365"/>
      <c r="M679" s="1365"/>
      <c r="N679" s="1365"/>
      <c r="O679" s="1365"/>
      <c r="P679" s="1365"/>
      <c r="Q679" s="1365"/>
      <c r="R679" s="1365"/>
      <c r="S679" s="1365"/>
      <c r="T679" s="1365"/>
      <c r="U679" s="1379">
        <v>-29.170932097379108</v>
      </c>
      <c r="V679" s="1379">
        <v>180.1502429737105</v>
      </c>
      <c r="W679" s="1379">
        <v>-73.363114650075374</v>
      </c>
      <c r="X679" s="1379">
        <v>-128.82732416455065</v>
      </c>
      <c r="Y679" s="1379">
        <v>94.834626735597965</v>
      </c>
      <c r="Z679" s="1379">
        <v>273.1708322262632</v>
      </c>
      <c r="AA679" s="1379">
        <v>314.25269926062367</v>
      </c>
      <c r="AB679" s="1379">
        <v>144.5319337250113</v>
      </c>
      <c r="AC679" s="1379">
        <v>2.9329853745922065</v>
      </c>
      <c r="AD679" s="1379">
        <v>143.5554028603114</v>
      </c>
      <c r="AE679" s="1379">
        <v>117.40894587983234</v>
      </c>
      <c r="AF679" s="1379">
        <v>-174.68906407836681</v>
      </c>
      <c r="AG679" s="1379">
        <v>87.947542971679866</v>
      </c>
      <c r="AH679" s="1379">
        <v>75.242597392406168</v>
      </c>
      <c r="AI679" s="2056">
        <v>176.45723898065364</v>
      </c>
      <c r="AJ679" s="1379">
        <v>2.7288445884011026E-2</v>
      </c>
      <c r="AK679" s="1379">
        <v>-1.2360107204017368E-2</v>
      </c>
      <c r="AL679" s="1379">
        <v>4.3664064550398507E-2</v>
      </c>
      <c r="AM679" s="1379">
        <v>-4.928830481537716E-2</v>
      </c>
      <c r="AN679" s="1379">
        <v>-3.2271553081955062E-2</v>
      </c>
      <c r="AO679" s="1379">
        <v>-3.938952634831594E-2</v>
      </c>
      <c r="AP679" s="1379">
        <v>1.1611150162821104E-2</v>
      </c>
      <c r="AQ679" s="1379">
        <v>1.7082006659165927E-2</v>
      </c>
      <c r="AR679" s="2380">
        <v>4.4471661177340138E-2</v>
      </c>
      <c r="AS679" s="2380">
        <v>1.1804652483419886E-2</v>
      </c>
      <c r="AT679" s="2380">
        <v>208.24787615828697</v>
      </c>
    </row>
    <row r="680" spans="4:46" ht="16">
      <c r="D680" s="1622" t="s">
        <v>54</v>
      </c>
      <c r="E680" s="1712"/>
      <c r="F680" s="1365"/>
      <c r="G680" s="1365"/>
      <c r="H680" s="1365"/>
      <c r="I680" s="1365"/>
      <c r="J680" s="1365"/>
      <c r="K680" s="1365"/>
      <c r="L680" s="1365"/>
      <c r="M680" s="1365"/>
      <c r="N680" s="1365"/>
      <c r="O680" s="1365"/>
      <c r="P680" s="1365"/>
      <c r="Q680" s="1365"/>
      <c r="R680" s="1365"/>
      <c r="S680" s="1365"/>
      <c r="T680" s="1365"/>
      <c r="U680" s="1387" t="s">
        <v>54</v>
      </c>
      <c r="V680" s="1387" t="s">
        <v>54</v>
      </c>
      <c r="W680" s="1387" t="s">
        <v>54</v>
      </c>
      <c r="X680" s="1387" t="s">
        <v>54</v>
      </c>
      <c r="Y680" s="1387" t="s">
        <v>54</v>
      </c>
      <c r="Z680" s="1387" t="s">
        <v>54</v>
      </c>
      <c r="AA680" s="1387" t="s">
        <v>55</v>
      </c>
      <c r="AB680" s="1387" t="s">
        <v>55</v>
      </c>
      <c r="AC680" s="1387" t="s">
        <v>55</v>
      </c>
      <c r="AD680" s="1387" t="s">
        <v>55</v>
      </c>
      <c r="AE680" s="1387" t="s">
        <v>55</v>
      </c>
      <c r="AF680" s="1387" t="s">
        <v>55</v>
      </c>
      <c r="AG680" s="1387" t="s">
        <v>55</v>
      </c>
      <c r="AH680" s="1387" t="s">
        <v>55</v>
      </c>
      <c r="AI680" s="2060" t="s">
        <v>55</v>
      </c>
      <c r="AJ680" s="1387" t="s">
        <v>55</v>
      </c>
      <c r="AK680" s="1387" t="s">
        <v>55</v>
      </c>
      <c r="AL680" s="1387" t="s">
        <v>55</v>
      </c>
      <c r="AM680" s="1387" t="s">
        <v>55</v>
      </c>
      <c r="AN680" s="1387" t="s">
        <v>55</v>
      </c>
      <c r="AO680" s="1387" t="s">
        <v>55</v>
      </c>
      <c r="AP680" s="1387" t="s">
        <v>55</v>
      </c>
      <c r="AQ680" s="1387" t="s">
        <v>55</v>
      </c>
      <c r="AR680" s="2383" t="s">
        <v>55</v>
      </c>
      <c r="AS680" s="2383" t="s">
        <v>55</v>
      </c>
      <c r="AT680" s="2383" t="s">
        <v>55</v>
      </c>
    </row>
    <row r="681" spans="4:46" ht="16.75">
      <c r="D681" s="1617" t="s">
        <v>1511</v>
      </c>
      <c r="E681" s="1712"/>
      <c r="F681" s="1365"/>
      <c r="G681" s="1365"/>
      <c r="H681" s="1365"/>
      <c r="I681" s="1365"/>
      <c r="J681" s="1365"/>
      <c r="K681" s="1365"/>
      <c r="L681" s="1365"/>
      <c r="M681" s="1365"/>
      <c r="N681" s="1365"/>
      <c r="O681" s="1365"/>
      <c r="P681" s="1365"/>
      <c r="Q681" s="1365"/>
      <c r="R681" s="1365"/>
      <c r="S681" s="1365"/>
      <c r="T681" s="1365"/>
      <c r="U681" s="1379">
        <v>0</v>
      </c>
      <c r="V681" s="1379">
        <v>0</v>
      </c>
      <c r="W681" s="1379">
        <v>0</v>
      </c>
      <c r="X681" s="1379">
        <v>0</v>
      </c>
      <c r="Y681" s="1379">
        <v>0</v>
      </c>
      <c r="Z681" s="1379">
        <v>0</v>
      </c>
      <c r="AA681" s="1379">
        <v>-20.379016058875038</v>
      </c>
      <c r="AB681" s="1379">
        <v>84.750447747273498</v>
      </c>
      <c r="AC681" s="1379">
        <v>70.673753283256474</v>
      </c>
      <c r="AD681" s="1379">
        <v>112.25976879312809</v>
      </c>
      <c r="AE681" s="1379">
        <v>135.46142368333008</v>
      </c>
      <c r="AF681" s="1379">
        <v>196.78144004603271</v>
      </c>
      <c r="AG681" s="1379">
        <v>-97.493973756694345</v>
      </c>
      <c r="AH681" s="1379">
        <v>-87.301456769076168</v>
      </c>
      <c r="AI681" s="2056">
        <v>261.23039273094349</v>
      </c>
      <c r="AJ681" s="1379">
        <v>-14.787151959484177</v>
      </c>
      <c r="AK681" s="1379">
        <v>-216.76026306516098</v>
      </c>
      <c r="AL681" s="1379">
        <v>-315.20121875780336</v>
      </c>
      <c r="AM681" s="1379">
        <v>-354.14770751221522</v>
      </c>
      <c r="AN681" s="1379">
        <v>-656.82309604467605</v>
      </c>
      <c r="AO681" s="1379">
        <v>-203.49770751221524</v>
      </c>
      <c r="AP681" s="1379">
        <v>-849.09770751221527</v>
      </c>
      <c r="AQ681" s="1379">
        <v>1147.5122924877846</v>
      </c>
      <c r="AR681" s="2380">
        <v>3065.0699999999997</v>
      </c>
      <c r="AS681" s="2380">
        <v>941.26</v>
      </c>
      <c r="AT681" s="2380">
        <v>149.36599999999999</v>
      </c>
    </row>
    <row r="682" spans="4:46" ht="16.75">
      <c r="D682" s="1617" t="s">
        <v>409</v>
      </c>
      <c r="E682" s="1712"/>
      <c r="F682" s="1365"/>
      <c r="G682" s="1365"/>
      <c r="H682" s="1365"/>
      <c r="I682" s="1365"/>
      <c r="J682" s="1365"/>
      <c r="K682" s="1365"/>
      <c r="L682" s="1365"/>
      <c r="M682" s="1365"/>
      <c r="N682" s="1365"/>
      <c r="O682" s="1365"/>
      <c r="P682" s="1365"/>
      <c r="Q682" s="1365"/>
      <c r="R682" s="1365"/>
      <c r="S682" s="1365"/>
      <c r="T682" s="1365"/>
      <c r="U682" s="1379"/>
      <c r="V682" s="1379"/>
      <c r="W682" s="1379"/>
      <c r="X682" s="1379"/>
      <c r="Y682" s="1379"/>
      <c r="Z682" s="1379"/>
      <c r="AA682" s="1379"/>
      <c r="AB682" s="1379"/>
      <c r="AC682" s="1379"/>
      <c r="AD682" s="1379"/>
      <c r="AE682" s="1379"/>
      <c r="AF682" s="1379"/>
      <c r="AG682" s="1379"/>
      <c r="AH682" s="1379"/>
      <c r="AI682" s="2056"/>
      <c r="AJ682" s="1379"/>
      <c r="AK682" s="1379"/>
      <c r="AL682" s="1379"/>
      <c r="AM682" s="1379"/>
      <c r="AN682" s="1379"/>
      <c r="AO682" s="1379"/>
      <c r="AP682" s="1379"/>
      <c r="AQ682" s="1379"/>
      <c r="AR682" s="2380"/>
      <c r="AS682" s="2380"/>
      <c r="AT682" s="2380"/>
    </row>
    <row r="683" spans="4:46" ht="16">
      <c r="D683" s="1622" t="s">
        <v>54</v>
      </c>
      <c r="E683" s="1712"/>
      <c r="F683" s="1365"/>
      <c r="G683" s="1365"/>
      <c r="H683" s="1365"/>
      <c r="I683" s="1365"/>
      <c r="J683" s="1365"/>
      <c r="K683" s="1365"/>
      <c r="L683" s="1365"/>
      <c r="M683" s="1365"/>
      <c r="N683" s="1365"/>
      <c r="O683" s="1365"/>
      <c r="P683" s="1365"/>
      <c r="Q683" s="1365"/>
      <c r="R683" s="1365"/>
      <c r="S683" s="1365"/>
      <c r="T683" s="1365"/>
      <c r="U683" s="1387"/>
      <c r="V683" s="1387"/>
      <c r="W683" s="1387"/>
      <c r="X683" s="1387"/>
      <c r="Y683" s="1387"/>
      <c r="Z683" s="1387"/>
      <c r="AA683" s="1387" t="s">
        <v>55</v>
      </c>
      <c r="AB683" s="1387" t="s">
        <v>55</v>
      </c>
      <c r="AC683" s="1387" t="s">
        <v>55</v>
      </c>
      <c r="AD683" s="1387" t="s">
        <v>55</v>
      </c>
      <c r="AE683" s="1387" t="s">
        <v>55</v>
      </c>
      <c r="AF683" s="1387" t="s">
        <v>55</v>
      </c>
      <c r="AG683" s="1387" t="s">
        <v>55</v>
      </c>
      <c r="AH683" s="1387" t="s">
        <v>55</v>
      </c>
      <c r="AI683" s="2060" t="s">
        <v>55</v>
      </c>
      <c r="AJ683" s="1387" t="s">
        <v>55</v>
      </c>
      <c r="AK683" s="1387" t="s">
        <v>55</v>
      </c>
      <c r="AL683" s="1387" t="s">
        <v>55</v>
      </c>
      <c r="AM683" s="1387" t="s">
        <v>55</v>
      </c>
      <c r="AN683" s="1387" t="s">
        <v>55</v>
      </c>
      <c r="AO683" s="1387" t="s">
        <v>55</v>
      </c>
      <c r="AP683" s="1387" t="s">
        <v>55</v>
      </c>
      <c r="AQ683" s="1387" t="s">
        <v>55</v>
      </c>
      <c r="AR683" s="2383" t="s">
        <v>55</v>
      </c>
      <c r="AS683" s="2383" t="s">
        <v>55</v>
      </c>
      <c r="AT683" s="2383" t="s">
        <v>55</v>
      </c>
    </row>
    <row r="684" spans="4:46" ht="16.75">
      <c r="D684" s="1620" t="s">
        <v>1512</v>
      </c>
      <c r="E684" s="1712"/>
      <c r="F684" s="1365"/>
      <c r="G684" s="1365"/>
      <c r="H684" s="1365"/>
      <c r="I684" s="1365"/>
      <c r="J684" s="1365"/>
      <c r="K684" s="1365"/>
      <c r="L684" s="1365"/>
      <c r="M684" s="1365"/>
      <c r="N684" s="1365"/>
      <c r="O684" s="1365"/>
      <c r="P684" s="1365"/>
      <c r="Q684" s="1365"/>
      <c r="R684" s="1365"/>
      <c r="S684" s="1365"/>
      <c r="T684" s="1365"/>
      <c r="U684" s="1379">
        <v>72.069626803183496</v>
      </c>
      <c r="V684" s="1379">
        <v>234.53842349559599</v>
      </c>
      <c r="W684" s="1379">
        <v>-212.441363438932</v>
      </c>
      <c r="X684" s="1379">
        <v>228.49356152865801</v>
      </c>
      <c r="Y684" s="1379">
        <v>-90.429105865243002</v>
      </c>
      <c r="Z684" s="1379">
        <v>-28.534467544668246</v>
      </c>
      <c r="AA684" s="1379">
        <v>79.222813492916202</v>
      </c>
      <c r="AB684" s="1379">
        <v>157.33704558778197</v>
      </c>
      <c r="AC684" s="1379">
        <v>95.518348325699279</v>
      </c>
      <c r="AD684" s="1379">
        <v>111.77740481469898</v>
      </c>
      <c r="AE684" s="1379">
        <v>327.93723993846118</v>
      </c>
      <c r="AF684" s="1379">
        <v>154.41738669094315</v>
      </c>
      <c r="AG684" s="1379">
        <v>-129.35151396423674</v>
      </c>
      <c r="AH684" s="1379">
        <v>106.80014958208514</v>
      </c>
      <c r="AI684" s="2056">
        <v>575.53722399094352</v>
      </c>
      <c r="AJ684" s="1379">
        <v>-51.365390756882874</v>
      </c>
      <c r="AK684" s="1379">
        <v>-276.00026306516099</v>
      </c>
      <c r="AL684" s="1379">
        <v>-381.64121875780336</v>
      </c>
      <c r="AM684" s="1379">
        <v>-460.0477075122152</v>
      </c>
      <c r="AN684" s="1379">
        <v>-772.57309604467605</v>
      </c>
      <c r="AO684" s="1379">
        <v>-297.94770751221523</v>
      </c>
      <c r="AP684" s="1379">
        <v>-922.24770751221524</v>
      </c>
      <c r="AQ684" s="1379">
        <v>1103.9522924877847</v>
      </c>
      <c r="AR684" s="2380">
        <v>3046.2</v>
      </c>
      <c r="AS684" s="2380">
        <v>908.9</v>
      </c>
      <c r="AT684" s="2380">
        <v>104.1</v>
      </c>
    </row>
    <row r="685" spans="4:46" ht="16.75">
      <c r="D685" s="1621" t="s">
        <v>1513</v>
      </c>
      <c r="E685" s="1712"/>
      <c r="F685" s="1365"/>
      <c r="G685" s="1365"/>
      <c r="H685" s="1365"/>
      <c r="I685" s="1365"/>
      <c r="J685" s="1365"/>
      <c r="K685" s="1365"/>
      <c r="L685" s="1365"/>
      <c r="M685" s="1365"/>
      <c r="N685" s="1365"/>
      <c r="O685" s="1365"/>
      <c r="P685" s="1365"/>
      <c r="Q685" s="1365"/>
      <c r="R685" s="1365"/>
      <c r="S685" s="1365"/>
      <c r="T685" s="1365"/>
      <c r="U685" s="1379"/>
      <c r="V685" s="1379"/>
      <c r="W685" s="1379"/>
      <c r="X685" s="1379"/>
      <c r="Y685" s="1379"/>
      <c r="Z685" s="1379"/>
      <c r="AA685" s="1379" t="s">
        <v>1514</v>
      </c>
      <c r="AB685" s="1379" t="s">
        <v>1514</v>
      </c>
      <c r="AC685" s="1379" t="s">
        <v>1514</v>
      </c>
      <c r="AD685" s="1379" t="s">
        <v>1514</v>
      </c>
      <c r="AE685" s="1379" t="s">
        <v>1514</v>
      </c>
      <c r="AF685" s="1379" t="s">
        <v>1514</v>
      </c>
      <c r="AG685" s="1379" t="s">
        <v>1514</v>
      </c>
      <c r="AH685" s="1379" t="s">
        <v>1514</v>
      </c>
      <c r="AI685" s="2056" t="s">
        <v>1514</v>
      </c>
      <c r="AJ685" s="1379" t="s">
        <v>1514</v>
      </c>
      <c r="AK685" s="1379" t="s">
        <v>1514</v>
      </c>
      <c r="AL685" s="1379" t="s">
        <v>1514</v>
      </c>
      <c r="AM685" s="1379" t="s">
        <v>1514</v>
      </c>
      <c r="AN685" s="1379" t="s">
        <v>1514</v>
      </c>
      <c r="AO685" s="1379" t="s">
        <v>1514</v>
      </c>
      <c r="AP685" s="1379" t="s">
        <v>1514</v>
      </c>
      <c r="AQ685" s="1379" t="s">
        <v>1514</v>
      </c>
      <c r="AR685" s="2380" t="s">
        <v>1514</v>
      </c>
      <c r="AS685" s="2380" t="s">
        <v>1514</v>
      </c>
      <c r="AT685" s="2380" t="s">
        <v>1514</v>
      </c>
    </row>
    <row r="686" spans="4:46" ht="16.75">
      <c r="D686" s="1620" t="s">
        <v>1515</v>
      </c>
      <c r="E686" s="1712"/>
      <c r="F686" s="1365"/>
      <c r="G686" s="1365"/>
      <c r="H686" s="1365"/>
      <c r="I686" s="1365"/>
      <c r="J686" s="1365"/>
      <c r="K686" s="1365"/>
      <c r="L686" s="1365"/>
      <c r="M686" s="1365"/>
      <c r="N686" s="1365"/>
      <c r="O686" s="1365"/>
      <c r="P686" s="1365"/>
      <c r="Q686" s="1365"/>
      <c r="R686" s="1365"/>
      <c r="S686" s="1365"/>
      <c r="T686" s="1365"/>
      <c r="U686" s="1388"/>
      <c r="V686" s="1388"/>
      <c r="W686" s="1388"/>
      <c r="X686" s="1388"/>
      <c r="Y686" s="1388"/>
      <c r="Z686" s="1388"/>
      <c r="AA686" s="1388">
        <v>99.601829551791241</v>
      </c>
      <c r="AB686" s="1388">
        <v>72.586597840508475</v>
      </c>
      <c r="AC686" s="1388">
        <v>24.844595042442808</v>
      </c>
      <c r="AD686" s="1388">
        <v>-0.48236397842911094</v>
      </c>
      <c r="AE686" s="1388">
        <v>192.47581625513109</v>
      </c>
      <c r="AF686" s="1388">
        <v>-42.364053355089567</v>
      </c>
      <c r="AG686" s="1388">
        <v>-31.857540207542399</v>
      </c>
      <c r="AH686" s="1388">
        <v>194.10160635116131</v>
      </c>
      <c r="AI686" s="2061">
        <v>314.30683126000002</v>
      </c>
      <c r="AJ686" s="1388">
        <v>-36.578238797398697</v>
      </c>
      <c r="AK686" s="1388">
        <v>-59.24</v>
      </c>
      <c r="AL686" s="1388">
        <v>-66.44</v>
      </c>
      <c r="AM686" s="1388">
        <v>-105.9</v>
      </c>
      <c r="AN686" s="1388">
        <v>-115.75</v>
      </c>
      <c r="AO686" s="1388">
        <v>-94.45</v>
      </c>
      <c r="AP686" s="1388">
        <v>-73.150000000000006</v>
      </c>
      <c r="AQ686" s="1388">
        <v>-43.56</v>
      </c>
      <c r="AR686" s="2465">
        <v>-18.87</v>
      </c>
      <c r="AS686" s="2465">
        <v>-32.36</v>
      </c>
      <c r="AT686" s="2465">
        <v>-45.265999999999998</v>
      </c>
    </row>
    <row r="687" spans="4:46" ht="16.75">
      <c r="D687" s="1621" t="s">
        <v>1516</v>
      </c>
      <c r="E687" s="1712"/>
      <c r="F687" s="1365"/>
      <c r="G687" s="1365"/>
      <c r="H687" s="1365"/>
      <c r="I687" s="1365"/>
      <c r="J687" s="1365"/>
      <c r="K687" s="1365"/>
      <c r="L687" s="1365"/>
      <c r="M687" s="1365"/>
      <c r="N687" s="1365"/>
      <c r="O687" s="1365"/>
      <c r="P687" s="1365"/>
      <c r="Q687" s="1365"/>
      <c r="R687" s="1365"/>
      <c r="S687" s="1365"/>
      <c r="T687" s="1365"/>
      <c r="U687" s="1379"/>
      <c r="V687" s="1379"/>
      <c r="W687" s="1379"/>
      <c r="X687" s="1379"/>
      <c r="Y687" s="1379"/>
      <c r="Z687" s="1379"/>
      <c r="AA687" s="1379">
        <v>99.601829551791241</v>
      </c>
      <c r="AB687" s="1379">
        <v>72.586597840508475</v>
      </c>
      <c r="AC687" s="1379">
        <v>24.844595042442808</v>
      </c>
      <c r="AD687" s="1379">
        <v>-0.48236397842911094</v>
      </c>
      <c r="AE687" s="1379">
        <v>192.47581625513109</v>
      </c>
      <c r="AF687" s="1379">
        <v>-42.364053355089567</v>
      </c>
      <c r="AG687" s="1379">
        <v>-31.857540207542399</v>
      </c>
      <c r="AH687" s="1379">
        <v>194.10160635116131</v>
      </c>
      <c r="AI687" s="2056">
        <v>282.1752002682249</v>
      </c>
      <c r="AJ687" s="1379">
        <v>-73.658238797398695</v>
      </c>
      <c r="AK687" s="1379">
        <v>-118.48</v>
      </c>
      <c r="AL687" s="1379">
        <v>-132.88</v>
      </c>
      <c r="AM687" s="1379">
        <v>-211.8</v>
      </c>
      <c r="AN687" s="1379">
        <v>-231.5</v>
      </c>
      <c r="AO687" s="1379">
        <v>-188.9</v>
      </c>
      <c r="AP687" s="1379">
        <v>-146.30000000000001</v>
      </c>
      <c r="AQ687" s="1379">
        <v>-87.12</v>
      </c>
      <c r="AR687" s="2380">
        <v>-37.74</v>
      </c>
      <c r="AS687" s="2380">
        <v>-64.72</v>
      </c>
      <c r="AT687" s="2380">
        <v>-90.531999999999996</v>
      </c>
    </row>
    <row r="688" spans="4:46" ht="16.75">
      <c r="D688" s="1621" t="s">
        <v>1513</v>
      </c>
      <c r="E688" s="1712"/>
      <c r="F688" s="1365"/>
      <c r="G688" s="1365"/>
      <c r="H688" s="1365"/>
      <c r="I688" s="1365"/>
      <c r="J688" s="1365"/>
      <c r="K688" s="1365"/>
      <c r="L688" s="1365"/>
      <c r="M688" s="1365"/>
      <c r="N688" s="1365"/>
      <c r="O688" s="1365"/>
      <c r="P688" s="1365"/>
      <c r="Q688" s="1365"/>
      <c r="R688" s="1365"/>
      <c r="S688" s="1365"/>
      <c r="T688" s="1365"/>
      <c r="U688" s="1379"/>
      <c r="V688" s="1379"/>
      <c r="W688" s="1379"/>
      <c r="X688" s="1379"/>
      <c r="Y688" s="1379"/>
      <c r="Z688" s="1379"/>
      <c r="AA688" s="1379"/>
      <c r="AB688" s="1379"/>
      <c r="AC688" s="1379"/>
      <c r="AD688" s="1379"/>
      <c r="AE688" s="1379"/>
      <c r="AF688" s="1379"/>
      <c r="AG688" s="1379"/>
      <c r="AH688" s="1379"/>
      <c r="AI688" s="2056"/>
      <c r="AJ688" s="1379"/>
      <c r="AK688" s="1379"/>
      <c r="AL688" s="1379"/>
      <c r="AM688" s="1379"/>
      <c r="AN688" s="1379"/>
      <c r="AO688" s="1379"/>
      <c r="AP688" s="1379"/>
      <c r="AQ688" s="1379"/>
      <c r="AR688" s="2380"/>
      <c r="AS688" s="2380"/>
      <c r="AT688" s="2380"/>
    </row>
    <row r="689" spans="4:46" ht="16.75">
      <c r="D689" s="1621" t="s">
        <v>1517</v>
      </c>
      <c r="E689" s="1712"/>
      <c r="F689" s="1365"/>
      <c r="G689" s="1365"/>
      <c r="H689" s="1365"/>
      <c r="I689" s="1365"/>
      <c r="J689" s="1365"/>
      <c r="K689" s="1365"/>
      <c r="L689" s="1365"/>
      <c r="M689" s="1365"/>
      <c r="N689" s="1365"/>
      <c r="O689" s="1365"/>
      <c r="P689" s="1365"/>
      <c r="Q689" s="1365"/>
      <c r="R689" s="1365"/>
      <c r="S689" s="1365"/>
      <c r="T689" s="1365"/>
      <c r="U689" s="1379"/>
      <c r="V689" s="1379"/>
      <c r="W689" s="1379"/>
      <c r="X689" s="1379"/>
      <c r="Y689" s="1379"/>
      <c r="Z689" s="1379"/>
      <c r="AA689" s="1379"/>
      <c r="AB689" s="1379"/>
      <c r="AC689" s="1379"/>
      <c r="AD689" s="1379"/>
      <c r="AE689" s="1379"/>
      <c r="AF689" s="1379"/>
      <c r="AG689" s="1379"/>
      <c r="AH689" s="1379"/>
      <c r="AI689" s="2056"/>
      <c r="AJ689" s="1379"/>
      <c r="AK689" s="1379"/>
      <c r="AL689" s="1379"/>
      <c r="AM689" s="1379"/>
      <c r="AN689" s="1379"/>
      <c r="AO689" s="1379"/>
      <c r="AP689" s="1379"/>
      <c r="AQ689" s="1379"/>
      <c r="AR689" s="2380"/>
      <c r="AS689" s="2380"/>
      <c r="AT689" s="2380"/>
    </row>
    <row r="690" spans="4:46" ht="16.75">
      <c r="D690" s="1621" t="s">
        <v>1518</v>
      </c>
      <c r="E690" s="1712"/>
      <c r="F690" s="1365"/>
      <c r="G690" s="1365"/>
      <c r="H690" s="1365"/>
      <c r="I690" s="1365"/>
      <c r="J690" s="1365"/>
      <c r="K690" s="1365"/>
      <c r="L690" s="1365"/>
      <c r="M690" s="1365"/>
      <c r="N690" s="1365"/>
      <c r="O690" s="1365"/>
      <c r="P690" s="1365"/>
      <c r="Q690" s="1365"/>
      <c r="R690" s="1365"/>
      <c r="S690" s="1365"/>
      <c r="T690" s="1365"/>
      <c r="U690" s="1379"/>
      <c r="V690" s="1379"/>
      <c r="W690" s="1379"/>
      <c r="X690" s="1379"/>
      <c r="Y690" s="1379"/>
      <c r="Z690" s="1379"/>
      <c r="AA690" s="1378">
        <v>0</v>
      </c>
      <c r="AB690" s="1378">
        <v>0</v>
      </c>
      <c r="AC690" s="1378">
        <v>0</v>
      </c>
      <c r="AD690" s="1378">
        <v>0</v>
      </c>
      <c r="AE690" s="1378">
        <v>0</v>
      </c>
      <c r="AF690" s="1378">
        <v>0</v>
      </c>
      <c r="AG690" s="1378">
        <v>0</v>
      </c>
      <c r="AH690" s="1378">
        <v>0</v>
      </c>
      <c r="AI690" s="2056">
        <v>32.131630991775097</v>
      </c>
      <c r="AJ690" s="1379">
        <v>37.08</v>
      </c>
      <c r="AK690" s="1379">
        <v>59.24</v>
      </c>
      <c r="AL690" s="1379">
        <v>66.44</v>
      </c>
      <c r="AM690" s="1379">
        <v>105.9</v>
      </c>
      <c r="AN690" s="1379">
        <v>115.75</v>
      </c>
      <c r="AO690" s="1379">
        <v>94.45</v>
      </c>
      <c r="AP690" s="1379">
        <v>73.150000000000006</v>
      </c>
      <c r="AQ690" s="1379">
        <v>43.56</v>
      </c>
      <c r="AR690" s="2380">
        <v>18.87</v>
      </c>
      <c r="AS690" s="2380">
        <v>32.36</v>
      </c>
      <c r="AT690" s="2380">
        <v>45.265999999999998</v>
      </c>
    </row>
    <row r="691" spans="4:46" ht="16.75">
      <c r="D691" s="1617" t="s">
        <v>1519</v>
      </c>
      <c r="E691" s="1712"/>
      <c r="F691" s="1365"/>
      <c r="G691" s="1365"/>
      <c r="H691" s="1365"/>
      <c r="I691" s="1365"/>
      <c r="J691" s="1365"/>
      <c r="K691" s="1365"/>
      <c r="L691" s="1365"/>
      <c r="M691" s="1365"/>
      <c r="N691" s="1365"/>
      <c r="O691" s="1365"/>
      <c r="P691" s="1365"/>
      <c r="Q691" s="1365"/>
      <c r="R691" s="1365"/>
      <c r="S691" s="1365"/>
      <c r="T691" s="1365"/>
      <c r="U691" s="1379"/>
      <c r="V691" s="1379"/>
      <c r="W691" s="1379"/>
      <c r="X691" s="1379"/>
      <c r="Y691" s="1379"/>
      <c r="Z691" s="1379"/>
      <c r="AA691" s="1379"/>
      <c r="AB691" s="1379"/>
      <c r="AC691" s="1379"/>
      <c r="AD691" s="1379"/>
      <c r="AE691" s="1379"/>
      <c r="AF691" s="1379"/>
      <c r="AG691" s="1379"/>
      <c r="AH691" s="1379"/>
      <c r="AI691" s="2056"/>
      <c r="AJ691" s="1379"/>
      <c r="AK691" s="1379"/>
      <c r="AL691" s="1379"/>
      <c r="AM691" s="1379"/>
      <c r="AN691" s="1379"/>
      <c r="AO691" s="1379"/>
      <c r="AP691" s="1379"/>
      <c r="AQ691" s="1379"/>
      <c r="AR691" s="2380"/>
      <c r="AS691" s="2380"/>
      <c r="AT691" s="2380"/>
    </row>
    <row r="692" spans="4:46" ht="16.75">
      <c r="D692" s="1620" t="s">
        <v>1520</v>
      </c>
      <c r="E692" s="1712"/>
      <c r="F692" s="1365"/>
      <c r="G692" s="1365"/>
      <c r="H692" s="1365"/>
      <c r="I692" s="1365"/>
      <c r="J692" s="1365"/>
      <c r="K692" s="1365"/>
      <c r="L692" s="1365"/>
      <c r="M692" s="1365"/>
      <c r="N692" s="1365"/>
      <c r="O692" s="1365"/>
      <c r="P692" s="1365"/>
      <c r="Q692" s="1365"/>
      <c r="R692" s="1365"/>
      <c r="S692" s="1365"/>
      <c r="T692" s="1365"/>
      <c r="U692" s="1389">
        <v>-6.5214987833561736E-2</v>
      </c>
      <c r="V692" s="1389">
        <v>-6.9282886684603404E-2</v>
      </c>
      <c r="W692" s="1389">
        <v>-9.6810270721752079E-2</v>
      </c>
      <c r="X692" s="1389">
        <v>-7.481755858180042E-2</v>
      </c>
      <c r="Y692" s="1389">
        <v>-0.1128456563454345</v>
      </c>
      <c r="Z692" s="1389">
        <v>-0.12601240621116086</v>
      </c>
      <c r="AA692" s="1389">
        <v>-0.15148325297612392</v>
      </c>
      <c r="AB692" s="1389">
        <v>-9.297814724572899E-2</v>
      </c>
      <c r="AC692" s="1389">
        <v>-9.9478131282135243E-2</v>
      </c>
      <c r="AD692" s="1389">
        <v>-0.11859958698722711</v>
      </c>
      <c r="AE692" s="1389">
        <v>-0.12090990232507591</v>
      </c>
      <c r="AF692" s="1389">
        <v>-0.10914807857644218</v>
      </c>
      <c r="AG692" s="1389">
        <v>-9.3898001031497716E-2</v>
      </c>
      <c r="AH692" s="1389">
        <v>-0.11574594343094623</v>
      </c>
      <c r="AI692" s="2062">
        <v>-0.12720535242180789</v>
      </c>
      <c r="AJ692" s="1389">
        <v>-0.14788787399023542</v>
      </c>
      <c r="AK692" s="1389">
        <v>-0.17664519900425465</v>
      </c>
      <c r="AL692" s="1389">
        <v>-0.15738191382482641</v>
      </c>
      <c r="AM692" s="1389">
        <v>-0.12232671262705697</v>
      </c>
      <c r="AN692" s="1389">
        <v>-0.11779500538612579</v>
      </c>
      <c r="AO692" s="1389">
        <v>-8.587435934127613E-2</v>
      </c>
      <c r="AP692" s="1389">
        <v>-7.6521569498936723E-2</v>
      </c>
      <c r="AQ692" s="1389">
        <v>1.5273292102971431E-2</v>
      </c>
      <c r="AR692" s="2384">
        <v>0.16499908886041501</v>
      </c>
      <c r="AS692" s="2384">
        <v>-7.1505160959214137E-2</v>
      </c>
      <c r="AT692" s="2384">
        <v>-7.5940828440814914E-2</v>
      </c>
    </row>
    <row r="693" spans="4:46" ht="16.75">
      <c r="D693" s="1624" t="s">
        <v>1521</v>
      </c>
      <c r="E693" s="1712"/>
      <c r="F693" s="1365"/>
      <c r="G693" s="1365"/>
      <c r="H693" s="1365"/>
      <c r="I693" s="1365"/>
      <c r="J693" s="1365"/>
      <c r="K693" s="1365"/>
      <c r="L693" s="1365"/>
      <c r="M693" s="1365"/>
      <c r="N693" s="1365"/>
      <c r="O693" s="1365"/>
      <c r="P693" s="1365"/>
      <c r="Q693" s="1365"/>
      <c r="R693" s="1365"/>
      <c r="S693" s="1365"/>
      <c r="T693" s="1365"/>
      <c r="U693" s="1389">
        <v>0</v>
      </c>
      <c r="V693" s="1389">
        <v>0</v>
      </c>
      <c r="W693" s="1389">
        <v>0</v>
      </c>
      <c r="X693" s="1389">
        <v>0</v>
      </c>
      <c r="Y693" s="1389">
        <v>-0.1128456563454345</v>
      </c>
      <c r="Z693" s="1389">
        <v>-0.12601240621116086</v>
      </c>
      <c r="AA693" s="1389">
        <v>-0.15105197448177979</v>
      </c>
      <c r="AB693" s="1389">
        <v>-8.8966474629721404E-2</v>
      </c>
      <c r="AC693" s="1389">
        <v>-9.5117282051929472E-2</v>
      </c>
      <c r="AD693" s="1389">
        <v>-0.11815419802512843</v>
      </c>
      <c r="AE693" s="1389">
        <v>-0.11624231881239817</v>
      </c>
      <c r="AF693" s="1389">
        <v>-9.1042305107441587E-2</v>
      </c>
      <c r="AG693" s="1389">
        <v>-8.8818875267292985E-2</v>
      </c>
      <c r="AH693" s="1389">
        <v>-0.11156348715814413</v>
      </c>
      <c r="AI693" s="2062">
        <v>-0.11339731841103393</v>
      </c>
      <c r="AJ693" s="1389">
        <v>-0.13334560051770952</v>
      </c>
      <c r="AK693" s="1389">
        <v>-0.13555495454636057</v>
      </c>
      <c r="AL693" s="1389">
        <v>-0.13033345362625401</v>
      </c>
      <c r="AM693" s="1389">
        <v>-0.12003099638106134</v>
      </c>
      <c r="AN693" s="1389">
        <v>-0.1166482039064311</v>
      </c>
      <c r="AO693" s="1389">
        <v>-8.587435934127613E-2</v>
      </c>
      <c r="AP693" s="1389">
        <v>-7.6521569498936723E-2</v>
      </c>
      <c r="AQ693" s="1389">
        <v>1.5273292102971431E-2</v>
      </c>
      <c r="AR693" s="2384">
        <v>0.16499908886041501</v>
      </c>
      <c r="AS693" s="2384">
        <v>-7.1505160959214137E-2</v>
      </c>
      <c r="AT693" s="2384">
        <v>-7.5940828440814914E-2</v>
      </c>
    </row>
    <row r="694" spans="4:46" ht="16.75">
      <c r="D694" s="1621" t="s">
        <v>1522</v>
      </c>
      <c r="E694" s="1712"/>
      <c r="F694" s="1365"/>
      <c r="G694" s="1365"/>
      <c r="H694" s="1365"/>
      <c r="I694" s="1365"/>
      <c r="J694" s="1365"/>
      <c r="K694" s="1365"/>
      <c r="L694" s="1365"/>
      <c r="M694" s="1365"/>
      <c r="N694" s="1365"/>
      <c r="O694" s="1365"/>
      <c r="P694" s="1365"/>
      <c r="Q694" s="1365"/>
      <c r="R694" s="1365"/>
      <c r="S694" s="1365"/>
      <c r="T694" s="1365"/>
      <c r="U694" s="1389">
        <v>-0.12853685996971537</v>
      </c>
      <c r="V694" s="1389">
        <v>-0.16047141425592751</v>
      </c>
      <c r="W694" s="1389">
        <v>-0.16640268831037744</v>
      </c>
      <c r="X694" s="1389">
        <v>-0.14715021707164658</v>
      </c>
      <c r="Y694" s="1389">
        <v>-0.15396046424019452</v>
      </c>
      <c r="Z694" s="1389">
        <v>-0.14468084380942201</v>
      </c>
      <c r="AA694" s="1389">
        <v>-0.14883630509761084</v>
      </c>
      <c r="AB694" s="1389">
        <v>-0.10523835950083946</v>
      </c>
      <c r="AC694" s="1389">
        <v>-0.11978773871629872</v>
      </c>
      <c r="AD694" s="1389">
        <v>-0.14183990968208307</v>
      </c>
      <c r="AE694" s="1389">
        <v>-0.16257532716244744</v>
      </c>
      <c r="AF694" s="1389">
        <v>-0.14998120968171599</v>
      </c>
      <c r="AG694" s="1389">
        <v>-0.14972213419146241</v>
      </c>
      <c r="AH694" s="1389">
        <v>-0.16642283106669534</v>
      </c>
      <c r="AI694" s="2062">
        <v>-0.16507402456646389</v>
      </c>
      <c r="AJ694" s="1389">
        <v>-0.17133291674512233</v>
      </c>
      <c r="AK694" s="1389">
        <v>-0.18578492577964847</v>
      </c>
      <c r="AL694" s="1389">
        <v>-0.16802622693769173</v>
      </c>
      <c r="AM694" s="1389">
        <v>-0.13874988695814927</v>
      </c>
      <c r="AN694" s="1389">
        <v>-0.13228236313651762</v>
      </c>
      <c r="AO694" s="1389">
        <v>-9.7849928613865642E-2</v>
      </c>
      <c r="AP694" s="1389">
        <v>-8.691035185563456E-2</v>
      </c>
      <c r="AQ694" s="1389">
        <v>-1.0647387009186072E-2</v>
      </c>
      <c r="AR694" s="2384">
        <v>0.12557141076833797</v>
      </c>
      <c r="AS694" s="2384">
        <v>-3.91929624991601E-2</v>
      </c>
      <c r="AT694" s="2384">
        <v>-4.9908774671410382E-2</v>
      </c>
    </row>
    <row r="695" spans="4:46" ht="16.75">
      <c r="D695" s="1624" t="s">
        <v>1523</v>
      </c>
      <c r="E695" s="1712"/>
      <c r="F695" s="1365"/>
      <c r="G695" s="1365"/>
      <c r="H695" s="1365"/>
      <c r="I695" s="1365"/>
      <c r="J695" s="1365"/>
      <c r="K695" s="1365"/>
      <c r="L695" s="1365"/>
      <c r="M695" s="1365"/>
      <c r="N695" s="1365"/>
      <c r="O695" s="1365"/>
      <c r="P695" s="1365"/>
      <c r="Q695" s="1365"/>
      <c r="R695" s="1365"/>
      <c r="S695" s="1365"/>
      <c r="T695" s="1365"/>
      <c r="U695" s="1389">
        <v>-0.12853685996971537</v>
      </c>
      <c r="V695" s="1389">
        <v>-0.16047141425592751</v>
      </c>
      <c r="W695" s="1389">
        <v>-0.16640268831037744</v>
      </c>
      <c r="X695" s="1389">
        <v>-0.14715021707164658</v>
      </c>
      <c r="Y695" s="1389">
        <v>-0.15396046424019452</v>
      </c>
      <c r="Z695" s="1389">
        <v>-0.14468084380942201</v>
      </c>
      <c r="AA695" s="1389">
        <v>-0.14849128230213554</v>
      </c>
      <c r="AB695" s="1389">
        <v>-0.10256391109016773</v>
      </c>
      <c r="AC695" s="1389">
        <v>-0.11639596709280534</v>
      </c>
      <c r="AD695" s="1389">
        <v>-0.14183990968208307</v>
      </c>
      <c r="AE695" s="1389">
        <v>-0.15902796369281236</v>
      </c>
      <c r="AF695" s="1389">
        <v>-0.13622082184527554</v>
      </c>
      <c r="AG695" s="1389">
        <v>-0.14586199861066682</v>
      </c>
      <c r="AH695" s="1389">
        <v>-0.16324416429936572</v>
      </c>
      <c r="AI695" s="2062">
        <v>-0.15457991871827567</v>
      </c>
      <c r="AJ695" s="1389">
        <v>-0.16028078890600261</v>
      </c>
      <c r="AK695" s="1389">
        <v>-0.15455633999164897</v>
      </c>
      <c r="AL695" s="1389">
        <v>-0.14746939718677671</v>
      </c>
      <c r="AM695" s="1389">
        <v>-0.13700514261119259</v>
      </c>
      <c r="AN695" s="1389">
        <v>-0.13141079401194966</v>
      </c>
      <c r="AO695" s="1389">
        <v>-9.7849928613865642E-2</v>
      </c>
      <c r="AP695" s="1389">
        <v>-8.691035185563456E-2</v>
      </c>
      <c r="AQ695" s="1389">
        <v>-1.0647387009186072E-2</v>
      </c>
      <c r="AR695" s="2384">
        <v>0.12557141076833797</v>
      </c>
      <c r="AS695" s="2384">
        <v>-3.91929624991601E-2</v>
      </c>
      <c r="AT695" s="2384">
        <v>-4.9908774671410382E-2</v>
      </c>
    </row>
    <row r="696" spans="4:46" ht="16.75">
      <c r="D696" s="1625" t="s">
        <v>1524</v>
      </c>
      <c r="E696" s="1712"/>
      <c r="F696" s="1365"/>
      <c r="G696" s="1365"/>
      <c r="H696" s="1365"/>
      <c r="I696" s="1365"/>
      <c r="J696" s="1365"/>
      <c r="K696" s="1365"/>
      <c r="L696" s="1365"/>
      <c r="M696" s="1365"/>
      <c r="N696" s="1365"/>
      <c r="O696" s="1365"/>
      <c r="P696" s="1365"/>
      <c r="Q696" s="1365"/>
      <c r="R696" s="1365"/>
      <c r="S696" s="1365"/>
      <c r="T696" s="1365"/>
      <c r="U696" s="1390">
        <v>813</v>
      </c>
      <c r="V696" s="1390">
        <v>1049.79</v>
      </c>
      <c r="W696" s="1390">
        <v>843.45</v>
      </c>
      <c r="X696" s="1390">
        <v>1070.3800000000001</v>
      </c>
      <c r="Y696" s="1390">
        <v>950.78992467992578</v>
      </c>
      <c r="Z696" s="1390">
        <v>922.25545713525753</v>
      </c>
      <c r="AA696" s="1390">
        <v>1001.4782706281737</v>
      </c>
      <c r="AB696" s="1390">
        <v>1165.5980080402653</v>
      </c>
      <c r="AC696" s="1390">
        <v>1319.089728493643</v>
      </c>
      <c r="AD696" s="1390">
        <v>1440.415720358448</v>
      </c>
      <c r="AE696" s="1390">
        <v>1722.1086335583839</v>
      </c>
      <c r="AF696" s="1390">
        <v>1888.7181755150552</v>
      </c>
      <c r="AG696" s="1390">
        <v>1746.5639654866159</v>
      </c>
      <c r="AH696" s="1390">
        <v>1853.1125870345604</v>
      </c>
      <c r="AI696" s="2063">
        <v>2412.5872591572861</v>
      </c>
      <c r="AJ696" s="1390">
        <v>2583.8218684004032</v>
      </c>
      <c r="AK696" s="1390">
        <v>2605.7216053352422</v>
      </c>
      <c r="AL696" s="1390">
        <v>2654.4803865774388</v>
      </c>
      <c r="AM696" s="1390">
        <v>2663.3326790652236</v>
      </c>
      <c r="AN696" s="1390">
        <v>2554.5595830205475</v>
      </c>
      <c r="AO696" s="1390">
        <v>2566.5118755083322</v>
      </c>
      <c r="AP696" s="1390">
        <v>1376.2641679961168</v>
      </c>
      <c r="AQ696" s="1390">
        <v>-506.48353951609852</v>
      </c>
      <c r="AR696" s="2380">
        <v>-2694.0835395160984</v>
      </c>
      <c r="AS696" s="2380">
        <v>-5088.5835395160984</v>
      </c>
      <c r="AT696" s="2380">
        <v>-7770.0835395160984</v>
      </c>
    </row>
    <row r="697" spans="4:46" ht="16.75">
      <c r="D697" s="1620" t="s">
        <v>1525</v>
      </c>
      <c r="E697" s="1712"/>
      <c r="F697" s="1365"/>
      <c r="G697" s="1365"/>
      <c r="H697" s="1365"/>
      <c r="I697" s="1365"/>
      <c r="J697" s="1365"/>
      <c r="K697" s="1365"/>
      <c r="L697" s="1365"/>
      <c r="M697" s="1365"/>
      <c r="N697" s="1365"/>
      <c r="O697" s="1365"/>
      <c r="P697" s="1365"/>
      <c r="Q697" s="1365"/>
      <c r="R697" s="1365"/>
      <c r="S697" s="1365"/>
      <c r="T697" s="1365"/>
      <c r="U697" s="1391">
        <v>4.4793165304149101</v>
      </c>
      <c r="V697" s="1391">
        <v>5.3059980249603536</v>
      </c>
      <c r="W697" s="1391">
        <v>4.1253236455940989</v>
      </c>
      <c r="X697" s="1391">
        <v>4.840573008920301</v>
      </c>
      <c r="Y697" s="1391">
        <v>3.8824417318074831</v>
      </c>
      <c r="Z697" s="1391">
        <v>3.6211314270366386</v>
      </c>
      <c r="AA697" s="1391">
        <v>3.91381765154261</v>
      </c>
      <c r="AB697" s="1391">
        <v>4.1860508708102389</v>
      </c>
      <c r="AC697" s="1391">
        <v>4.5254242999396848</v>
      </c>
      <c r="AD697" s="1391">
        <v>5.8578346572654389</v>
      </c>
      <c r="AE697" s="1391">
        <v>5.8674898333609562</v>
      </c>
      <c r="AF697" s="1391">
        <v>5.077489493613399</v>
      </c>
      <c r="AG697" s="1391">
        <v>4.3221902703539996</v>
      </c>
      <c r="AH697" s="1391">
        <v>4.3991070480270089</v>
      </c>
      <c r="AI697" s="2064">
        <v>5.2544513240205806</v>
      </c>
      <c r="AJ697" s="1391">
        <v>4.9597873527351997</v>
      </c>
      <c r="AK697" s="1391">
        <v>4.9246209173085811</v>
      </c>
      <c r="AL697" s="1391">
        <v>5.1227251979729864</v>
      </c>
      <c r="AM697" s="1391">
        <v>4.8398185800070559</v>
      </c>
      <c r="AN697" s="1391">
        <v>4.7983220309899437</v>
      </c>
      <c r="AO697" s="1391">
        <v>4.8117328167430147</v>
      </c>
      <c r="AP697" s="1391">
        <v>3.1383878452801914</v>
      </c>
      <c r="AQ697" s="1391">
        <v>-1.5255011509362384</v>
      </c>
      <c r="AR697" s="2385">
        <v>-4.0776562304088468</v>
      </c>
      <c r="AS697" s="2385">
        <v>-7.1573701878572198</v>
      </c>
      <c r="AT697" s="2385" t="e">
        <v>#REF!</v>
      </c>
    </row>
    <row r="698" spans="4:46" ht="16.75">
      <c r="D698" s="1626" t="s">
        <v>1526</v>
      </c>
      <c r="E698" s="1712"/>
      <c r="F698" s="1365"/>
      <c r="G698" s="1365"/>
      <c r="H698" s="1365"/>
      <c r="I698" s="1365"/>
      <c r="J698" s="1365"/>
      <c r="K698" s="1365"/>
      <c r="L698" s="1365"/>
      <c r="M698" s="1365"/>
      <c r="N698" s="1365"/>
      <c r="O698" s="1365"/>
      <c r="P698" s="1365"/>
      <c r="Q698" s="1365"/>
      <c r="R698" s="1365"/>
      <c r="S698" s="1365"/>
      <c r="T698" s="1365"/>
      <c r="U698" s="1379"/>
      <c r="V698" s="1379"/>
      <c r="W698" s="1379"/>
      <c r="X698" s="1379"/>
      <c r="Y698" s="1379"/>
      <c r="Z698" s="1379"/>
      <c r="AA698" s="1379"/>
      <c r="AB698" s="1379"/>
      <c r="AC698" s="1379"/>
      <c r="AD698" s="1379"/>
      <c r="AE698" s="1379"/>
      <c r="AF698" s="1379"/>
      <c r="AG698" s="1379"/>
      <c r="AH698" s="1379"/>
      <c r="AI698" s="2056" t="s">
        <v>1514</v>
      </c>
      <c r="AJ698" s="1379" t="s">
        <v>1514</v>
      </c>
      <c r="AK698" s="1379" t="s">
        <v>1514</v>
      </c>
      <c r="AL698" s="1379" t="s">
        <v>1514</v>
      </c>
      <c r="AM698" s="1379" t="s">
        <v>1514</v>
      </c>
      <c r="AN698" s="1379" t="s">
        <v>1514</v>
      </c>
      <c r="AO698" s="1379" t="s">
        <v>1514</v>
      </c>
      <c r="AP698" s="1379" t="s">
        <v>1514</v>
      </c>
      <c r="AQ698" s="1379" t="s">
        <v>1514</v>
      </c>
      <c r="AR698" s="2380" t="s">
        <v>1514</v>
      </c>
      <c r="AS698" s="2380" t="s">
        <v>1514</v>
      </c>
      <c r="AT698" s="2380" t="s">
        <v>1514</v>
      </c>
    </row>
    <row r="699" spans="4:46" ht="16.75">
      <c r="D699" s="1626" t="s">
        <v>1527</v>
      </c>
      <c r="E699" s="1712"/>
      <c r="F699" s="1365"/>
      <c r="G699" s="1365"/>
      <c r="H699" s="1365"/>
      <c r="I699" s="1365"/>
      <c r="J699" s="1365"/>
      <c r="K699" s="1365"/>
      <c r="L699" s="1365"/>
      <c r="M699" s="1365"/>
      <c r="N699" s="1365"/>
      <c r="O699" s="1365"/>
      <c r="P699" s="1365"/>
      <c r="Q699" s="1365"/>
      <c r="R699" s="1365"/>
      <c r="S699" s="1365"/>
      <c r="T699" s="1365"/>
      <c r="U699" s="1379"/>
      <c r="V699" s="1379"/>
      <c r="W699" s="1379"/>
      <c r="X699" s="1379"/>
      <c r="Y699" s="1379"/>
      <c r="Z699" s="1379"/>
      <c r="AA699" s="1379"/>
      <c r="AB699" s="1379"/>
      <c r="AC699" s="1379"/>
      <c r="AD699" s="1379"/>
      <c r="AE699" s="1379"/>
      <c r="AF699" s="1379"/>
      <c r="AG699" s="1379"/>
      <c r="AH699" s="1379"/>
      <c r="AI699" s="2056" t="s">
        <v>1514</v>
      </c>
      <c r="AJ699" s="1379" t="s">
        <v>1514</v>
      </c>
      <c r="AK699" s="1379" t="s">
        <v>1514</v>
      </c>
      <c r="AL699" s="1379" t="s">
        <v>1514</v>
      </c>
      <c r="AM699" s="1379" t="s">
        <v>1514</v>
      </c>
      <c r="AN699" s="1379" t="s">
        <v>1514</v>
      </c>
      <c r="AO699" s="1379" t="s">
        <v>1514</v>
      </c>
      <c r="AP699" s="1379" t="s">
        <v>1514</v>
      </c>
      <c r="AQ699" s="1379" t="s">
        <v>1514</v>
      </c>
      <c r="AR699" s="2380" t="s">
        <v>1514</v>
      </c>
      <c r="AS699" s="2380" t="s">
        <v>1514</v>
      </c>
      <c r="AT699" s="2380" t="s">
        <v>1514</v>
      </c>
    </row>
    <row r="700" spans="4:46" ht="16.75">
      <c r="D700" s="1626" t="s">
        <v>1528</v>
      </c>
      <c r="E700" s="1712"/>
      <c r="F700" s="1365"/>
      <c r="G700" s="1365"/>
      <c r="H700" s="1365"/>
      <c r="I700" s="1365"/>
      <c r="J700" s="1365"/>
      <c r="K700" s="1365"/>
      <c r="L700" s="1365"/>
      <c r="M700" s="1365"/>
      <c r="N700" s="1365"/>
      <c r="O700" s="1365"/>
      <c r="P700" s="1365"/>
      <c r="Q700" s="1365"/>
      <c r="R700" s="1365"/>
      <c r="S700" s="1365"/>
      <c r="T700" s="1365"/>
      <c r="U700" s="1379"/>
      <c r="V700" s="1379"/>
      <c r="W700" s="1379"/>
      <c r="X700" s="1379"/>
      <c r="Y700" s="1379"/>
      <c r="Z700" s="1379"/>
      <c r="AA700" s="1379"/>
      <c r="AB700" s="1379"/>
      <c r="AC700" s="1379"/>
      <c r="AD700" s="1379"/>
      <c r="AE700" s="1379"/>
      <c r="AF700" s="1379"/>
      <c r="AG700" s="1379"/>
      <c r="AH700" s="1379"/>
      <c r="AI700" s="2056" t="s">
        <v>1514</v>
      </c>
      <c r="AJ700" s="1379" t="s">
        <v>1514</v>
      </c>
      <c r="AK700" s="1379" t="s">
        <v>1514</v>
      </c>
      <c r="AL700" s="1379" t="s">
        <v>1514</v>
      </c>
      <c r="AM700" s="1379" t="s">
        <v>1514</v>
      </c>
      <c r="AN700" s="1379" t="s">
        <v>1514</v>
      </c>
      <c r="AO700" s="1379" t="s">
        <v>1514</v>
      </c>
      <c r="AP700" s="1379" t="s">
        <v>1514</v>
      </c>
      <c r="AQ700" s="1379" t="s">
        <v>1514</v>
      </c>
      <c r="AR700" s="2380" t="s">
        <v>1514</v>
      </c>
      <c r="AS700" s="2380" t="s">
        <v>1514</v>
      </c>
      <c r="AT700" s="2380" t="s">
        <v>1514</v>
      </c>
    </row>
    <row r="701" spans="4:46" ht="16.75">
      <c r="D701" s="1626" t="s">
        <v>1529</v>
      </c>
      <c r="E701" s="1712"/>
      <c r="F701" s="1365"/>
      <c r="G701" s="1365"/>
      <c r="H701" s="1365"/>
      <c r="I701" s="1365"/>
      <c r="J701" s="1365"/>
      <c r="K701" s="1365"/>
      <c r="L701" s="1365"/>
      <c r="M701" s="1365"/>
      <c r="N701" s="1365"/>
      <c r="O701" s="1365"/>
      <c r="P701" s="1365"/>
      <c r="Q701" s="1365"/>
      <c r="R701" s="1365"/>
      <c r="S701" s="1365"/>
      <c r="T701" s="1365"/>
      <c r="U701" s="1379"/>
      <c r="V701" s="1379"/>
      <c r="W701" s="1379"/>
      <c r="X701" s="1379"/>
      <c r="Y701" s="1379"/>
      <c r="Z701" s="1379"/>
      <c r="AA701" s="1379"/>
      <c r="AB701" s="1379"/>
      <c r="AC701" s="1379"/>
      <c r="AD701" s="1379"/>
      <c r="AE701" s="1379"/>
      <c r="AF701" s="1379"/>
      <c r="AG701" s="1379"/>
      <c r="AH701" s="1379"/>
      <c r="AI701" s="2056" t="s">
        <v>1514</v>
      </c>
      <c r="AJ701" s="1379" t="s">
        <v>1514</v>
      </c>
      <c r="AK701" s="1379" t="s">
        <v>1514</v>
      </c>
      <c r="AL701" s="1379" t="s">
        <v>1514</v>
      </c>
      <c r="AM701" s="1379" t="s">
        <v>1514</v>
      </c>
      <c r="AN701" s="1379" t="s">
        <v>1514</v>
      </c>
      <c r="AO701" s="1379" t="s">
        <v>1514</v>
      </c>
      <c r="AP701" s="1379" t="s">
        <v>1514</v>
      </c>
      <c r="AQ701" s="1379" t="s">
        <v>1514</v>
      </c>
      <c r="AR701" s="2380" t="s">
        <v>1514</v>
      </c>
      <c r="AS701" s="2380" t="s">
        <v>1514</v>
      </c>
      <c r="AT701" s="2380" t="s">
        <v>1514</v>
      </c>
    </row>
    <row r="702" spans="4:46" ht="16.75">
      <c r="D702" s="1625" t="s">
        <v>1530</v>
      </c>
      <c r="E702" s="1712"/>
      <c r="F702" s="1365"/>
      <c r="G702" s="1365"/>
      <c r="H702" s="1365"/>
      <c r="I702" s="1365"/>
      <c r="J702" s="1365"/>
      <c r="K702" s="1365"/>
      <c r="L702" s="1365"/>
      <c r="M702" s="1365"/>
      <c r="N702" s="1365"/>
      <c r="O702" s="1365"/>
      <c r="P702" s="1365"/>
      <c r="Q702" s="1365"/>
      <c r="R702" s="1365"/>
      <c r="S702" s="1365"/>
      <c r="T702" s="1365"/>
      <c r="U702" s="1365"/>
      <c r="V702" s="1365"/>
      <c r="W702" s="1365"/>
      <c r="X702" s="1392"/>
      <c r="Y702" s="1392"/>
      <c r="Z702" s="1392"/>
      <c r="AA702" s="1392"/>
      <c r="AB702" s="1392"/>
      <c r="AC702" s="1392"/>
      <c r="AD702" s="1392"/>
      <c r="AE702" s="1392"/>
      <c r="AF702" s="1392"/>
      <c r="AG702" s="1378" t="s">
        <v>1531</v>
      </c>
      <c r="AH702" s="1378" t="s">
        <v>1531</v>
      </c>
      <c r="AI702" s="2065" t="s">
        <v>1532</v>
      </c>
      <c r="AJ702" s="1378"/>
      <c r="AK702" s="1378"/>
      <c r="AL702" s="1379"/>
      <c r="AM702" s="1379"/>
      <c r="AN702" s="1379"/>
      <c r="AO702" s="1379"/>
      <c r="AP702" s="1379"/>
      <c r="AQ702" s="1379"/>
      <c r="AR702" s="2380"/>
      <c r="AS702" s="2380"/>
      <c r="AT702" s="2380"/>
    </row>
    <row r="703" spans="4:46" ht="16.75">
      <c r="D703" s="1620" t="s">
        <v>1525</v>
      </c>
      <c r="E703" s="1712"/>
      <c r="F703" s="1365"/>
      <c r="G703" s="1365"/>
      <c r="H703" s="1365"/>
      <c r="I703" s="1365"/>
      <c r="J703" s="1365"/>
      <c r="K703" s="1365"/>
      <c r="L703" s="1365"/>
      <c r="M703" s="1365"/>
      <c r="N703" s="1365"/>
      <c r="O703" s="1365"/>
      <c r="P703" s="1365"/>
      <c r="Q703" s="1365"/>
      <c r="R703" s="1365"/>
      <c r="S703" s="1365"/>
      <c r="T703" s="1365"/>
      <c r="U703" s="1365"/>
      <c r="V703" s="1365"/>
      <c r="W703" s="1365"/>
      <c r="X703" s="1392"/>
      <c r="Y703" s="1392"/>
      <c r="Z703" s="1392"/>
      <c r="AA703" s="1392"/>
      <c r="AB703" s="1392"/>
      <c r="AC703" s="1392"/>
      <c r="AD703" s="1392"/>
      <c r="AE703" s="1392"/>
      <c r="AF703" s="1392"/>
      <c r="AG703" s="1379"/>
      <c r="AH703" s="1379"/>
      <c r="AI703" s="2056"/>
      <c r="AJ703" s="1379"/>
      <c r="AK703" s="1379"/>
      <c r="AL703" s="1379"/>
      <c r="AM703" s="1379"/>
      <c r="AN703" s="1379"/>
      <c r="AO703" s="1379"/>
      <c r="AP703" s="1379"/>
      <c r="AQ703" s="1379"/>
      <c r="AR703" s="2380"/>
      <c r="AS703" s="2380"/>
      <c r="AT703" s="2380"/>
    </row>
    <row r="704" spans="4:46" ht="16.75">
      <c r="D704" s="1626" t="s">
        <v>1526</v>
      </c>
      <c r="E704" s="1712"/>
      <c r="F704" s="1365"/>
      <c r="G704" s="1365"/>
      <c r="H704" s="1365"/>
      <c r="I704" s="1365"/>
      <c r="J704" s="1365"/>
      <c r="K704" s="1365"/>
      <c r="L704" s="1365"/>
      <c r="M704" s="1365"/>
      <c r="N704" s="1365"/>
      <c r="O704" s="1365"/>
      <c r="P704" s="1365"/>
      <c r="Q704" s="1365"/>
      <c r="R704" s="1365"/>
      <c r="S704" s="1365"/>
      <c r="T704" s="1365"/>
      <c r="U704" s="1365"/>
      <c r="V704" s="1365"/>
      <c r="W704" s="1365"/>
      <c r="X704" s="1392"/>
      <c r="Y704" s="1392"/>
      <c r="Z704" s="1392"/>
      <c r="AA704" s="1392"/>
      <c r="AB704" s="1392"/>
      <c r="AC704" s="1392"/>
      <c r="AD704" s="1392"/>
      <c r="AE704" s="1392"/>
      <c r="AF704" s="1392"/>
      <c r="AG704" s="1379"/>
      <c r="AH704" s="1379"/>
      <c r="AI704" s="2056"/>
      <c r="AJ704" s="1379"/>
      <c r="AK704" s="1379"/>
      <c r="AL704" s="1379"/>
      <c r="AM704" s="1379"/>
      <c r="AN704" s="1379"/>
      <c r="AO704" s="1379"/>
      <c r="AP704" s="1379"/>
      <c r="AQ704" s="1379"/>
      <c r="AR704" s="2380"/>
      <c r="AS704" s="2380"/>
      <c r="AT704" s="2380"/>
    </row>
    <row r="705" spans="3:46" ht="16.75">
      <c r="D705" s="1626" t="s">
        <v>1528</v>
      </c>
      <c r="E705" s="1712"/>
      <c r="F705" s="1365"/>
      <c r="G705" s="1365"/>
      <c r="H705" s="1365"/>
      <c r="I705" s="1365"/>
      <c r="J705" s="1365"/>
      <c r="K705" s="1365"/>
      <c r="L705" s="1365"/>
      <c r="M705" s="1365"/>
      <c r="N705" s="1365"/>
      <c r="O705" s="1365"/>
      <c r="P705" s="1365"/>
      <c r="Q705" s="1365"/>
      <c r="R705" s="1365"/>
      <c r="S705" s="1365"/>
      <c r="T705" s="1365"/>
      <c r="U705" s="1365"/>
      <c r="V705" s="1365"/>
      <c r="W705" s="1365"/>
      <c r="X705" s="1392"/>
      <c r="Y705" s="1392"/>
      <c r="Z705" s="1392"/>
      <c r="AA705" s="1392"/>
      <c r="AB705" s="1392"/>
      <c r="AC705" s="1392"/>
      <c r="AD705" s="1392"/>
      <c r="AE705" s="1392"/>
      <c r="AF705" s="1392"/>
      <c r="AG705" s="1379"/>
      <c r="AH705" s="1379"/>
      <c r="AI705" s="2056"/>
      <c r="AJ705" s="1379"/>
      <c r="AK705" s="1379"/>
      <c r="AL705" s="1379"/>
      <c r="AM705" s="1379"/>
      <c r="AN705" s="1379"/>
      <c r="AO705" s="1379"/>
      <c r="AP705" s="1379"/>
      <c r="AQ705" s="1379"/>
      <c r="AR705" s="2380"/>
      <c r="AS705" s="2380"/>
      <c r="AT705" s="2380"/>
    </row>
    <row r="706" spans="3:46" ht="16.75">
      <c r="D706" s="1626" t="s">
        <v>1529</v>
      </c>
      <c r="E706" s="1712"/>
      <c r="F706" s="1365"/>
      <c r="G706" s="1365"/>
      <c r="H706" s="1365"/>
      <c r="I706" s="1365"/>
      <c r="J706" s="1365"/>
      <c r="K706" s="1365"/>
      <c r="L706" s="1365"/>
      <c r="M706" s="1365"/>
      <c r="N706" s="1365"/>
      <c r="O706" s="1365"/>
      <c r="P706" s="1365"/>
      <c r="Q706" s="1365"/>
      <c r="R706" s="1365"/>
      <c r="S706" s="1365"/>
      <c r="T706" s="1365"/>
      <c r="U706" s="1365"/>
      <c r="V706" s="1365"/>
      <c r="W706" s="1365"/>
      <c r="X706" s="1392"/>
      <c r="Y706" s="1392"/>
      <c r="Z706" s="1392"/>
      <c r="AA706" s="1392"/>
      <c r="AB706" s="1392"/>
      <c r="AC706" s="1392"/>
      <c r="AD706" s="1392"/>
      <c r="AE706" s="1392"/>
      <c r="AF706" s="1392"/>
      <c r="AG706" s="1379"/>
      <c r="AH706" s="1379"/>
      <c r="AI706" s="2056"/>
      <c r="AJ706" s="1379"/>
      <c r="AK706" s="1379"/>
      <c r="AL706" s="1379"/>
      <c r="AM706" s="1379"/>
      <c r="AN706" s="1379"/>
      <c r="AO706" s="1379"/>
      <c r="AP706" s="1379"/>
      <c r="AQ706" s="1379"/>
      <c r="AR706" s="2380"/>
      <c r="AS706" s="2380"/>
      <c r="AT706" s="2380"/>
    </row>
    <row r="707" spans="3:46" ht="16.75">
      <c r="D707" s="1627"/>
      <c r="E707" s="1756"/>
      <c r="F707" s="1757"/>
      <c r="G707" s="1757"/>
      <c r="H707" s="1757"/>
      <c r="I707" s="1757"/>
      <c r="J707" s="1757"/>
      <c r="K707" s="1757"/>
      <c r="L707" s="1757"/>
      <c r="M707" s="1757"/>
      <c r="N707" s="1757"/>
      <c r="O707" s="1757"/>
      <c r="P707" s="1757"/>
      <c r="Q707" s="1757"/>
      <c r="R707" s="1757"/>
      <c r="S707" s="1757"/>
      <c r="T707" s="1757"/>
      <c r="U707" s="1757"/>
      <c r="V707" s="1757"/>
      <c r="W707" s="1757"/>
      <c r="X707" s="1758"/>
      <c r="Y707" s="1758"/>
      <c r="Z707" s="1758"/>
      <c r="AA707" s="1758"/>
      <c r="AB707" s="1758"/>
      <c r="AC707" s="1758"/>
      <c r="AD707" s="1758"/>
      <c r="AE707" s="1758"/>
      <c r="AF707" s="1758"/>
      <c r="AG707" s="1759"/>
      <c r="AH707" s="1759"/>
      <c r="AI707" s="2066"/>
      <c r="AJ707" s="1759"/>
      <c r="AK707" s="1759"/>
      <c r="AL707" s="1759"/>
      <c r="AM707" s="1759"/>
      <c r="AN707" s="1759"/>
      <c r="AO707" s="1379"/>
      <c r="AP707" s="1379"/>
      <c r="AQ707" s="1379"/>
      <c r="AR707" s="2380"/>
      <c r="AS707" s="2380"/>
      <c r="AT707" s="2380"/>
    </row>
    <row r="708" spans="3:46">
      <c r="D708" s="162" t="s">
        <v>1533</v>
      </c>
      <c r="AI708"/>
    </row>
    <row r="709" spans="3:46">
      <c r="D709" s="162"/>
      <c r="AI709"/>
    </row>
    <row r="710" spans="3:46">
      <c r="D710" s="162" t="s">
        <v>135</v>
      </c>
      <c r="E710" s="1347">
        <f ca="1">NOW()</f>
        <v>46072.61265289352</v>
      </c>
      <c r="AI710"/>
    </row>
    <row r="711" spans="3:46" ht="16">
      <c r="C711" s="87"/>
      <c r="D711" s="144" t="s">
        <v>136</v>
      </c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  <c r="V711" s="101">
        <v>45890.741113888886</v>
      </c>
      <c r="W711" s="101"/>
      <c r="X711" s="101"/>
      <c r="Y711" s="101"/>
      <c r="Z711" s="102"/>
      <c r="AA711" s="102"/>
      <c r="AB711" s="101"/>
      <c r="AC711" s="101"/>
      <c r="AD711" s="101"/>
      <c r="AE711" s="101"/>
      <c r="AF711" s="101"/>
      <c r="AG711" s="101"/>
      <c r="AH711" s="101"/>
      <c r="AI711" s="2067"/>
      <c r="AJ711" s="101"/>
      <c r="AK711" s="101"/>
      <c r="AL711" s="101"/>
      <c r="AM711" s="101"/>
      <c r="AN711" s="101"/>
      <c r="AO711" s="101"/>
      <c r="AP711" s="101"/>
      <c r="AQ711" s="101"/>
      <c r="AR711" s="2466"/>
      <c r="AS711" s="2466"/>
      <c r="AT711" s="2466"/>
    </row>
    <row r="712" spans="3:46" ht="16">
      <c r="C712" s="88"/>
      <c r="D712" s="101"/>
      <c r="E712" s="103"/>
      <c r="F712" s="103"/>
      <c r="G712" s="103"/>
      <c r="H712" s="103"/>
      <c r="I712" s="103">
        <v>1998</v>
      </c>
      <c r="J712" s="103">
        <v>1999</v>
      </c>
      <c r="K712" s="103">
        <v>2000</v>
      </c>
      <c r="L712" s="103">
        <v>2001</v>
      </c>
      <c r="M712" s="103">
        <v>2002</v>
      </c>
      <c r="N712" s="103">
        <v>2003</v>
      </c>
      <c r="O712" s="103">
        <v>2004</v>
      </c>
      <c r="P712" s="103">
        <v>2005</v>
      </c>
      <c r="Q712" s="103">
        <v>2006</v>
      </c>
      <c r="R712" s="103">
        <v>2007</v>
      </c>
      <c r="S712" s="103">
        <v>2008</v>
      </c>
      <c r="T712" s="103">
        <v>2009</v>
      </c>
      <c r="U712" s="103">
        <v>2010</v>
      </c>
      <c r="V712" s="103">
        <v>2011</v>
      </c>
      <c r="W712" s="103">
        <v>2012</v>
      </c>
      <c r="X712" s="103">
        <v>2013</v>
      </c>
      <c r="Y712" s="103">
        <v>2014</v>
      </c>
      <c r="Z712" s="103">
        <v>2015</v>
      </c>
      <c r="AA712" s="103">
        <v>2016</v>
      </c>
      <c r="AB712" s="103">
        <v>2017</v>
      </c>
      <c r="AC712" s="103">
        <v>2018</v>
      </c>
      <c r="AD712" s="103">
        <v>2019</v>
      </c>
      <c r="AE712" s="103">
        <v>2020</v>
      </c>
      <c r="AF712" s="103">
        <v>2021</v>
      </c>
      <c r="AG712" s="103">
        <v>2022</v>
      </c>
      <c r="AH712" s="103">
        <v>2023</v>
      </c>
      <c r="AI712" s="2068">
        <v>2024</v>
      </c>
      <c r="AJ712" s="1859">
        <v>2025</v>
      </c>
      <c r="AK712" s="103">
        <v>2026</v>
      </c>
      <c r="AL712" s="103">
        <v>2027</v>
      </c>
      <c r="AM712" s="103">
        <v>2028</v>
      </c>
      <c r="AN712" s="103">
        <v>2029</v>
      </c>
      <c r="AO712" s="103">
        <v>2030</v>
      </c>
      <c r="AP712" s="103">
        <v>2031</v>
      </c>
      <c r="AQ712" s="103">
        <v>2032</v>
      </c>
      <c r="AR712" s="2467">
        <v>2033</v>
      </c>
      <c r="AS712" s="2467">
        <v>2034</v>
      </c>
      <c r="AT712" s="2467">
        <v>2035</v>
      </c>
    </row>
    <row r="713" spans="3:46" ht="16">
      <c r="C713" s="89"/>
      <c r="D713" s="145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5"/>
      <c r="AA713" s="105"/>
      <c r="AB713" s="104"/>
      <c r="AC713" s="104"/>
      <c r="AD713" s="104"/>
      <c r="AE713" s="106"/>
      <c r="AF713" s="106"/>
      <c r="AG713" s="106"/>
      <c r="AH713" s="106"/>
      <c r="AI713" s="2069"/>
      <c r="AJ713" s="106"/>
      <c r="AK713" s="106"/>
      <c r="AL713" s="106"/>
      <c r="AM713" s="106"/>
      <c r="AN713" s="106"/>
      <c r="AO713" s="106"/>
      <c r="AP713" s="106"/>
      <c r="AQ713" s="106"/>
      <c r="AR713" s="2468"/>
      <c r="AS713" s="2468"/>
      <c r="AT713" s="2468"/>
    </row>
    <row r="714" spans="3:46" ht="16">
      <c r="C714" s="89"/>
      <c r="D714" s="146" t="s">
        <v>352</v>
      </c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8"/>
      <c r="AA714" s="148"/>
      <c r="AB714" s="147"/>
      <c r="AC714" s="147"/>
      <c r="AD714" s="147"/>
      <c r="AE714" s="107"/>
      <c r="AF714" s="107"/>
      <c r="AG714" s="107"/>
      <c r="AH714" s="107"/>
      <c r="AI714" s="2070"/>
      <c r="AJ714" s="107"/>
      <c r="AK714" s="107"/>
      <c r="AL714" s="107"/>
      <c r="AM714" s="107"/>
      <c r="AN714" s="107"/>
      <c r="AO714" s="107"/>
      <c r="AP714" s="107"/>
      <c r="AQ714" s="107"/>
      <c r="AR714" s="2469"/>
      <c r="AS714" s="2469"/>
      <c r="AT714" s="2469"/>
    </row>
    <row r="715" spans="3:46">
      <c r="C715" s="89"/>
      <c r="D715" s="146" t="s">
        <v>137</v>
      </c>
      <c r="E715" s="149"/>
      <c r="F715" s="149"/>
      <c r="G715" s="149"/>
      <c r="H715" s="149"/>
      <c r="I715" s="149"/>
      <c r="J715" s="149"/>
      <c r="K715" s="149"/>
      <c r="L715" s="149"/>
      <c r="M715" s="149"/>
      <c r="N715" s="149"/>
      <c r="O715" s="149"/>
      <c r="P715" s="149"/>
      <c r="Q715" s="149"/>
      <c r="R715" s="149"/>
      <c r="S715" s="149"/>
      <c r="T715" s="149"/>
      <c r="U715" s="149">
        <v>0</v>
      </c>
      <c r="V715" s="149">
        <v>563.90761688943996</v>
      </c>
      <c r="W715" s="149">
        <v>457.1</v>
      </c>
      <c r="X715" s="149">
        <v>634.4</v>
      </c>
      <c r="Y715" s="149">
        <v>585.70000000000005</v>
      </c>
      <c r="Z715" s="149">
        <v>609.09999999999991</v>
      </c>
      <c r="AA715" s="149">
        <v>647.14362877969984</v>
      </c>
      <c r="AB715" s="149">
        <v>738.49852655890822</v>
      </c>
      <c r="AC715" s="149">
        <v>890.43081667477281</v>
      </c>
      <c r="AD715" s="149">
        <v>1016.7801370826664</v>
      </c>
      <c r="AE715" s="257">
        <v>1157.4154530382484</v>
      </c>
      <c r="AF715" s="257">
        <v>1191.2421312939332</v>
      </c>
      <c r="AG715" s="257">
        <v>1183.3176899999999</v>
      </c>
      <c r="AH715" s="257">
        <v>1264.8181385041712</v>
      </c>
      <c r="AI715" s="2071">
        <v>1791.7423451715272</v>
      </c>
      <c r="AJ715" s="257">
        <v>2202.7027681826712</v>
      </c>
      <c r="AK715" s="257">
        <v>2570.6634888932786</v>
      </c>
      <c r="AL715" s="257">
        <v>2934.9829992156192</v>
      </c>
      <c r="AM715" s="257">
        <v>3309.1103058258536</v>
      </c>
      <c r="AN715" s="257">
        <v>3462.3278906122814</v>
      </c>
      <c r="AO715" s="257">
        <v>3750.1731095352711</v>
      </c>
      <c r="AP715" s="257">
        <v>1007.6207741917415</v>
      </c>
      <c r="AQ715" s="257">
        <v>-2512.0999866502475</v>
      </c>
      <c r="AR715" s="2470">
        <v>-4181.0077338944984</v>
      </c>
      <c r="AS715" s="2470">
        <v>-5978.2279905481919</v>
      </c>
      <c r="AT715" s="2470">
        <v>-8163.0664847010394</v>
      </c>
    </row>
    <row r="716" spans="3:46">
      <c r="C716" s="90"/>
      <c r="D716" s="150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51"/>
      <c r="Q716" s="151"/>
      <c r="R716" s="151"/>
      <c r="S716" s="151"/>
      <c r="T716" s="151"/>
      <c r="U716" s="151"/>
      <c r="V716" s="151"/>
      <c r="W716" s="151"/>
      <c r="X716" s="151"/>
      <c r="Y716" s="151"/>
      <c r="Z716" s="151"/>
      <c r="AA716" s="151"/>
      <c r="AB716" s="151"/>
      <c r="AC716" s="151"/>
      <c r="AD716" s="151"/>
      <c r="AE716" s="258"/>
      <c r="AF716" s="258"/>
      <c r="AG716" s="258"/>
      <c r="AH716" s="258"/>
      <c r="AI716" s="2072"/>
      <c r="AJ716" s="258"/>
      <c r="AK716" s="258"/>
      <c r="AL716" s="258"/>
      <c r="AM716" s="258"/>
      <c r="AN716" s="258"/>
      <c r="AO716" s="258"/>
      <c r="AP716" s="258"/>
      <c r="AQ716" s="258"/>
      <c r="AR716" s="2471"/>
      <c r="AS716" s="2471"/>
      <c r="AT716" s="2471"/>
    </row>
    <row r="717" spans="3:46">
      <c r="C717" s="89"/>
      <c r="D717" s="146" t="s">
        <v>138</v>
      </c>
      <c r="E717" s="149"/>
      <c r="F717" s="149"/>
      <c r="G717" s="149"/>
      <c r="H717" s="149"/>
      <c r="I717" s="149"/>
      <c r="J717" s="149"/>
      <c r="K717" s="149"/>
      <c r="L717" s="149"/>
      <c r="M717" s="149"/>
      <c r="N717" s="149"/>
      <c r="O717" s="149"/>
      <c r="P717" s="149"/>
      <c r="Q717" s="149"/>
      <c r="R717" s="149"/>
      <c r="S717" s="149"/>
      <c r="T717" s="149"/>
      <c r="U717" s="149">
        <v>0</v>
      </c>
      <c r="V717" s="149">
        <v>-402.52191999999997</v>
      </c>
      <c r="W717" s="149">
        <v>-267.8</v>
      </c>
      <c r="X717" s="149">
        <v>-421.2</v>
      </c>
      <c r="Y717" s="149">
        <v>-338.82400000000007</v>
      </c>
      <c r="Z717" s="149">
        <v>-322.25999999999993</v>
      </c>
      <c r="AA717" s="149">
        <v>-344.3796658507311</v>
      </c>
      <c r="AB717" s="149">
        <v>-409.01078164875662</v>
      </c>
      <c r="AC717" s="149">
        <v>-504.03300986323484</v>
      </c>
      <c r="AD717" s="149">
        <v>-568.7451613384294</v>
      </c>
      <c r="AE717" s="257">
        <v>-612.09604951736128</v>
      </c>
      <c r="AF717" s="257">
        <v>-478.45452224817211</v>
      </c>
      <c r="AG717" s="257">
        <v>-263.47834857541915</v>
      </c>
      <c r="AH717" s="257">
        <v>-252.02426073666868</v>
      </c>
      <c r="AI717" s="2071">
        <v>-667.46773248079512</v>
      </c>
      <c r="AJ717" s="257">
        <v>-944.50695039676702</v>
      </c>
      <c r="AK717" s="257">
        <v>-1030.1039808690032</v>
      </c>
      <c r="AL717" s="257">
        <v>-1181.2173627468619</v>
      </c>
      <c r="AM717" s="257">
        <v>-1343.5125081830681</v>
      </c>
      <c r="AN717" s="257">
        <v>-1485.9846971540787</v>
      </c>
      <c r="AO717" s="257">
        <v>-1594.1390066674803</v>
      </c>
      <c r="AP717" s="257">
        <v>852.90070852745725</v>
      </c>
      <c r="AQ717" s="257">
        <v>4010.8646796550602</v>
      </c>
      <c r="AR717" s="2470">
        <v>5667.87746901832</v>
      </c>
      <c r="AS717" s="2470">
        <v>7453.3900899623768</v>
      </c>
      <c r="AT717" s="2470">
        <v>9626.7038802135503</v>
      </c>
    </row>
    <row r="718" spans="3:46">
      <c r="C718" s="90"/>
      <c r="D718" s="150" t="s">
        <v>139</v>
      </c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51"/>
      <c r="Q718" s="151"/>
      <c r="R718" s="151"/>
      <c r="S718" s="151"/>
      <c r="T718" s="151"/>
      <c r="U718" s="151">
        <v>0</v>
      </c>
      <c r="V718" s="151">
        <v>-350.22191999999995</v>
      </c>
      <c r="W718" s="151">
        <v>-218.70000000000002</v>
      </c>
      <c r="X718" s="151">
        <v>-339.4</v>
      </c>
      <c r="Y718" s="151">
        <v>-223.02705000000003</v>
      </c>
      <c r="Z718" s="151">
        <v>-219.05</v>
      </c>
      <c r="AA718" s="151">
        <v>-206.95484853969998</v>
      </c>
      <c r="AB718" s="151">
        <v>-238.29279531866669</v>
      </c>
      <c r="AC718" s="151">
        <v>-314.3748608686667</v>
      </c>
      <c r="AD718" s="151">
        <v>-348.43708904266674</v>
      </c>
      <c r="AE718" s="258">
        <v>-332.26763699124774</v>
      </c>
      <c r="AF718" s="258">
        <v>-155.77973148693317</v>
      </c>
      <c r="AG718" s="258">
        <v>72.547935498666845</v>
      </c>
      <c r="AH718" s="258">
        <v>354.30887100682855</v>
      </c>
      <c r="AI718" s="2072">
        <v>118.79207104647278</v>
      </c>
      <c r="AJ718" s="258">
        <v>-158.24714686949915</v>
      </c>
      <c r="AK718" s="258">
        <v>-243.8441773417353</v>
      </c>
      <c r="AL718" s="258">
        <v>-394.95755921959403</v>
      </c>
      <c r="AM718" s="258">
        <v>-557.25270465580024</v>
      </c>
      <c r="AN718" s="258">
        <v>-699.72489362681085</v>
      </c>
      <c r="AO718" s="258">
        <v>-807.87920314021233</v>
      </c>
      <c r="AP718" s="258">
        <v>1639.1605120547251</v>
      </c>
      <c r="AQ718" s="258">
        <v>4797.1244831823278</v>
      </c>
      <c r="AR718" s="2471">
        <v>6454.1372725455876</v>
      </c>
      <c r="AS718" s="2471">
        <v>8239.6498934896445</v>
      </c>
      <c r="AT718" s="2471">
        <v>10412.963683740818</v>
      </c>
    </row>
    <row r="719" spans="3:46">
      <c r="C719" s="90"/>
      <c r="D719" s="150" t="s">
        <v>140</v>
      </c>
      <c r="E719" s="151"/>
      <c r="F719" s="151"/>
      <c r="G719" s="151"/>
      <c r="H719" s="151"/>
      <c r="I719" s="151"/>
      <c r="J719" s="151"/>
      <c r="K719" s="151"/>
      <c r="L719" s="151"/>
      <c r="M719" s="151"/>
      <c r="N719" s="151"/>
      <c r="O719" s="151"/>
      <c r="P719" s="151"/>
      <c r="Q719" s="151"/>
      <c r="R719" s="151"/>
      <c r="S719" s="151"/>
      <c r="T719" s="151"/>
      <c r="U719" s="151">
        <v>0</v>
      </c>
      <c r="V719" s="151">
        <v>-261.66129999999998</v>
      </c>
      <c r="W719" s="151">
        <v>-165.3</v>
      </c>
      <c r="X719" s="151">
        <v>-303.59999999999997</v>
      </c>
      <c r="Y719" s="151">
        <v>-166.82705000000001</v>
      </c>
      <c r="Z719" s="151">
        <v>-191.3</v>
      </c>
      <c r="AA719" s="151">
        <v>-200.4232085397</v>
      </c>
      <c r="AB719" s="151">
        <v>-228.0197467006667</v>
      </c>
      <c r="AC719" s="151">
        <v>-281.36690287066671</v>
      </c>
      <c r="AD719" s="151">
        <v>-370.47596967266674</v>
      </c>
      <c r="AE719" s="258">
        <v>-476.69826303824772</v>
      </c>
      <c r="AF719" s="258">
        <v>-317.08527129393315</v>
      </c>
      <c r="AG719" s="258">
        <v>-67.632951804333175</v>
      </c>
      <c r="AH719" s="258">
        <v>89.185150504828584</v>
      </c>
      <c r="AI719" s="2072">
        <v>-22.975723202527206</v>
      </c>
      <c r="AJ719" s="258">
        <v>425.13846483226087</v>
      </c>
      <c r="AK719" s="258">
        <v>308.07273037243135</v>
      </c>
      <c r="AL719" s="258">
        <v>176.41923327330051</v>
      </c>
      <c r="AM719" s="258">
        <v>58.211716884082307</v>
      </c>
      <c r="AN719" s="258">
        <v>-44.77968112219537</v>
      </c>
      <c r="AO719" s="258">
        <v>-99.270966536003925</v>
      </c>
      <c r="AP719" s="258">
        <v>-99.270966536003925</v>
      </c>
      <c r="AQ719" s="258">
        <v>-99.270966536003925</v>
      </c>
      <c r="AR719" s="2471">
        <v>-99.270966536003925</v>
      </c>
      <c r="AS719" s="2471">
        <v>-99.270966536003925</v>
      </c>
      <c r="AT719" s="2471">
        <v>-99.270966536003925</v>
      </c>
    </row>
    <row r="720" spans="3:46">
      <c r="C720" s="90"/>
      <c r="D720" s="150" t="s">
        <v>141</v>
      </c>
      <c r="E720" s="151"/>
      <c r="F720" s="151"/>
      <c r="G720" s="151"/>
      <c r="H720" s="151"/>
      <c r="I720" s="151"/>
      <c r="J720" s="151"/>
      <c r="K720" s="151"/>
      <c r="L720" s="151"/>
      <c r="M720" s="151"/>
      <c r="N720" s="151"/>
      <c r="O720" s="151"/>
      <c r="P720" s="151"/>
      <c r="Q720" s="151"/>
      <c r="R720" s="151"/>
      <c r="S720" s="151"/>
      <c r="T720" s="151"/>
      <c r="U720" s="151"/>
      <c r="V720" s="151">
        <v>300.36129999999997</v>
      </c>
      <c r="W720" s="151">
        <v>203.9</v>
      </c>
      <c r="X720" s="151">
        <v>342.2</v>
      </c>
      <c r="Y720" s="151">
        <v>205.4</v>
      </c>
      <c r="Z720" s="151">
        <v>229.9</v>
      </c>
      <c r="AA720" s="151">
        <v>237.94894853970001</v>
      </c>
      <c r="AB720" s="151">
        <v>265.3422867006667</v>
      </c>
      <c r="AC720" s="151">
        <v>317.31929287066669</v>
      </c>
      <c r="AD720" s="151">
        <v>402.32962967266673</v>
      </c>
      <c r="AE720" s="258">
        <v>771.69356843133301</v>
      </c>
      <c r="AF720" s="258">
        <v>658.18528380433315</v>
      </c>
      <c r="AG720" s="258">
        <v>563.2329518043332</v>
      </c>
      <c r="AH720" s="258">
        <v>778.64318398299997</v>
      </c>
      <c r="AI720" s="2072">
        <v>1228.686116286</v>
      </c>
      <c r="AJ720" s="258">
        <v>780.57192825121194</v>
      </c>
      <c r="AK720" s="258">
        <v>897.63766271104146</v>
      </c>
      <c r="AL720" s="258">
        <v>1029.2911598101723</v>
      </c>
      <c r="AM720" s="258">
        <v>1147.4986761993905</v>
      </c>
      <c r="AN720" s="258">
        <v>1250.4900742056682</v>
      </c>
      <c r="AO720" s="258">
        <v>1304.9813596194767</v>
      </c>
      <c r="AP720" s="258">
        <v>1304.9813596194767</v>
      </c>
      <c r="AQ720" s="258">
        <v>1304.9813596194767</v>
      </c>
      <c r="AR720" s="2471">
        <v>1304.9813596194767</v>
      </c>
      <c r="AS720" s="2471">
        <v>1304.9813596194767</v>
      </c>
      <c r="AT720" s="2471">
        <v>1304.9813596194767</v>
      </c>
    </row>
    <row r="721" spans="3:46">
      <c r="C721" s="90"/>
      <c r="D721" s="150" t="s">
        <v>142</v>
      </c>
      <c r="E721" s="151"/>
      <c r="F721" s="151"/>
      <c r="G721" s="151"/>
      <c r="H721" s="151"/>
      <c r="I721" s="151"/>
      <c r="J721" s="151"/>
      <c r="K721" s="151"/>
      <c r="L721" s="151"/>
      <c r="M721" s="151"/>
      <c r="N721" s="151"/>
      <c r="O721" s="151"/>
      <c r="P721" s="151"/>
      <c r="Q721" s="151"/>
      <c r="R721" s="151"/>
      <c r="S721" s="151"/>
      <c r="T721" s="151"/>
      <c r="U721" s="151">
        <v>0</v>
      </c>
      <c r="V721" s="151">
        <v>-1.0332300000000001</v>
      </c>
      <c r="W721" s="151">
        <v>-2.2999999999999998</v>
      </c>
      <c r="X721" s="151">
        <v>-4.8</v>
      </c>
      <c r="Y721" s="151">
        <v>0</v>
      </c>
      <c r="Z721" s="151">
        <v>0</v>
      </c>
      <c r="AA721" s="151">
        <v>0</v>
      </c>
      <c r="AB721" s="151">
        <v>0</v>
      </c>
      <c r="AC721" s="151">
        <v>0</v>
      </c>
      <c r="AD721" s="151">
        <v>0</v>
      </c>
      <c r="AE721" s="258">
        <v>0</v>
      </c>
      <c r="AF721" s="258">
        <v>0</v>
      </c>
      <c r="AG721" s="258">
        <v>0</v>
      </c>
      <c r="AH721" s="258">
        <v>0</v>
      </c>
      <c r="AI721" s="2072">
        <v>0</v>
      </c>
      <c r="AJ721" s="258">
        <v>0</v>
      </c>
      <c r="AK721" s="258">
        <v>0</v>
      </c>
      <c r="AL721" s="258">
        <v>0</v>
      </c>
      <c r="AM721" s="258">
        <v>0</v>
      </c>
      <c r="AN721" s="258">
        <v>0</v>
      </c>
      <c r="AO721" s="258">
        <v>0</v>
      </c>
      <c r="AP721" s="258">
        <v>0</v>
      </c>
      <c r="AQ721" s="258">
        <v>0</v>
      </c>
      <c r="AR721" s="2471">
        <v>0</v>
      </c>
      <c r="AS721" s="2471">
        <v>0</v>
      </c>
      <c r="AT721" s="2471">
        <v>0</v>
      </c>
    </row>
    <row r="722" spans="3:46">
      <c r="C722" s="90"/>
      <c r="D722" s="150" t="s">
        <v>143</v>
      </c>
      <c r="E722" s="151"/>
      <c r="F722" s="151"/>
      <c r="G722" s="151"/>
      <c r="H722" s="151"/>
      <c r="I722" s="151"/>
      <c r="J722" s="151"/>
      <c r="K722" s="151"/>
      <c r="L722" s="151"/>
      <c r="M722" s="151"/>
      <c r="N722" s="151"/>
      <c r="O722" s="151"/>
      <c r="P722" s="151"/>
      <c r="Q722" s="151"/>
      <c r="R722" s="151"/>
      <c r="S722" s="151"/>
      <c r="T722" s="151"/>
      <c r="U722" s="151">
        <v>0</v>
      </c>
      <c r="V722" s="151">
        <v>-87.527389999999997</v>
      </c>
      <c r="W722" s="151">
        <v>-51.1</v>
      </c>
      <c r="X722" s="151">
        <v>-31</v>
      </c>
      <c r="Y722" s="151">
        <v>-56.2</v>
      </c>
      <c r="Z722" s="151">
        <v>-27.750000000000004</v>
      </c>
      <c r="AA722" s="151">
        <v>-6.5316399999999959</v>
      </c>
      <c r="AB722" s="151">
        <v>-10.273048617999997</v>
      </c>
      <c r="AC722" s="151">
        <v>-33.007957998000002</v>
      </c>
      <c r="AD722" s="151">
        <v>22.038880629999994</v>
      </c>
      <c r="AE722" s="258">
        <v>144.430626047</v>
      </c>
      <c r="AF722" s="258">
        <v>161.30553980699997</v>
      </c>
      <c r="AG722" s="258">
        <v>140.18088730300002</v>
      </c>
      <c r="AH722" s="258">
        <v>265.12372050199997</v>
      </c>
      <c r="AI722" s="2072">
        <v>141.76779424899999</v>
      </c>
      <c r="AJ722" s="258">
        <v>-583.38561170176001</v>
      </c>
      <c r="AK722" s="258">
        <v>-551.91690771416665</v>
      </c>
      <c r="AL722" s="258">
        <v>-571.37679249289454</v>
      </c>
      <c r="AM722" s="258">
        <v>-615.46442153988255</v>
      </c>
      <c r="AN722" s="258">
        <v>-654.94521250461548</v>
      </c>
      <c r="AO722" s="258">
        <v>-708.6082366042084</v>
      </c>
      <c r="AP722" s="258">
        <v>1738.4314785907291</v>
      </c>
      <c r="AQ722" s="258">
        <v>4896.3954497183313</v>
      </c>
      <c r="AR722" s="2471">
        <v>6553.4082390815911</v>
      </c>
      <c r="AS722" s="2471">
        <v>8338.9208600256479</v>
      </c>
      <c r="AT722" s="2471">
        <v>10512.234650276821</v>
      </c>
    </row>
    <row r="723" spans="3:46">
      <c r="C723" s="90"/>
      <c r="D723" s="153" t="s">
        <v>322</v>
      </c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>
        <v>-96.114930000000001</v>
      </c>
      <c r="W723" s="156">
        <v>-58.8</v>
      </c>
      <c r="X723" s="156">
        <v>-40.6</v>
      </c>
      <c r="Y723" s="156">
        <v>-66.2</v>
      </c>
      <c r="Z723" s="156">
        <v>-39.200000000000003</v>
      </c>
      <c r="AA723" s="157">
        <v>-42.8</v>
      </c>
      <c r="AB723" s="157">
        <v>-95.164787118999996</v>
      </c>
      <c r="AC723" s="157">
        <v>-122.04208282</v>
      </c>
      <c r="AD723" s="157">
        <v>-63.781639370000001</v>
      </c>
      <c r="AE723" s="259">
        <v>-90.742425831000006</v>
      </c>
      <c r="AF723" s="259">
        <v>-147.48029696</v>
      </c>
      <c r="AG723" s="259">
        <v>-103.247976202</v>
      </c>
      <c r="AH723" s="259">
        <v>-91.721248175999989</v>
      </c>
      <c r="AI723" s="2073">
        <v>-189.44810039400002</v>
      </c>
      <c r="AJ723" s="259">
        <v>-190.71302298387297</v>
      </c>
      <c r="AK723" s="259">
        <v>-189.128150216694</v>
      </c>
      <c r="AL723" s="259">
        <v>-187.82503260812459</v>
      </c>
      <c r="AM723" s="259">
        <v>-186.43386651248969</v>
      </c>
      <c r="AN723" s="259">
        <v>-183.8100215979378</v>
      </c>
      <c r="AO723" s="259">
        <v>-181.37988335493</v>
      </c>
      <c r="AP723" s="259">
        <v>-184.90182283755001</v>
      </c>
      <c r="AQ723" s="259">
        <v>-184.90182283755001</v>
      </c>
      <c r="AR723" s="2472">
        <v>-184.90182283755001</v>
      </c>
      <c r="AS723" s="2472">
        <v>-184.90182283755001</v>
      </c>
      <c r="AT723" s="2472">
        <v>-184.90182283755001</v>
      </c>
    </row>
    <row r="724" spans="3:46">
      <c r="C724" s="90"/>
      <c r="D724" s="150" t="s">
        <v>144</v>
      </c>
      <c r="E724" s="151"/>
      <c r="F724" s="151"/>
      <c r="G724" s="151"/>
      <c r="H724" s="151"/>
      <c r="I724" s="151"/>
      <c r="J724" s="151"/>
      <c r="K724" s="151"/>
      <c r="L724" s="151"/>
      <c r="M724" s="151"/>
      <c r="N724" s="151"/>
      <c r="O724" s="151"/>
      <c r="P724" s="151"/>
      <c r="Q724" s="151"/>
      <c r="R724" s="151"/>
      <c r="S724" s="151"/>
      <c r="T724" s="151"/>
      <c r="U724" s="151">
        <v>0</v>
      </c>
      <c r="V724" s="151">
        <v>-52.3</v>
      </c>
      <c r="W724" s="151">
        <v>-49.1</v>
      </c>
      <c r="X724" s="151">
        <v>-81.8</v>
      </c>
      <c r="Y724" s="151">
        <v>-115.79695000000004</v>
      </c>
      <c r="Z724" s="151">
        <v>-103.20999999999992</v>
      </c>
      <c r="AA724" s="151">
        <v>-137.42481731103112</v>
      </c>
      <c r="AB724" s="151">
        <v>-170.71798633008996</v>
      </c>
      <c r="AC724" s="151">
        <v>-189.65814899456814</v>
      </c>
      <c r="AD724" s="151">
        <v>-220.30807229576271</v>
      </c>
      <c r="AE724" s="258">
        <v>-279.82841252611354</v>
      </c>
      <c r="AF724" s="258">
        <v>-322.67479076123891</v>
      </c>
      <c r="AG724" s="258">
        <v>-336.02628407408599</v>
      </c>
      <c r="AH724" s="258">
        <v>-606.33313174349723</v>
      </c>
      <c r="AI724" s="2072">
        <v>-786.25980352726788</v>
      </c>
      <c r="AJ724" s="258">
        <v>-786.25980352726788</v>
      </c>
      <c r="AK724" s="258">
        <v>-786.25980352726788</v>
      </c>
      <c r="AL724" s="258">
        <v>-786.25980352726788</v>
      </c>
      <c r="AM724" s="258">
        <v>-786.25980352726788</v>
      </c>
      <c r="AN724" s="258">
        <v>-786.25980352726788</v>
      </c>
      <c r="AO724" s="258">
        <v>-786.25980352726788</v>
      </c>
      <c r="AP724" s="258">
        <v>-786.25980352726788</v>
      </c>
      <c r="AQ724" s="258">
        <v>-786.25980352726788</v>
      </c>
      <c r="AR724" s="2471">
        <v>-786.25980352726788</v>
      </c>
      <c r="AS724" s="2471">
        <v>-786.25980352726788</v>
      </c>
      <c r="AT724" s="2471">
        <v>-786.25980352726788</v>
      </c>
    </row>
    <row r="725" spans="3:46">
      <c r="C725" s="90"/>
      <c r="D725" s="150" t="s">
        <v>702</v>
      </c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R725" s="151"/>
      <c r="S725" s="151"/>
      <c r="T725" s="151"/>
      <c r="U725" s="151"/>
      <c r="V725" s="151">
        <v>-1.2149090337071755</v>
      </c>
      <c r="W725" s="151">
        <v>-22.557330812395332</v>
      </c>
      <c r="X725" s="151">
        <v>-32.412501811985663</v>
      </c>
      <c r="Y725" s="151">
        <v>-22.996621298949314</v>
      </c>
      <c r="Z725" s="151">
        <v>-44.736457162607849</v>
      </c>
      <c r="AA725" s="151">
        <v>-58.250415102042844</v>
      </c>
      <c r="AB725" s="151">
        <v>-20.9674572515639</v>
      </c>
      <c r="AC725" s="151">
        <v>-31.010745827373874</v>
      </c>
      <c r="AD725" s="151">
        <v>-46.413087870078925</v>
      </c>
      <c r="AE725" s="258">
        <v>-58.445921850160914</v>
      </c>
      <c r="AF725" s="258">
        <v>-48.261995554186484</v>
      </c>
      <c r="AG725" s="258">
        <v>-69.12838550122521</v>
      </c>
      <c r="AH725" s="258">
        <v>-205.10494582602402</v>
      </c>
      <c r="AI725" s="2072">
        <v>-134.69053013059832</v>
      </c>
      <c r="AJ725" s="258">
        <v>-160.64181999055432</v>
      </c>
      <c r="AK725" s="258">
        <v>-166.6724073443998</v>
      </c>
      <c r="AL725" s="258">
        <v>-176.5600369597085</v>
      </c>
      <c r="AM725" s="258">
        <v>-177.24868220887996</v>
      </c>
      <c r="AN725" s="258">
        <v>-144.54841847690997</v>
      </c>
      <c r="AO725" s="258">
        <v>-106.41245157012322</v>
      </c>
      <c r="AP725" s="258">
        <v>-129.73704599357379</v>
      </c>
      <c r="AQ725" s="258">
        <v>47.295898633108166</v>
      </c>
      <c r="AR725" s="2471">
        <v>242.34053261849084</v>
      </c>
      <c r="AS725" s="2471">
        <v>342.55370919662414</v>
      </c>
      <c r="AT725" s="2471">
        <v>455.35616555729666</v>
      </c>
    </row>
    <row r="726" spans="3:46">
      <c r="C726" s="89"/>
      <c r="D726" s="146" t="s">
        <v>145</v>
      </c>
      <c r="E726" s="151"/>
      <c r="F726" s="151"/>
      <c r="G726" s="151"/>
      <c r="H726" s="151"/>
      <c r="I726" s="151"/>
      <c r="J726" s="151"/>
      <c r="K726" s="151"/>
      <c r="L726" s="151"/>
      <c r="M726" s="151"/>
      <c r="N726" s="151"/>
      <c r="O726" s="151"/>
      <c r="P726" s="151"/>
      <c r="Q726" s="151"/>
      <c r="R726" s="151"/>
      <c r="S726" s="151"/>
      <c r="T726" s="151"/>
      <c r="U726" s="151">
        <v>0</v>
      </c>
      <c r="V726" s="151">
        <v>161.6</v>
      </c>
      <c r="W726" s="151">
        <v>189.3</v>
      </c>
      <c r="X726" s="151">
        <v>213.2</v>
      </c>
      <c r="Y726" s="151">
        <v>246.87599999999998</v>
      </c>
      <c r="Z726" s="151">
        <v>286.83999999999997</v>
      </c>
      <c r="AA726" s="151">
        <v>302.76396292896874</v>
      </c>
      <c r="AB726" s="151">
        <v>329.48774491015155</v>
      </c>
      <c r="AC726" s="151">
        <v>386.40097681153793</v>
      </c>
      <c r="AD726" s="151">
        <v>448.03497574423704</v>
      </c>
      <c r="AE726" s="258">
        <v>545.32772352088693</v>
      </c>
      <c r="AF726" s="258">
        <v>712.79592904576089</v>
      </c>
      <c r="AG726" s="258">
        <v>919.84324322891405</v>
      </c>
      <c r="AH726" s="258">
        <v>1012.7938777675026</v>
      </c>
      <c r="AI726" s="2072">
        <v>1124.2746126907321</v>
      </c>
      <c r="AJ726" s="258">
        <v>1258.1958177859042</v>
      </c>
      <c r="AK726" s="258">
        <v>1540.5595080242754</v>
      </c>
      <c r="AL726" s="258">
        <v>1753.7656364687573</v>
      </c>
      <c r="AM726" s="258">
        <v>1965.5977976427855</v>
      </c>
      <c r="AN726" s="258">
        <v>1976.3431934582024</v>
      </c>
      <c r="AO726" s="258">
        <v>2156.0341028677913</v>
      </c>
      <c r="AP726" s="258">
        <v>1860.521482719199</v>
      </c>
      <c r="AQ726" s="258">
        <v>1498.7646930048118</v>
      </c>
      <c r="AR726" s="2471">
        <v>1486.8697351238211</v>
      </c>
      <c r="AS726" s="2471">
        <v>1475.1620994141849</v>
      </c>
      <c r="AT726" s="2471">
        <v>1463.6373955125114</v>
      </c>
    </row>
    <row r="727" spans="3:46">
      <c r="C727" s="89"/>
      <c r="D727" s="146"/>
      <c r="E727" s="108"/>
      <c r="F727" s="108"/>
      <c r="G727" s="108"/>
      <c r="H727" s="108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 t="s">
        <v>55</v>
      </c>
      <c r="W727" s="108" t="s">
        <v>55</v>
      </c>
      <c r="X727" s="108" t="s">
        <v>55</v>
      </c>
      <c r="Y727" s="108" t="s">
        <v>55</v>
      </c>
      <c r="Z727" s="109" t="s">
        <v>55</v>
      </c>
      <c r="AA727" s="109"/>
      <c r="AB727" s="109"/>
      <c r="AC727" s="109" t="s">
        <v>55</v>
      </c>
      <c r="AD727" s="109" t="s">
        <v>55</v>
      </c>
      <c r="AE727" s="260" t="s">
        <v>55</v>
      </c>
      <c r="AF727" s="276" t="s">
        <v>55</v>
      </c>
      <c r="AG727" s="260" t="s">
        <v>55</v>
      </c>
      <c r="AH727" s="276" t="s">
        <v>55</v>
      </c>
      <c r="AI727" s="2074" t="s">
        <v>55</v>
      </c>
      <c r="AJ727" s="1860" t="s">
        <v>55</v>
      </c>
      <c r="AK727" s="276" t="s">
        <v>55</v>
      </c>
      <c r="AL727" s="276" t="s">
        <v>55</v>
      </c>
      <c r="AM727" s="276" t="s">
        <v>55</v>
      </c>
      <c r="AN727" s="276" t="s">
        <v>55</v>
      </c>
      <c r="AO727" s="276" t="s">
        <v>55</v>
      </c>
      <c r="AP727" s="276" t="s">
        <v>55</v>
      </c>
      <c r="AQ727" s="276" t="s">
        <v>55</v>
      </c>
      <c r="AR727" s="2386" t="s">
        <v>55</v>
      </c>
      <c r="AS727" s="2386" t="s">
        <v>55</v>
      </c>
      <c r="AT727" s="2386" t="s">
        <v>55</v>
      </c>
    </row>
    <row r="728" spans="3:46">
      <c r="C728" s="89"/>
      <c r="D728" s="146" t="s">
        <v>353</v>
      </c>
      <c r="E728" s="108"/>
      <c r="F728" s="108"/>
      <c r="G728" s="108"/>
      <c r="H728" s="10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261"/>
      <c r="AF728" s="277"/>
      <c r="AG728" s="261"/>
      <c r="AH728" s="277"/>
      <c r="AI728" s="2075"/>
      <c r="AJ728" s="1861"/>
      <c r="AK728" s="277"/>
      <c r="AL728" s="277"/>
      <c r="AM728" s="277"/>
      <c r="AN728" s="277"/>
      <c r="AO728" s="277"/>
      <c r="AP728" s="277"/>
      <c r="AQ728" s="277"/>
      <c r="AR728" s="2473"/>
      <c r="AS728" s="2473"/>
      <c r="AT728" s="2473"/>
    </row>
    <row r="729" spans="3:46">
      <c r="C729" s="89"/>
      <c r="D729" s="146" t="s">
        <v>137</v>
      </c>
      <c r="E729" s="111"/>
      <c r="F729" s="111"/>
      <c r="G729" s="111"/>
      <c r="H729" s="111"/>
      <c r="I729" s="111"/>
      <c r="J729" s="111"/>
      <c r="K729" s="111"/>
      <c r="L729" s="111"/>
      <c r="M729" s="111"/>
      <c r="N729" s="111"/>
      <c r="O729" s="111"/>
      <c r="P729" s="111"/>
      <c r="Q729" s="111"/>
      <c r="R729" s="111"/>
      <c r="S729" s="111"/>
      <c r="T729" s="111"/>
      <c r="U729" s="111"/>
      <c r="V729" s="111">
        <v>107.29999999999998</v>
      </c>
      <c r="W729" s="111">
        <v>98.7</v>
      </c>
      <c r="X729" s="111">
        <v>109.6</v>
      </c>
      <c r="Y729" s="111">
        <v>104.6</v>
      </c>
      <c r="Z729" s="111">
        <v>33.5</v>
      </c>
      <c r="AA729" s="111">
        <v>79.590642479945672</v>
      </c>
      <c r="AB729" s="111">
        <v>53.828393560629337</v>
      </c>
      <c r="AC729" s="111">
        <v>166.84537056063465</v>
      </c>
      <c r="AD729" s="111">
        <v>121.29135476195944</v>
      </c>
      <c r="AE729" s="262">
        <v>97.050611620365288</v>
      </c>
      <c r="AF729" s="278">
        <v>40.137700403557233</v>
      </c>
      <c r="AG729" s="262">
        <v>80.845335618431136</v>
      </c>
      <c r="AH729" s="278">
        <v>421.14118582262944</v>
      </c>
      <c r="AI729" s="2076">
        <v>841.64790395524005</v>
      </c>
      <c r="AJ729" s="1862">
        <v>911.50467998352485</v>
      </c>
      <c r="AK729" s="278">
        <v>978.95602630230599</v>
      </c>
      <c r="AL729" s="278">
        <v>1044.1544976540397</v>
      </c>
      <c r="AM729" s="278">
        <v>1105.4463666663319</v>
      </c>
      <c r="AN729" s="278">
        <v>1153.8649175263172</v>
      </c>
      <c r="AO729" s="278">
        <v>1188.4808650521068</v>
      </c>
      <c r="AP729" s="278">
        <v>1247.9049083047121</v>
      </c>
      <c r="AQ729" s="278">
        <v>1310.300153719948</v>
      </c>
      <c r="AR729" s="2473">
        <v>1375.8151614059452</v>
      </c>
      <c r="AS729" s="2473">
        <v>1444.6059194762429</v>
      </c>
      <c r="AT729" s="2473">
        <v>1516.8362154500551</v>
      </c>
    </row>
    <row r="730" spans="3:46">
      <c r="C730" s="90"/>
      <c r="D730" s="150"/>
      <c r="E730" s="112"/>
      <c r="F730" s="112"/>
      <c r="G730" s="112"/>
      <c r="H730" s="112"/>
      <c r="I730" s="112"/>
      <c r="J730" s="112"/>
      <c r="K730" s="112"/>
      <c r="L730" s="112"/>
      <c r="M730" s="112"/>
      <c r="N730" s="112"/>
      <c r="O730" s="112"/>
      <c r="P730" s="112"/>
      <c r="Q730" s="112"/>
      <c r="R730" s="112"/>
      <c r="S730" s="112"/>
      <c r="T730" s="112"/>
      <c r="U730" s="112"/>
      <c r="V730" s="112"/>
      <c r="W730" s="112"/>
      <c r="X730" s="112"/>
      <c r="Y730" s="112"/>
      <c r="Z730" s="112"/>
      <c r="AA730" s="112"/>
      <c r="AB730" s="112"/>
      <c r="AC730" s="112"/>
      <c r="AD730" s="112"/>
      <c r="AE730" s="263"/>
      <c r="AF730" s="279"/>
      <c r="AG730" s="263"/>
      <c r="AH730" s="279"/>
      <c r="AI730" s="2077"/>
      <c r="AJ730" s="1863"/>
      <c r="AK730" s="279"/>
      <c r="AL730" s="279"/>
      <c r="AM730" s="279"/>
      <c r="AN730" s="279"/>
      <c r="AO730" s="279"/>
      <c r="AP730" s="279"/>
      <c r="AQ730" s="279"/>
      <c r="AR730" s="2474"/>
      <c r="AS730" s="2474"/>
      <c r="AT730" s="2474"/>
    </row>
    <row r="731" spans="3:46">
      <c r="C731" s="89"/>
      <c r="D731" s="146" t="s">
        <v>146</v>
      </c>
      <c r="E731" s="111"/>
      <c r="F731" s="111"/>
      <c r="G731" s="111"/>
      <c r="H731" s="111"/>
      <c r="I731" s="111"/>
      <c r="J731" s="111"/>
      <c r="K731" s="111"/>
      <c r="L731" s="111"/>
      <c r="M731" s="111"/>
      <c r="N731" s="111"/>
      <c r="O731" s="111"/>
      <c r="P731" s="111"/>
      <c r="Q731" s="111"/>
      <c r="R731" s="111"/>
      <c r="S731" s="111"/>
      <c r="T731" s="111"/>
      <c r="U731" s="111"/>
      <c r="V731" s="111">
        <v>57.099999999999994</v>
      </c>
      <c r="W731" s="111">
        <v>80.5</v>
      </c>
      <c r="X731" s="111">
        <v>95.6</v>
      </c>
      <c r="Y731" s="111">
        <v>127.589</v>
      </c>
      <c r="Z731" s="111">
        <v>139.54000000000002</v>
      </c>
      <c r="AA731" s="111">
        <v>153.61357347664466</v>
      </c>
      <c r="AB731" s="111">
        <v>164.96588946616151</v>
      </c>
      <c r="AC731" s="111">
        <v>201.18491453973067</v>
      </c>
      <c r="AD731" s="111">
        <v>218.40955571834706</v>
      </c>
      <c r="AE731" s="262">
        <v>292.34576186708694</v>
      </c>
      <c r="AF731" s="278">
        <v>442.70180588953087</v>
      </c>
      <c r="AG731" s="262">
        <v>606.01814789803177</v>
      </c>
      <c r="AH731" s="278">
        <v>676.74364186267132</v>
      </c>
      <c r="AI731" s="2076">
        <v>772.30453041076566</v>
      </c>
      <c r="AJ731" s="1862">
        <v>864.78267290434462</v>
      </c>
      <c r="AK731" s="278">
        <v>1059.7665036003116</v>
      </c>
      <c r="AL731" s="278">
        <v>1206.9941716367598</v>
      </c>
      <c r="AM731" s="278">
        <v>1353.2730583287735</v>
      </c>
      <c r="AN731" s="278">
        <v>1360.6931994831325</v>
      </c>
      <c r="AO731" s="278">
        <v>1484.7772197349768</v>
      </c>
      <c r="AP731" s="278">
        <v>1280.7135079775203</v>
      </c>
      <c r="AQ731" s="278">
        <v>1030.9054516398251</v>
      </c>
      <c r="AR731" s="2473">
        <v>1022.691490235493</v>
      </c>
      <c r="AS731" s="2473">
        <v>1014.6068825540641</v>
      </c>
      <c r="AT731" s="2473">
        <v>1006.6485968676571</v>
      </c>
    </row>
    <row r="732" spans="3:46">
      <c r="C732" s="90"/>
      <c r="D732" s="150" t="s">
        <v>147</v>
      </c>
      <c r="E732" s="112"/>
      <c r="F732" s="112"/>
      <c r="G732" s="112"/>
      <c r="H732" s="112"/>
      <c r="I732" s="112"/>
      <c r="J732" s="112"/>
      <c r="K732" s="112"/>
      <c r="L732" s="112"/>
      <c r="M732" s="112"/>
      <c r="N732" s="112"/>
      <c r="O732" s="112"/>
      <c r="P732" s="112"/>
      <c r="Q732" s="112"/>
      <c r="R732" s="112"/>
      <c r="S732" s="112"/>
      <c r="T732" s="112"/>
      <c r="U732" s="112"/>
      <c r="V732" s="112">
        <v>41.9</v>
      </c>
      <c r="W732" s="112">
        <v>58.2</v>
      </c>
      <c r="X732" s="112">
        <v>71.3</v>
      </c>
      <c r="Y732" s="112">
        <v>92.2</v>
      </c>
      <c r="Z732" s="112">
        <v>105.34</v>
      </c>
      <c r="AA732" s="112">
        <v>122.7651589289687</v>
      </c>
      <c r="AB732" s="112">
        <v>131.84196491015152</v>
      </c>
      <c r="AC732" s="112">
        <v>159.54341296553793</v>
      </c>
      <c r="AD732" s="112">
        <v>176.76994548523706</v>
      </c>
      <c r="AE732" s="112">
        <v>249.05015793388694</v>
      </c>
      <c r="AF732" s="279">
        <v>384.97816811176085</v>
      </c>
      <c r="AG732" s="112">
        <v>545.97264570391405</v>
      </c>
      <c r="AH732" s="279">
        <v>615.69546781550264</v>
      </c>
      <c r="AI732" s="2077">
        <v>673.889657384732</v>
      </c>
      <c r="AJ732" s="1863">
        <v>766.36779987831096</v>
      </c>
      <c r="AK732" s="279">
        <v>961.35163057427792</v>
      </c>
      <c r="AL732" s="279">
        <v>1108.579298610726</v>
      </c>
      <c r="AM732" s="279">
        <v>1254.8581853027397</v>
      </c>
      <c r="AN732" s="279">
        <v>1262.2783264570987</v>
      </c>
      <c r="AO732" s="279">
        <v>1386.3623467089431</v>
      </c>
      <c r="AP732" s="279">
        <v>1182.2986349514865</v>
      </c>
      <c r="AQ732" s="279">
        <v>932.4905786137914</v>
      </c>
      <c r="AR732" s="2474">
        <v>924.27661720945935</v>
      </c>
      <c r="AS732" s="2474">
        <v>916.19200952803044</v>
      </c>
      <c r="AT732" s="2474">
        <v>908.23372384162349</v>
      </c>
    </row>
    <row r="733" spans="3:46">
      <c r="C733" s="90"/>
      <c r="D733" s="150" t="s">
        <v>148</v>
      </c>
      <c r="E733" s="112"/>
      <c r="F733" s="112"/>
      <c r="G733" s="112"/>
      <c r="H733" s="112"/>
      <c r="I733" s="112"/>
      <c r="J733" s="112"/>
      <c r="K733" s="112"/>
      <c r="L733" s="112"/>
      <c r="M733" s="112"/>
      <c r="N733" s="112"/>
      <c r="O733" s="112"/>
      <c r="P733" s="112"/>
      <c r="Q733" s="112"/>
      <c r="R733" s="112"/>
      <c r="S733" s="112"/>
      <c r="T733" s="112"/>
      <c r="U733" s="112"/>
      <c r="V733" s="112">
        <v>34.700000000000003</v>
      </c>
      <c r="W733" s="112">
        <v>43.4</v>
      </c>
      <c r="X733" s="112">
        <v>52.3</v>
      </c>
      <c r="Y733" s="112">
        <v>64.5</v>
      </c>
      <c r="Z733" s="112">
        <v>75.617500000000007</v>
      </c>
      <c r="AA733" s="112">
        <v>82.266919203338944</v>
      </c>
      <c r="AB733" s="112">
        <v>94.807623582699989</v>
      </c>
      <c r="AC733" s="112">
        <v>106.67747044900003</v>
      </c>
      <c r="AD733" s="112">
        <v>121.16473318155001</v>
      </c>
      <c r="AE733" s="112">
        <v>116.60959040542271</v>
      </c>
      <c r="AF733" s="279">
        <v>139.79905345913212</v>
      </c>
      <c r="AG733" s="112">
        <v>139.81517655003233</v>
      </c>
      <c r="AH733" s="279">
        <v>209.73064292607816</v>
      </c>
      <c r="AI733" s="2077">
        <v>237.58492860214795</v>
      </c>
      <c r="AJ733" s="1863">
        <v>232.60320560621184</v>
      </c>
      <c r="AK733" s="279">
        <v>257.41098549044494</v>
      </c>
      <c r="AL733" s="279">
        <v>285.08820307412805</v>
      </c>
      <c r="AM733" s="279">
        <v>285.08820307412805</v>
      </c>
      <c r="AN733" s="279">
        <v>286.08820307412799</v>
      </c>
      <c r="AO733" s="279">
        <v>287.08820307412799</v>
      </c>
      <c r="AP733" s="279">
        <v>287.08820307412799</v>
      </c>
      <c r="AQ733" s="279">
        <v>287.08820307412799</v>
      </c>
      <c r="AR733" s="2474">
        <v>287.08820307412799</v>
      </c>
      <c r="AS733" s="2474">
        <v>287.08820307412799</v>
      </c>
      <c r="AT733" s="2474">
        <v>287.08820307412799</v>
      </c>
    </row>
    <row r="734" spans="3:46">
      <c r="C734" s="90"/>
      <c r="D734" s="150" t="s">
        <v>302</v>
      </c>
      <c r="E734" s="112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>
        <v>7.1999999999999957</v>
      </c>
      <c r="W734" s="112">
        <v>14.800000000000004</v>
      </c>
      <c r="X734" s="112">
        <v>19</v>
      </c>
      <c r="Y734" s="112">
        <v>27.700000000000003</v>
      </c>
      <c r="Z734" s="112">
        <v>29.722499999999997</v>
      </c>
      <c r="AA734" s="112">
        <v>40.498239725629759</v>
      </c>
      <c r="AB734" s="112">
        <v>37.034341327451529</v>
      </c>
      <c r="AC734" s="112">
        <v>52.865942516537899</v>
      </c>
      <c r="AD734" s="112">
        <v>55.605212303687054</v>
      </c>
      <c r="AE734" s="112">
        <v>132.44056752846421</v>
      </c>
      <c r="AF734" s="112">
        <v>245.17911465262873</v>
      </c>
      <c r="AG734" s="112">
        <v>406.15746915388172</v>
      </c>
      <c r="AH734" s="112">
        <v>405.96482488942445</v>
      </c>
      <c r="AI734" s="2077">
        <v>436.30472878258405</v>
      </c>
      <c r="AJ734" s="1863">
        <v>533.76459427209909</v>
      </c>
      <c r="AK734" s="112">
        <v>703.94064508383303</v>
      </c>
      <c r="AL734" s="112">
        <v>823.49109553659798</v>
      </c>
      <c r="AM734" s="112">
        <v>969.76998222861164</v>
      </c>
      <c r="AN734" s="112">
        <v>976.1901233829708</v>
      </c>
      <c r="AO734" s="112">
        <v>1099.2741436348151</v>
      </c>
      <c r="AP734" s="112">
        <v>895.21043187735859</v>
      </c>
      <c r="AQ734" s="112">
        <v>645.40237553966335</v>
      </c>
      <c r="AR734" s="2475">
        <v>637.18841413533141</v>
      </c>
      <c r="AS734" s="2475">
        <v>629.10380645390251</v>
      </c>
      <c r="AT734" s="2475">
        <v>621.14552076749555</v>
      </c>
    </row>
    <row r="735" spans="3:46">
      <c r="C735" s="90"/>
      <c r="D735" s="150" t="s">
        <v>149</v>
      </c>
      <c r="E735" s="112"/>
      <c r="F735" s="112"/>
      <c r="G735" s="112"/>
      <c r="H735" s="112"/>
      <c r="I735" s="112"/>
      <c r="J735" s="112"/>
      <c r="K735" s="112"/>
      <c r="L735" s="112"/>
      <c r="M735" s="112"/>
      <c r="N735" s="112"/>
      <c r="O735" s="112"/>
      <c r="P735" s="112"/>
      <c r="Q735" s="112"/>
      <c r="R735" s="112"/>
      <c r="S735" s="112"/>
      <c r="T735" s="112"/>
      <c r="U735" s="112"/>
      <c r="V735" s="112">
        <v>15.2</v>
      </c>
      <c r="W735" s="112">
        <v>22.3</v>
      </c>
      <c r="X735" s="112">
        <v>24.3</v>
      </c>
      <c r="Y735" s="112">
        <v>35.389000000000003</v>
      </c>
      <c r="Z735" s="112">
        <v>34.200000000000003</v>
      </c>
      <c r="AA735" s="112">
        <v>30.848414547675972</v>
      </c>
      <c r="AB735" s="112">
        <v>33.123924556010003</v>
      </c>
      <c r="AC735" s="112">
        <v>41.641501574192745</v>
      </c>
      <c r="AD735" s="112">
        <v>41.639610233110005</v>
      </c>
      <c r="AE735" s="112">
        <v>43.295603933199999</v>
      </c>
      <c r="AF735" s="112">
        <v>57.723637777769994</v>
      </c>
      <c r="AG735" s="112">
        <v>60.045502194117702</v>
      </c>
      <c r="AH735" s="112">
        <v>61.048174047168693</v>
      </c>
      <c r="AI735" s="2077">
        <v>98.414873026033703</v>
      </c>
      <c r="AJ735" s="1863">
        <v>98.414873026033703</v>
      </c>
      <c r="AK735" s="112">
        <v>98.414873026033703</v>
      </c>
      <c r="AL735" s="112">
        <v>98.414873026033703</v>
      </c>
      <c r="AM735" s="112">
        <v>98.414873026033703</v>
      </c>
      <c r="AN735" s="112">
        <v>98.414873026033703</v>
      </c>
      <c r="AO735" s="112">
        <v>98.414873026033703</v>
      </c>
      <c r="AP735" s="112">
        <v>98.414873026033703</v>
      </c>
      <c r="AQ735" s="112">
        <v>98.414873026033703</v>
      </c>
      <c r="AR735" s="2475">
        <v>98.414873026033703</v>
      </c>
      <c r="AS735" s="2475">
        <v>98.414873026033703</v>
      </c>
      <c r="AT735" s="2475">
        <v>98.414873026033703</v>
      </c>
    </row>
    <row r="736" spans="3:46" ht="16">
      <c r="C736" s="90"/>
      <c r="D736" s="150" t="s">
        <v>360</v>
      </c>
      <c r="E736" s="113"/>
      <c r="F736" s="113"/>
      <c r="G736" s="113"/>
      <c r="H736" s="113"/>
      <c r="I736" s="113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>
        <v>94.899999999999991</v>
      </c>
      <c r="W736" s="113">
        <v>58.5</v>
      </c>
      <c r="X736" s="113">
        <v>40.4</v>
      </c>
      <c r="Y736" s="113">
        <v>66.2</v>
      </c>
      <c r="Z736" s="113">
        <v>39.200000000000003</v>
      </c>
      <c r="AA736" s="113">
        <v>33.83</v>
      </c>
      <c r="AB736" s="113">
        <v>35.620950904999994</v>
      </c>
      <c r="AC736" s="113">
        <v>56.374210883000003</v>
      </c>
      <c r="AD736" s="113">
        <v>2.1029171580000039</v>
      </c>
      <c r="AE736" s="113">
        <v>-102.972197592</v>
      </c>
      <c r="AF736" s="113">
        <v>-117.20913000099998</v>
      </c>
      <c r="AG736" s="113">
        <v>-74.867749054000015</v>
      </c>
      <c r="AH736" s="113">
        <v>-149.984782951</v>
      </c>
      <c r="AI736" s="2078">
        <v>-31.762174690999984</v>
      </c>
      <c r="AJ736" s="1864">
        <v>693.39123125976005</v>
      </c>
      <c r="AK736" s="113">
        <v>661.92252727216669</v>
      </c>
      <c r="AL736" s="113">
        <v>682.38241205089457</v>
      </c>
      <c r="AM736" s="113">
        <v>726.47004109788259</v>
      </c>
      <c r="AN736" s="113">
        <v>766.95083206261552</v>
      </c>
      <c r="AO736" s="113">
        <v>821.61385616220844</v>
      </c>
      <c r="AP736" s="113">
        <v>-1624.425859032729</v>
      </c>
      <c r="AQ736" s="113">
        <v>-4781.3898301603313</v>
      </c>
      <c r="AR736" s="2476">
        <v>-6437.4026195235911</v>
      </c>
      <c r="AS736" s="2476">
        <v>-8221.9152404676479</v>
      </c>
      <c r="AT736" s="2476">
        <v>-10394.229030718821</v>
      </c>
    </row>
    <row r="737" spans="3:46">
      <c r="C737" s="90"/>
      <c r="D737" s="150"/>
      <c r="E737" s="108"/>
      <c r="F737" s="108"/>
      <c r="G737" s="108"/>
      <c r="H737" s="108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  <c r="AH737" s="108"/>
      <c r="AI737" s="2075"/>
      <c r="AJ737" s="1861"/>
      <c r="AK737" s="108"/>
      <c r="AL737" s="108"/>
      <c r="AM737" s="108"/>
      <c r="AN737" s="108"/>
      <c r="AO737" s="108"/>
      <c r="AP737" s="108"/>
      <c r="AQ737" s="108"/>
      <c r="AR737" s="2477"/>
      <c r="AS737" s="2477"/>
      <c r="AT737" s="2477"/>
    </row>
    <row r="738" spans="3:46">
      <c r="C738" s="89"/>
      <c r="D738" s="146" t="s">
        <v>150</v>
      </c>
      <c r="E738" s="111"/>
      <c r="F738" s="111"/>
      <c r="G738" s="111"/>
      <c r="H738" s="111"/>
      <c r="I738" s="111"/>
      <c r="J738" s="111"/>
      <c r="K738" s="111"/>
      <c r="L738" s="111"/>
      <c r="M738" s="111"/>
      <c r="N738" s="111"/>
      <c r="O738" s="111"/>
      <c r="P738" s="111"/>
      <c r="Q738" s="111"/>
      <c r="R738" s="111"/>
      <c r="S738" s="111"/>
      <c r="T738" s="111"/>
      <c r="U738" s="111"/>
      <c r="V738" s="111">
        <v>554.5</v>
      </c>
      <c r="W738" s="111">
        <v>704.40000000000009</v>
      </c>
      <c r="X738" s="111">
        <v>866.19999999999993</v>
      </c>
      <c r="Y738" s="111">
        <v>1047.473</v>
      </c>
      <c r="Z738" s="111">
        <v>1401.6999999999998</v>
      </c>
      <c r="AA738" s="111">
        <v>1526.8043697189291</v>
      </c>
      <c r="AB738" s="111">
        <v>1782.346347066069</v>
      </c>
      <c r="AC738" s="111">
        <v>1983.7729201402453</v>
      </c>
      <c r="AD738" s="111">
        <v>2371.2654168234158</v>
      </c>
      <c r="AE738" s="111">
        <v>2963.9325299963016</v>
      </c>
      <c r="AF738" s="111">
        <v>3721.2364108107272</v>
      </c>
      <c r="AG738" s="111">
        <v>4419.794405554343</v>
      </c>
      <c r="AH738" s="111">
        <v>5139.8883652164513</v>
      </c>
      <c r="AI738" s="2076">
        <v>5895.6972927104698</v>
      </c>
      <c r="AJ738" s="1862">
        <v>6297.6619477256409</v>
      </c>
      <c r="AK738" s="111">
        <v>6625.8482604948531</v>
      </c>
      <c r="AL738" s="111">
        <v>7463.8514459549915</v>
      </c>
      <c r="AM738" s="111">
        <v>8228.8555891264878</v>
      </c>
      <c r="AN738" s="111">
        <v>9366.9845707697186</v>
      </c>
      <c r="AO738" s="111">
        <v>10394.510981553209</v>
      </c>
      <c r="AP738" s="111">
        <v>11597.92684955718</v>
      </c>
      <c r="AQ738" s="111">
        <v>12835.230509199449</v>
      </c>
      <c r="AR738" s="2477">
        <v>14424.040934275177</v>
      </c>
      <c r="AS738" s="2477">
        <v>16147.549279584166</v>
      </c>
      <c r="AT738" s="2477">
        <v>18265.4677601355</v>
      </c>
    </row>
    <row r="739" spans="3:46">
      <c r="C739" s="90"/>
      <c r="D739" s="150" t="s">
        <v>151</v>
      </c>
      <c r="E739" s="112"/>
      <c r="F739" s="112"/>
      <c r="G739" s="112"/>
      <c r="H739" s="112"/>
      <c r="I739" s="112"/>
      <c r="J739" s="112"/>
      <c r="K739" s="112"/>
      <c r="L739" s="112"/>
      <c r="M739" s="112"/>
      <c r="N739" s="112"/>
      <c r="O739" s="112"/>
      <c r="P739" s="112"/>
      <c r="Q739" s="112"/>
      <c r="R739" s="112"/>
      <c r="S739" s="112"/>
      <c r="T739" s="112"/>
      <c r="U739" s="112"/>
      <c r="V739" s="112">
        <v>49.300000000000004</v>
      </c>
      <c r="W739" s="112">
        <v>28.200000000000003</v>
      </c>
      <c r="X739" s="112">
        <v>116.29999999999998</v>
      </c>
      <c r="Y739" s="112">
        <v>145.673</v>
      </c>
      <c r="Z739" s="112">
        <v>230.8</v>
      </c>
      <c r="AA739" s="112">
        <v>225.37804182527242</v>
      </c>
      <c r="AB739" s="112">
        <v>297.34655789448237</v>
      </c>
      <c r="AC739" s="112">
        <v>289.87078775832777</v>
      </c>
      <c r="AD739" s="112">
        <v>440.41393653666137</v>
      </c>
      <c r="AE739" s="112">
        <v>641.13348825239837</v>
      </c>
      <c r="AF739" s="112">
        <v>857.72151325454286</v>
      </c>
      <c r="AG739" s="112">
        <v>1148.9747696179779</v>
      </c>
      <c r="AH739" s="112">
        <v>1161.2793415249232</v>
      </c>
      <c r="AI739" s="2077">
        <v>1310.1658733373497</v>
      </c>
      <c r="AJ739" s="1863">
        <v>1250.9165261360281</v>
      </c>
      <c r="AK739" s="112">
        <v>1129.3112975176109</v>
      </c>
      <c r="AL739" s="112">
        <v>1125.9665278159775</v>
      </c>
      <c r="AM739" s="112">
        <v>1313.8388548696519</v>
      </c>
      <c r="AN739" s="112">
        <v>1987.121136358893</v>
      </c>
      <c r="AO739" s="112">
        <v>2249.3848300755926</v>
      </c>
      <c r="AP739" s="112">
        <v>2249.3848300755926</v>
      </c>
      <c r="AQ739" s="112">
        <v>2249.3848300755926</v>
      </c>
      <c r="AR739" s="2475">
        <v>2249.3848300755926</v>
      </c>
      <c r="AS739" s="2475">
        <v>2249.3848300755926</v>
      </c>
      <c r="AT739" s="2475">
        <v>2249.3848300755926</v>
      </c>
    </row>
    <row r="740" spans="3:46">
      <c r="C740" s="90"/>
      <c r="D740" s="150" t="s">
        <v>152</v>
      </c>
      <c r="E740" s="112"/>
      <c r="F740" s="112"/>
      <c r="G740" s="112"/>
      <c r="H740" s="112"/>
      <c r="I740" s="112"/>
      <c r="J740" s="112"/>
      <c r="K740" s="112"/>
      <c r="L740" s="112"/>
      <c r="M740" s="112"/>
      <c r="N740" s="112"/>
      <c r="O740" s="112"/>
      <c r="P740" s="112"/>
      <c r="Q740" s="112"/>
      <c r="R740" s="112"/>
      <c r="S740" s="112"/>
      <c r="T740" s="112"/>
      <c r="U740" s="112"/>
      <c r="V740" s="112">
        <v>2.8</v>
      </c>
      <c r="W740" s="112">
        <v>1.1000000000000001</v>
      </c>
      <c r="X740" s="112">
        <v>1.3</v>
      </c>
      <c r="Y740" s="112">
        <v>5.8</v>
      </c>
      <c r="Z740" s="112">
        <v>4.3</v>
      </c>
      <c r="AA740" s="112">
        <v>43.726906460317302</v>
      </c>
      <c r="AB740" s="112">
        <v>46.101545802326996</v>
      </c>
      <c r="AC740" s="112">
        <v>95.167852994435592</v>
      </c>
      <c r="AD740" s="112">
        <v>128.96688596851001</v>
      </c>
      <c r="AE740" s="112">
        <v>139.90356368567674</v>
      </c>
      <c r="AF740" s="112">
        <v>120.51441390304477</v>
      </c>
      <c r="AG740" s="112">
        <v>169.59001433602</v>
      </c>
      <c r="AH740" s="112">
        <v>296.89936960277345</v>
      </c>
      <c r="AI740" s="2077">
        <v>357.4540027688501</v>
      </c>
      <c r="AJ740" s="1863">
        <v>357.4540027688501</v>
      </c>
      <c r="AK740" s="112">
        <v>357.4540027688501</v>
      </c>
      <c r="AL740" s="112">
        <v>357.4540027688501</v>
      </c>
      <c r="AM740" s="112">
        <v>357.4540027688501</v>
      </c>
      <c r="AN740" s="112">
        <v>357.4540027688501</v>
      </c>
      <c r="AO740" s="112">
        <v>357.4540027688501</v>
      </c>
      <c r="AP740" s="112">
        <v>357.4540027688501</v>
      </c>
      <c r="AQ740" s="112">
        <v>357.4540027688501</v>
      </c>
      <c r="AR740" s="2475">
        <v>357.4540027688501</v>
      </c>
      <c r="AS740" s="2475">
        <v>357.4540027688501</v>
      </c>
      <c r="AT740" s="2475">
        <v>357.4540027688501</v>
      </c>
    </row>
    <row r="741" spans="3:46">
      <c r="C741" s="90"/>
      <c r="D741" s="150" t="s">
        <v>153</v>
      </c>
      <c r="E741" s="112"/>
      <c r="F741" s="112"/>
      <c r="G741" s="112"/>
      <c r="H741" s="112"/>
      <c r="I741" s="112"/>
      <c r="J741" s="112"/>
      <c r="K741" s="112"/>
      <c r="L741" s="112"/>
      <c r="M741" s="112"/>
      <c r="N741" s="112"/>
      <c r="O741" s="112"/>
      <c r="P741" s="112"/>
      <c r="Q741" s="112"/>
      <c r="R741" s="112"/>
      <c r="S741" s="112"/>
      <c r="T741" s="112"/>
      <c r="U741" s="112"/>
      <c r="V741" s="112">
        <v>502.4</v>
      </c>
      <c r="W741" s="112">
        <v>675.1</v>
      </c>
      <c r="X741" s="112">
        <v>748.6</v>
      </c>
      <c r="Y741" s="112">
        <v>896</v>
      </c>
      <c r="Z741" s="112">
        <v>1166.5999999999999</v>
      </c>
      <c r="AA741" s="112">
        <v>1257.6994214333395</v>
      </c>
      <c r="AB741" s="112">
        <v>1438.8982433692597</v>
      </c>
      <c r="AC741" s="112">
        <v>1598.734279387482</v>
      </c>
      <c r="AD741" s="112">
        <v>1801.8845943182444</v>
      </c>
      <c r="AE741" s="112">
        <v>2182.8954780582267</v>
      </c>
      <c r="AF741" s="112">
        <v>2743.0004836531393</v>
      </c>
      <c r="AG741" s="112">
        <v>3101.2296216003451</v>
      </c>
      <c r="AH741" s="112">
        <v>3681.7096540887546</v>
      </c>
      <c r="AI741" s="2077">
        <v>4228.0774166042702</v>
      </c>
      <c r="AJ741" s="1863">
        <v>4689.2914188207633</v>
      </c>
      <c r="AK741" s="112">
        <v>5139.0829602083923</v>
      </c>
      <c r="AL741" s="112">
        <v>5980.4309153701643</v>
      </c>
      <c r="AM741" s="112">
        <v>6557.5627314879857</v>
      </c>
      <c r="AN741" s="112">
        <v>7022.4094316419751</v>
      </c>
      <c r="AO741" s="112">
        <v>7787.6721487087671</v>
      </c>
      <c r="AP741" s="112">
        <v>8991.0880167127361</v>
      </c>
      <c r="AQ741" s="112">
        <v>10228.391676355006</v>
      </c>
      <c r="AR741" s="2475">
        <v>11817.202101430734</v>
      </c>
      <c r="AS741" s="2475">
        <v>13540.710446739722</v>
      </c>
      <c r="AT741" s="2475">
        <v>15658.628927291054</v>
      </c>
    </row>
    <row r="742" spans="3:46">
      <c r="C742" s="90"/>
      <c r="D742" s="150"/>
      <c r="E742" s="112"/>
      <c r="F742" s="112"/>
      <c r="G742" s="112"/>
      <c r="H742" s="112"/>
      <c r="I742" s="112"/>
      <c r="J742" s="112"/>
      <c r="K742" s="112"/>
      <c r="L742" s="112"/>
      <c r="M742" s="112"/>
      <c r="N742" s="112"/>
      <c r="O742" s="112"/>
      <c r="P742" s="112"/>
      <c r="Q742" s="112"/>
      <c r="R742" s="112"/>
      <c r="S742" s="112"/>
      <c r="T742" s="112"/>
      <c r="U742" s="112"/>
      <c r="V742" s="112"/>
      <c r="W742" s="112"/>
      <c r="X742" s="112"/>
      <c r="Y742" s="112"/>
      <c r="Z742" s="112"/>
      <c r="AA742" s="112"/>
      <c r="AB742" s="112"/>
      <c r="AC742" s="112"/>
      <c r="AD742" s="112"/>
      <c r="AE742" s="112"/>
      <c r="AF742" s="112"/>
      <c r="AG742" s="112"/>
      <c r="AH742" s="112"/>
      <c r="AI742" s="2077"/>
      <c r="AJ742" s="1863"/>
      <c r="AK742" s="112"/>
      <c r="AL742" s="112"/>
      <c r="AM742" s="112"/>
      <c r="AN742" s="112"/>
      <c r="AO742" s="112"/>
      <c r="AP742" s="112"/>
      <c r="AQ742" s="112"/>
      <c r="AR742" s="2475"/>
      <c r="AS742" s="2475"/>
      <c r="AT742" s="2475"/>
    </row>
    <row r="743" spans="3:46">
      <c r="C743" s="89"/>
      <c r="D743" s="146" t="s">
        <v>154</v>
      </c>
      <c r="E743" s="111"/>
      <c r="F743" s="111"/>
      <c r="G743" s="111"/>
      <c r="H743" s="111"/>
      <c r="I743" s="111"/>
      <c r="J743" s="111"/>
      <c r="K743" s="111"/>
      <c r="L743" s="111"/>
      <c r="M743" s="111"/>
      <c r="N743" s="111"/>
      <c r="O743" s="111"/>
      <c r="P743" s="111"/>
      <c r="Q743" s="111"/>
      <c r="R743" s="111"/>
      <c r="S743" s="111"/>
      <c r="T743" s="111"/>
      <c r="U743" s="111"/>
      <c r="V743" s="111">
        <v>-137.5</v>
      </c>
      <c r="W743" s="111">
        <v>-161.00000000000017</v>
      </c>
      <c r="X743" s="111">
        <v>-201.29999999999993</v>
      </c>
      <c r="Y743" s="111">
        <v>-241.09700000000007</v>
      </c>
      <c r="Z743" s="111">
        <v>-279.18999999999983</v>
      </c>
      <c r="AA743" s="111">
        <v>-348.37823184730723</v>
      </c>
      <c r="AB743" s="111">
        <v>-409.59540087111191</v>
      </c>
      <c r="AC743" s="111">
        <v>-522.10265400249955</v>
      </c>
      <c r="AD743" s="111">
        <v>-551.43280346172219</v>
      </c>
      <c r="AE743" s="111">
        <v>-682.40931883608937</v>
      </c>
      <c r="AF743" s="111">
        <v>-1092.0168154773951</v>
      </c>
      <c r="AG743" s="111">
        <v>-1345.2096211681712</v>
      </c>
      <c r="AH743" s="111">
        <v>-1510.7666982970131</v>
      </c>
      <c r="AI743" s="2076">
        <v>-1904.89912401314</v>
      </c>
      <c r="AJ743" s="1862">
        <v>-1838.054017240868</v>
      </c>
      <c r="AK743" s="111">
        <v>-1796.3768803673695</v>
      </c>
      <c r="AL743" s="111">
        <v>-1754.422057032396</v>
      </c>
      <c r="AM743" s="111">
        <v>-1706.981356908864</v>
      </c>
      <c r="AN743" s="111">
        <v>-1663.0089682172043</v>
      </c>
      <c r="AO743" s="111">
        <v>-1624.4351884285691</v>
      </c>
      <c r="AP743" s="111">
        <v>-1546.6941886893267</v>
      </c>
      <c r="AQ743" s="111">
        <v>-1495.6261944838052</v>
      </c>
      <c r="AR743" s="2477">
        <v>-1482.0438800012787</v>
      </c>
      <c r="AS743" s="2477">
        <v>-1478.1227267268712</v>
      </c>
      <c r="AT743" s="2477">
        <v>-1484.4330090991698</v>
      </c>
    </row>
    <row r="744" spans="3:46">
      <c r="C744" s="89"/>
      <c r="D744" s="146"/>
      <c r="E744" s="111"/>
      <c r="F744" s="111"/>
      <c r="G744" s="111"/>
      <c r="H744" s="111"/>
      <c r="I744" s="111"/>
      <c r="J744" s="111"/>
      <c r="K744" s="111"/>
      <c r="L744" s="111"/>
      <c r="M744" s="111"/>
      <c r="N744" s="111"/>
      <c r="O744" s="111"/>
      <c r="P744" s="111"/>
      <c r="Q744" s="111"/>
      <c r="R744" s="111"/>
      <c r="S744" s="111"/>
      <c r="T744" s="111"/>
      <c r="U744" s="111"/>
      <c r="V744" s="111"/>
      <c r="W744" s="111"/>
      <c r="X744" s="111"/>
      <c r="Y744" s="111"/>
      <c r="Z744" s="111"/>
      <c r="AA744" s="111"/>
      <c r="AB744" s="111"/>
      <c r="AC744" s="111"/>
      <c r="AD744" s="111"/>
      <c r="AE744" s="111"/>
      <c r="AF744" s="111"/>
      <c r="AG744" s="111"/>
      <c r="AH744" s="111"/>
      <c r="AI744" s="2076"/>
      <c r="AJ744" s="1862"/>
      <c r="AK744" s="111"/>
      <c r="AL744" s="111"/>
      <c r="AM744" s="111"/>
      <c r="AN744" s="111"/>
      <c r="AO744" s="111"/>
      <c r="AP744" s="111"/>
      <c r="AQ744" s="111"/>
      <c r="AR744" s="2477"/>
      <c r="AS744" s="2477"/>
      <c r="AT744" s="2477"/>
    </row>
    <row r="745" spans="3:46">
      <c r="C745" s="89"/>
      <c r="D745" s="146" t="s">
        <v>155</v>
      </c>
      <c r="E745" s="111"/>
      <c r="F745" s="111"/>
      <c r="G745" s="111"/>
      <c r="H745" s="111"/>
      <c r="I745" s="111"/>
      <c r="J745" s="111"/>
      <c r="K745" s="111"/>
      <c r="L745" s="111"/>
      <c r="M745" s="111"/>
      <c r="N745" s="111"/>
      <c r="O745" s="111"/>
      <c r="P745" s="111"/>
      <c r="Q745" s="111"/>
      <c r="R745" s="111"/>
      <c r="S745" s="111"/>
      <c r="T745" s="111"/>
      <c r="U745" s="111"/>
      <c r="V745" s="111">
        <v>676.30000000000007</v>
      </c>
      <c r="W745" s="111">
        <v>781.09999999999991</v>
      </c>
      <c r="X745" s="111">
        <v>910.5</v>
      </c>
      <c r="Y745" s="111">
        <v>1104.7649999999999</v>
      </c>
      <c r="Z745" s="111">
        <v>1334.75</v>
      </c>
      <c r="AA745" s="111">
        <v>1445.4603538282122</v>
      </c>
      <c r="AB745" s="111">
        <v>1627.1547201267481</v>
      </c>
      <c r="AC745" s="111">
        <v>1886.0715921211111</v>
      </c>
      <c r="AD745" s="111">
        <v>2161.6364410000001</v>
      </c>
      <c r="AE745" s="111">
        <v>2567.9473870556644</v>
      </c>
      <c r="AF745" s="111">
        <v>2994.8416516254197</v>
      </c>
      <c r="AG745" s="111">
        <v>3686.5763288486346</v>
      </c>
      <c r="AH745" s="111">
        <v>4577.0217116537387</v>
      </c>
      <c r="AI745" s="2076">
        <v>5572.988428372335</v>
      </c>
      <c r="AJ745" s="1862">
        <v>6929.2865146324029</v>
      </c>
      <c r="AK745" s="111">
        <v>7530.1164373022684</v>
      </c>
      <c r="AL745" s="111">
        <v>8642.9604702642901</v>
      </c>
      <c r="AM745" s="111">
        <v>9707.0636983106124</v>
      </c>
      <c r="AN745" s="111">
        <v>10985.484551624579</v>
      </c>
      <c r="AO745" s="111">
        <v>12264.947734073932</v>
      </c>
      <c r="AP745" s="111">
        <v>10955.425218117354</v>
      </c>
      <c r="AQ745" s="111">
        <v>8899.4200899150856</v>
      </c>
      <c r="AR745" s="2477">
        <v>8903.1010863917454</v>
      </c>
      <c r="AS745" s="2477">
        <v>8906.7241144199525</v>
      </c>
      <c r="AT745" s="2477">
        <v>8910.2905326352193</v>
      </c>
    </row>
    <row r="746" spans="3:46">
      <c r="C746" s="89"/>
      <c r="D746" s="146" t="s">
        <v>361</v>
      </c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>
        <v>100.1</v>
      </c>
      <c r="W746" s="110">
        <v>110.3</v>
      </c>
      <c r="X746" s="110">
        <v>159.5</v>
      </c>
      <c r="Y746" s="110">
        <v>198.965</v>
      </c>
      <c r="Z746" s="114">
        <v>265.8</v>
      </c>
      <c r="AA746" s="114">
        <v>271.2</v>
      </c>
      <c r="AB746" s="114">
        <v>328.25615050242135</v>
      </c>
      <c r="AC746" s="114">
        <v>346.69915173913404</v>
      </c>
      <c r="AD746" s="114">
        <v>413.4578422451242</v>
      </c>
      <c r="AE746" s="114">
        <v>369.07352662731006</v>
      </c>
      <c r="AF746" s="114">
        <v>408.13237568974699</v>
      </c>
      <c r="AG746" s="114">
        <v>373.95739689461959</v>
      </c>
      <c r="AH746" s="114">
        <v>516.42816472689094</v>
      </c>
      <c r="AI746" s="2079">
        <v>715.21842738441285</v>
      </c>
      <c r="AJ746" s="1865">
        <v>715.21842738441285</v>
      </c>
      <c r="AK746" s="114">
        <v>715.21842738441285</v>
      </c>
      <c r="AL746" s="114">
        <v>715.21842738441285</v>
      </c>
      <c r="AM746" s="114">
        <v>715.21842738441285</v>
      </c>
      <c r="AN746" s="114">
        <v>715.21842738441285</v>
      </c>
      <c r="AO746" s="114">
        <v>715.21842738441285</v>
      </c>
      <c r="AP746" s="114">
        <v>715.21842738441285</v>
      </c>
      <c r="AQ746" s="114">
        <v>715.21842738441285</v>
      </c>
      <c r="AR746" s="2478">
        <v>715.21842738441285</v>
      </c>
      <c r="AS746" s="2478">
        <v>715.21842738441285</v>
      </c>
      <c r="AT746" s="2478">
        <v>715.21842738441285</v>
      </c>
    </row>
    <row r="747" spans="3:46">
      <c r="C747" s="89"/>
      <c r="D747" s="146" t="s">
        <v>354</v>
      </c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2080"/>
      <c r="AJ747" s="1866"/>
      <c r="AK747" s="110"/>
      <c r="AL747" s="110"/>
      <c r="AM747" s="110"/>
      <c r="AN747" s="110"/>
      <c r="AO747" s="110"/>
      <c r="AP747" s="110"/>
      <c r="AQ747" s="110"/>
      <c r="AR747" s="2479"/>
      <c r="AS747" s="2479"/>
      <c r="AT747" s="2479"/>
    </row>
    <row r="748" spans="3:46">
      <c r="C748" s="89"/>
      <c r="D748" s="146" t="s">
        <v>137</v>
      </c>
      <c r="E748" s="111"/>
      <c r="F748" s="111"/>
      <c r="G748" s="111"/>
      <c r="H748" s="111"/>
      <c r="I748" s="111"/>
      <c r="J748" s="111"/>
      <c r="K748" s="111"/>
      <c r="L748" s="111"/>
      <c r="M748" s="111"/>
      <c r="N748" s="111"/>
      <c r="O748" s="111"/>
      <c r="P748" s="111"/>
      <c r="Q748" s="111"/>
      <c r="R748" s="111"/>
      <c r="S748" s="111"/>
      <c r="T748" s="111"/>
      <c r="U748" s="111"/>
      <c r="V748" s="111">
        <v>671.20761688943992</v>
      </c>
      <c r="W748" s="111">
        <v>555.80000000000007</v>
      </c>
      <c r="X748" s="111">
        <v>744</v>
      </c>
      <c r="Y748" s="111">
        <v>690.30000000000007</v>
      </c>
      <c r="Z748" s="111">
        <v>642.59999999999991</v>
      </c>
      <c r="AA748" s="111">
        <v>726.73427125964554</v>
      </c>
      <c r="AB748" s="111">
        <v>792.32692011953759</v>
      </c>
      <c r="AC748" s="111">
        <v>1057.2761872354074</v>
      </c>
      <c r="AD748" s="111">
        <v>1138.0714918446258</v>
      </c>
      <c r="AE748" s="111">
        <v>1254.4660646586137</v>
      </c>
      <c r="AF748" s="111">
        <v>1231.3798316974903</v>
      </c>
      <c r="AG748" s="111">
        <v>1264.163025618431</v>
      </c>
      <c r="AH748" s="111">
        <v>1685.9593243268007</v>
      </c>
      <c r="AI748" s="2076">
        <v>2633.3902491267672</v>
      </c>
      <c r="AJ748" s="1862">
        <v>3114.2074481661962</v>
      </c>
      <c r="AK748" s="111">
        <v>3549.6195151955844</v>
      </c>
      <c r="AL748" s="111">
        <v>3979.1374968696591</v>
      </c>
      <c r="AM748" s="111">
        <v>4414.5566724921855</v>
      </c>
      <c r="AN748" s="111">
        <v>4616.1928081385986</v>
      </c>
      <c r="AO748" s="111">
        <v>4938.6539745873779</v>
      </c>
      <c r="AP748" s="111">
        <v>2255.5256824964536</v>
      </c>
      <c r="AQ748" s="111">
        <v>-1201.7998329302995</v>
      </c>
      <c r="AR748" s="2477">
        <v>-2805.1925724885532</v>
      </c>
      <c r="AS748" s="2477">
        <v>-4533.622071071949</v>
      </c>
      <c r="AT748" s="2477">
        <v>-6646.2302692509838</v>
      </c>
    </row>
    <row r="749" spans="3:46">
      <c r="C749" s="90"/>
      <c r="D749" s="150"/>
      <c r="E749" s="112"/>
      <c r="F749" s="112"/>
      <c r="G749" s="112"/>
      <c r="H749" s="112"/>
      <c r="I749" s="112"/>
      <c r="J749" s="112"/>
      <c r="K749" s="112"/>
      <c r="L749" s="112"/>
      <c r="M749" s="112"/>
      <c r="N749" s="112"/>
      <c r="O749" s="112"/>
      <c r="P749" s="112"/>
      <c r="Q749" s="112"/>
      <c r="R749" s="112"/>
      <c r="S749" s="112"/>
      <c r="T749" s="112"/>
      <c r="U749" s="112"/>
      <c r="V749" s="112"/>
      <c r="W749" s="112"/>
      <c r="X749" s="112"/>
      <c r="Y749" s="112"/>
      <c r="Z749" s="112"/>
      <c r="AA749" s="112"/>
      <c r="AB749" s="112"/>
      <c r="AC749" s="112"/>
      <c r="AD749" s="112"/>
      <c r="AE749" s="112"/>
      <c r="AF749" s="112"/>
      <c r="AG749" s="112"/>
      <c r="AH749" s="112"/>
      <c r="AI749" s="2077"/>
      <c r="AJ749" s="1863"/>
      <c r="AK749" s="112"/>
      <c r="AL749" s="112"/>
      <c r="AM749" s="112"/>
      <c r="AN749" s="112"/>
      <c r="AO749" s="112"/>
      <c r="AP749" s="112"/>
      <c r="AQ749" s="112"/>
      <c r="AR749" s="2475"/>
      <c r="AS749" s="2475"/>
      <c r="AT749" s="2475"/>
    </row>
    <row r="750" spans="3:46">
      <c r="C750" s="89"/>
      <c r="D750" s="146" t="s">
        <v>156</v>
      </c>
      <c r="E750" s="111"/>
      <c r="F750" s="111"/>
      <c r="G750" s="111"/>
      <c r="H750" s="111"/>
      <c r="I750" s="111"/>
      <c r="J750" s="111"/>
      <c r="K750" s="111"/>
      <c r="L750" s="111"/>
      <c r="M750" s="111"/>
      <c r="N750" s="111"/>
      <c r="O750" s="111"/>
      <c r="P750" s="111"/>
      <c r="Q750" s="111"/>
      <c r="R750" s="111"/>
      <c r="S750" s="111"/>
      <c r="T750" s="111"/>
      <c r="U750" s="111"/>
      <c r="V750" s="111">
        <v>109.39580000000001</v>
      </c>
      <c r="W750" s="111">
        <v>334.0999999999998</v>
      </c>
      <c r="X750" s="111">
        <v>284.10000000000014</v>
      </c>
      <c r="Y750" s="111">
        <v>533.75199999999984</v>
      </c>
      <c r="Z750" s="111">
        <v>839.45000000000016</v>
      </c>
      <c r="AA750" s="111">
        <v>867.87647202089079</v>
      </c>
      <c r="AB750" s="111">
        <v>999.36111545120036</v>
      </c>
      <c r="AC750" s="111">
        <v>1014.0114671575111</v>
      </c>
      <c r="AD750" s="111">
        <v>1253.1903691812643</v>
      </c>
      <c r="AE750" s="111">
        <v>1566.4549640508512</v>
      </c>
      <c r="AF750" s="111">
        <v>2033.5559430841599</v>
      </c>
      <c r="AG750" s="111">
        <v>2736.2386867567529</v>
      </c>
      <c r="AH750" s="111">
        <v>3227.1126232317697</v>
      </c>
      <c r="AI750" s="2076">
        <v>3291.5682615255355</v>
      </c>
      <c r="AJ750" s="1862">
        <v>4208.4922113477669</v>
      </c>
      <c r="AK750" s="111">
        <v>4461.2899265306478</v>
      </c>
      <c r="AL750" s="111">
        <v>5210.5944382266289</v>
      </c>
      <c r="AM750" s="111">
        <v>5904.8317651324378</v>
      </c>
      <c r="AN750" s="111">
        <v>6984.9417374610503</v>
      </c>
      <c r="AO750" s="111">
        <v>7997.5506426193679</v>
      </c>
      <c r="AP750" s="111">
        <v>9279.7075103625793</v>
      </c>
      <c r="AQ750" s="111">
        <v>10569.079164210372</v>
      </c>
      <c r="AR750" s="2477">
        <v>12172.471903768626</v>
      </c>
      <c r="AS750" s="2477">
        <v>13900.901402352021</v>
      </c>
      <c r="AT750" s="2477">
        <v>16013.509600531057</v>
      </c>
    </row>
    <row r="751" spans="3:46">
      <c r="C751" s="90"/>
      <c r="D751" s="150" t="s">
        <v>157</v>
      </c>
      <c r="E751" s="112"/>
      <c r="F751" s="112"/>
      <c r="G751" s="112"/>
      <c r="H751" s="112"/>
      <c r="I751" s="112"/>
      <c r="J751" s="112"/>
      <c r="K751" s="112"/>
      <c r="L751" s="112"/>
      <c r="M751" s="112"/>
      <c r="N751" s="112"/>
      <c r="O751" s="112"/>
      <c r="P751" s="112"/>
      <c r="Q751" s="112"/>
      <c r="R751" s="112"/>
      <c r="S751" s="112"/>
      <c r="T751" s="112"/>
      <c r="U751" s="112"/>
      <c r="V751" s="112">
        <v>299.19580000000002</v>
      </c>
      <c r="W751" s="112">
        <v>544.19999999999993</v>
      </c>
      <c r="X751" s="112">
        <v>567.20000000000005</v>
      </c>
      <c r="Y751" s="112">
        <v>890.64594999999997</v>
      </c>
      <c r="Z751" s="112">
        <v>1221.8499999999999</v>
      </c>
      <c r="AA751" s="112">
        <v>1353.6795211792291</v>
      </c>
      <c r="AB751" s="112">
        <v>1579.6745026524022</v>
      </c>
      <c r="AC751" s="112">
        <v>1725.7722701545788</v>
      </c>
      <c r="AD751" s="112">
        <v>2024.9312449387492</v>
      </c>
      <c r="AE751" s="112">
        <v>2528.692695413054</v>
      </c>
      <c r="AF751" s="112">
        <v>3448.2475493227939</v>
      </c>
      <c r="AG751" s="112">
        <v>4417.47459199901</v>
      </c>
      <c r="AH751" s="112">
        <v>5344.2124532722801</v>
      </c>
      <c r="AI751" s="2077">
        <v>5982.7271890659431</v>
      </c>
      <c r="AJ751" s="1863">
        <v>6832.8060321159028</v>
      </c>
      <c r="AK751" s="112">
        <v>7043.9266104252847</v>
      </c>
      <c r="AL751" s="112">
        <v>7751.2762987862925</v>
      </c>
      <c r="AM751" s="112">
        <v>8398.0729255685692</v>
      </c>
      <c r="AN751" s="112">
        <v>9434.2105092055226</v>
      </c>
      <c r="AO751" s="112">
        <v>10408.245634575205</v>
      </c>
      <c r="AP751" s="112">
        <v>11612.661502579174</v>
      </c>
      <c r="AQ751" s="112">
        <v>12850.965162221444</v>
      </c>
      <c r="AR751" s="2475">
        <v>14440.775587297172</v>
      </c>
      <c r="AS751" s="2475">
        <v>16165.28393260616</v>
      </c>
      <c r="AT751" s="2475">
        <v>18284.202413157494</v>
      </c>
    </row>
    <row r="752" spans="3:46">
      <c r="C752" s="90"/>
      <c r="D752" s="150" t="s">
        <v>158</v>
      </c>
      <c r="E752" s="112"/>
      <c r="F752" s="112"/>
      <c r="G752" s="112"/>
      <c r="H752" s="112"/>
      <c r="I752" s="112"/>
      <c r="J752" s="112"/>
      <c r="K752" s="112"/>
      <c r="L752" s="112"/>
      <c r="M752" s="112"/>
      <c r="N752" s="112"/>
      <c r="O752" s="112"/>
      <c r="P752" s="112"/>
      <c r="Q752" s="112"/>
      <c r="R752" s="112"/>
      <c r="S752" s="112"/>
      <c r="T752" s="112"/>
      <c r="U752" s="112"/>
      <c r="V752" s="112">
        <v>-212.36129999999997</v>
      </c>
      <c r="W752" s="112">
        <v>-137.10000000000002</v>
      </c>
      <c r="X752" s="112">
        <v>-187.29999999999998</v>
      </c>
      <c r="Y752" s="112">
        <v>-21.154050000000012</v>
      </c>
      <c r="Z752" s="112">
        <v>39.5</v>
      </c>
      <c r="AA752" s="112">
        <v>24.95483328557242</v>
      </c>
      <c r="AB752" s="112">
        <v>69.326811193815672</v>
      </c>
      <c r="AC752" s="112">
        <v>8.5038848876610587</v>
      </c>
      <c r="AD752" s="112">
        <v>69.937966863994632</v>
      </c>
      <c r="AE752" s="112">
        <v>164.43522521415065</v>
      </c>
      <c r="AF752" s="112">
        <v>540.63624196060971</v>
      </c>
      <c r="AG752" s="112">
        <v>1081.3418178136449</v>
      </c>
      <c r="AH752" s="112">
        <v>1250.4644920297519</v>
      </c>
      <c r="AI752" s="2077">
        <v>1287.1901501348225</v>
      </c>
      <c r="AJ752" s="1863">
        <v>1676.0549909682891</v>
      </c>
      <c r="AK752" s="112">
        <v>1437.3840278900423</v>
      </c>
      <c r="AL752" s="112">
        <v>1302.385761089278</v>
      </c>
      <c r="AM752" s="112">
        <v>1372.0505717537342</v>
      </c>
      <c r="AN752" s="112">
        <v>1942.3414552366976</v>
      </c>
      <c r="AO752" s="112">
        <v>2150.1138635395887</v>
      </c>
      <c r="AP752" s="112">
        <v>2150.1138635395887</v>
      </c>
      <c r="AQ752" s="112">
        <v>2150.1138635395887</v>
      </c>
      <c r="AR752" s="2475">
        <v>2150.1138635395887</v>
      </c>
      <c r="AS752" s="2475">
        <v>2150.1138635395887</v>
      </c>
      <c r="AT752" s="2475">
        <v>2150.1138635395887</v>
      </c>
    </row>
    <row r="753" spans="3:46">
      <c r="C753" s="90"/>
      <c r="D753" s="150" t="s">
        <v>159</v>
      </c>
      <c r="E753" s="112"/>
      <c r="F753" s="112"/>
      <c r="G753" s="112"/>
      <c r="H753" s="112"/>
      <c r="I753" s="112"/>
      <c r="J753" s="112"/>
      <c r="K753" s="112"/>
      <c r="L753" s="112"/>
      <c r="M753" s="112"/>
      <c r="N753" s="112"/>
      <c r="O753" s="112"/>
      <c r="P753" s="112"/>
      <c r="Q753" s="112"/>
      <c r="R753" s="112"/>
      <c r="S753" s="112"/>
      <c r="T753" s="112"/>
      <c r="U753" s="112"/>
      <c r="V753" s="112">
        <v>-1.0332300000000001</v>
      </c>
      <c r="W753" s="112">
        <v>-2.2999999999999998</v>
      </c>
      <c r="X753" s="112">
        <v>-4.8</v>
      </c>
      <c r="Y753" s="112">
        <v>0</v>
      </c>
      <c r="Z753" s="112">
        <v>0</v>
      </c>
      <c r="AA753" s="112">
        <v>0</v>
      </c>
      <c r="AB753" s="112">
        <v>0</v>
      </c>
      <c r="AC753" s="112">
        <v>0</v>
      </c>
      <c r="AD753" s="112">
        <v>0</v>
      </c>
      <c r="AE753" s="112">
        <v>0</v>
      </c>
      <c r="AF753" s="112">
        <v>0</v>
      </c>
      <c r="AG753" s="112">
        <v>0</v>
      </c>
      <c r="AH753" s="112">
        <v>0</v>
      </c>
      <c r="AI753" s="2077">
        <v>0</v>
      </c>
      <c r="AJ753" s="1863">
        <v>0</v>
      </c>
      <c r="AK753" s="112">
        <v>0</v>
      </c>
      <c r="AL753" s="112">
        <v>0</v>
      </c>
      <c r="AM753" s="112">
        <v>0</v>
      </c>
      <c r="AN753" s="112">
        <v>0</v>
      </c>
      <c r="AO753" s="112">
        <v>0</v>
      </c>
      <c r="AP753" s="112">
        <v>0</v>
      </c>
      <c r="AQ753" s="112">
        <v>0</v>
      </c>
      <c r="AR753" s="2475">
        <v>0</v>
      </c>
      <c r="AS753" s="2475">
        <v>0</v>
      </c>
      <c r="AT753" s="2475">
        <v>0</v>
      </c>
    </row>
    <row r="754" spans="3:46">
      <c r="C754" s="90"/>
      <c r="D754" s="150" t="s">
        <v>160</v>
      </c>
      <c r="E754" s="112"/>
      <c r="F754" s="112"/>
      <c r="G754" s="112"/>
      <c r="H754" s="112"/>
      <c r="I754" s="112"/>
      <c r="J754" s="112"/>
      <c r="K754" s="112"/>
      <c r="L754" s="112"/>
      <c r="M754" s="112"/>
      <c r="N754" s="112"/>
      <c r="O754" s="112"/>
      <c r="P754" s="112"/>
      <c r="Q754" s="112"/>
      <c r="R754" s="112"/>
      <c r="S754" s="112"/>
      <c r="T754" s="112"/>
      <c r="U754" s="112"/>
      <c r="V754" s="112">
        <v>2.8</v>
      </c>
      <c r="W754" s="112">
        <v>1.1000000000000001</v>
      </c>
      <c r="X754" s="112">
        <v>1.3</v>
      </c>
      <c r="Y754" s="112">
        <v>5.8</v>
      </c>
      <c r="Z754" s="112">
        <v>4.3</v>
      </c>
      <c r="AA754" s="112">
        <v>43.726906460317302</v>
      </c>
      <c r="AB754" s="112">
        <v>46.101545802326996</v>
      </c>
      <c r="AC754" s="112">
        <v>95.167852994435592</v>
      </c>
      <c r="AD754" s="112">
        <v>128.96688596851001</v>
      </c>
      <c r="AE754" s="112">
        <v>139.90356368567674</v>
      </c>
      <c r="AF754" s="112">
        <v>120.51441390304477</v>
      </c>
      <c r="AG754" s="112">
        <v>169.59001433602</v>
      </c>
      <c r="AH754" s="112">
        <v>296.89936960277345</v>
      </c>
      <c r="AI754" s="2077">
        <v>357.4540027688501</v>
      </c>
      <c r="AJ754" s="1863">
        <v>357.4540027688501</v>
      </c>
      <c r="AK754" s="112">
        <v>357.4540027688501</v>
      </c>
      <c r="AL754" s="112">
        <v>358.4540027688501</v>
      </c>
      <c r="AM754" s="112">
        <v>358.4540027688501</v>
      </c>
      <c r="AN754" s="112">
        <v>359.4540027688501</v>
      </c>
      <c r="AO754" s="112">
        <v>360.4540027688501</v>
      </c>
      <c r="AP754" s="112">
        <v>361.4540027688501</v>
      </c>
      <c r="AQ754" s="112">
        <v>362.4540027688501</v>
      </c>
      <c r="AR754" s="2475">
        <v>363.4540027688501</v>
      </c>
      <c r="AS754" s="2475">
        <v>364.4540027688501</v>
      </c>
      <c r="AT754" s="2475">
        <v>365.4540027688501</v>
      </c>
    </row>
    <row r="755" spans="3:46">
      <c r="C755" s="90"/>
      <c r="D755" s="150" t="s">
        <v>161</v>
      </c>
      <c r="E755" s="112"/>
      <c r="F755" s="112"/>
      <c r="G755" s="112"/>
      <c r="H755" s="112"/>
      <c r="I755" s="112"/>
      <c r="J755" s="112"/>
      <c r="K755" s="112"/>
      <c r="L755" s="112"/>
      <c r="M755" s="112"/>
      <c r="N755" s="112"/>
      <c r="O755" s="112"/>
      <c r="P755" s="112"/>
      <c r="Q755" s="112"/>
      <c r="R755" s="112"/>
      <c r="S755" s="112"/>
      <c r="T755" s="112"/>
      <c r="U755" s="112"/>
      <c r="V755" s="112">
        <v>509.79032999999998</v>
      </c>
      <c r="W755" s="112">
        <v>682.5</v>
      </c>
      <c r="X755" s="112">
        <v>758</v>
      </c>
      <c r="Y755" s="112">
        <v>906</v>
      </c>
      <c r="Z755" s="112">
        <v>1178.05</v>
      </c>
      <c r="AA755" s="112">
        <v>1284.9977814333395</v>
      </c>
      <c r="AB755" s="112">
        <v>1464.2461456562596</v>
      </c>
      <c r="AC755" s="112">
        <v>1622.100532272482</v>
      </c>
      <c r="AD755" s="112">
        <v>1826.0263921062444</v>
      </c>
      <c r="AE755" s="112">
        <v>2224.3539065132268</v>
      </c>
      <c r="AF755" s="112">
        <v>2787.0968934591392</v>
      </c>
      <c r="AG755" s="112">
        <v>3166.5427598493452</v>
      </c>
      <c r="AH755" s="112">
        <v>3796.8485916397544</v>
      </c>
      <c r="AI755" s="2077">
        <v>4338.0830361622702</v>
      </c>
      <c r="AJ755" s="1863">
        <v>4799.2970383787633</v>
      </c>
      <c r="AK755" s="112">
        <v>5249.0885797663923</v>
      </c>
      <c r="AL755" s="112">
        <v>6090.4365349281643</v>
      </c>
      <c r="AM755" s="112">
        <v>6667.5683510459858</v>
      </c>
      <c r="AN755" s="112">
        <v>7132.4150511999751</v>
      </c>
      <c r="AO755" s="112">
        <v>7897.6777682667671</v>
      </c>
      <c r="AP755" s="112">
        <v>9101.0936362707362</v>
      </c>
      <c r="AQ755" s="112">
        <v>10338.397295913006</v>
      </c>
      <c r="AR755" s="2475">
        <v>11927.207720988734</v>
      </c>
      <c r="AS755" s="2475">
        <v>13650.716066297722</v>
      </c>
      <c r="AT755" s="2475">
        <v>15768.634546849054</v>
      </c>
    </row>
    <row r="756" spans="3:46">
      <c r="C756" s="90"/>
      <c r="D756" s="150" t="s">
        <v>162</v>
      </c>
      <c r="E756" s="112"/>
      <c r="F756" s="112"/>
      <c r="G756" s="112"/>
      <c r="H756" s="112"/>
      <c r="I756" s="112"/>
      <c r="J756" s="112"/>
      <c r="K756" s="112"/>
      <c r="L756" s="112"/>
      <c r="M756" s="112"/>
      <c r="N756" s="112"/>
      <c r="O756" s="112"/>
      <c r="P756" s="112"/>
      <c r="Q756" s="112"/>
      <c r="R756" s="112"/>
      <c r="S756" s="112"/>
      <c r="T756" s="112"/>
      <c r="U756" s="112"/>
      <c r="V756" s="112">
        <v>-189.8</v>
      </c>
      <c r="W756" s="112">
        <v>-210.10000000000016</v>
      </c>
      <c r="X756" s="112">
        <v>-283.09999999999991</v>
      </c>
      <c r="Y756" s="112">
        <v>-356.89395000000013</v>
      </c>
      <c r="Z756" s="112">
        <v>-382.39999999999975</v>
      </c>
      <c r="AA756" s="112">
        <v>-485.80304915833835</v>
      </c>
      <c r="AB756" s="112">
        <v>-580.31338720120186</v>
      </c>
      <c r="AC756" s="112">
        <v>-711.76080299706769</v>
      </c>
      <c r="AD756" s="112">
        <v>-771.7408757574849</v>
      </c>
      <c r="AE756" s="112">
        <v>-962.23773136220291</v>
      </c>
      <c r="AF756" s="112">
        <v>-1414.691606238634</v>
      </c>
      <c r="AG756" s="112">
        <v>-1681.2359052422571</v>
      </c>
      <c r="AH756" s="112">
        <v>-2117.0998300405104</v>
      </c>
      <c r="AI756" s="2077">
        <v>-2691.1589275404076</v>
      </c>
      <c r="AJ756" s="1863">
        <v>-2624.3138207681359</v>
      </c>
      <c r="AK756" s="112">
        <v>-2582.6366838946374</v>
      </c>
      <c r="AL756" s="112">
        <v>-2540.6818605596636</v>
      </c>
      <c r="AM756" s="112">
        <v>-2493.2411604361318</v>
      </c>
      <c r="AN756" s="112">
        <v>-2449.2687717444724</v>
      </c>
      <c r="AO756" s="112">
        <v>-2410.6949919558369</v>
      </c>
      <c r="AP756" s="112">
        <v>-2332.9539922165945</v>
      </c>
      <c r="AQ756" s="112">
        <v>-2281.8859980110728</v>
      </c>
      <c r="AR756" s="2475">
        <v>-2268.3036835285466</v>
      </c>
      <c r="AS756" s="2475">
        <v>-2264.3825302541391</v>
      </c>
      <c r="AT756" s="2475">
        <v>-2270.6928126264374</v>
      </c>
    </row>
    <row r="757" spans="3:46">
      <c r="C757" s="90"/>
      <c r="D757" s="150"/>
      <c r="E757" s="112"/>
      <c r="F757" s="112"/>
      <c r="G757" s="112"/>
      <c r="H757" s="112"/>
      <c r="I757" s="112"/>
      <c r="J757" s="112"/>
      <c r="K757" s="112"/>
      <c r="L757" s="112"/>
      <c r="M757" s="112"/>
      <c r="N757" s="112"/>
      <c r="O757" s="112"/>
      <c r="P757" s="112"/>
      <c r="Q757" s="112"/>
      <c r="R757" s="112"/>
      <c r="S757" s="112"/>
      <c r="T757" s="112"/>
      <c r="U757" s="112"/>
      <c r="V757" s="112"/>
      <c r="W757" s="112"/>
      <c r="X757" s="112"/>
      <c r="Y757" s="112"/>
      <c r="Z757" s="112"/>
      <c r="AA757" s="112"/>
      <c r="AB757" s="112"/>
      <c r="AC757" s="112"/>
      <c r="AD757" s="112"/>
      <c r="AE757" s="112"/>
      <c r="AF757" s="112"/>
      <c r="AG757" s="112"/>
      <c r="AH757" s="112"/>
      <c r="AI757" s="2077"/>
      <c r="AJ757" s="1863"/>
      <c r="AK757" s="112"/>
      <c r="AL757" s="112"/>
      <c r="AM757" s="112"/>
      <c r="AN757" s="112"/>
      <c r="AO757" s="112"/>
      <c r="AP757" s="112"/>
      <c r="AQ757" s="112"/>
      <c r="AR757" s="2475"/>
      <c r="AS757" s="2475"/>
      <c r="AT757" s="2475"/>
    </row>
    <row r="758" spans="3:46">
      <c r="C758" s="89"/>
      <c r="D758" s="146" t="s">
        <v>163</v>
      </c>
      <c r="E758" s="111"/>
      <c r="F758" s="111"/>
      <c r="G758" s="111"/>
      <c r="H758" s="111"/>
      <c r="I758" s="111"/>
      <c r="J758" s="111"/>
      <c r="K758" s="111"/>
      <c r="L758" s="111"/>
      <c r="M758" s="111"/>
      <c r="N758" s="111"/>
      <c r="O758" s="111"/>
      <c r="P758" s="111"/>
      <c r="Q758" s="111"/>
      <c r="R758" s="111"/>
      <c r="S758" s="111"/>
      <c r="T758" s="111"/>
      <c r="U758" s="111"/>
      <c r="V758" s="111">
        <v>780.80000000000007</v>
      </c>
      <c r="W758" s="111">
        <v>889.89999999999986</v>
      </c>
      <c r="X758" s="111">
        <v>1028.0999999999999</v>
      </c>
      <c r="Y758" s="111">
        <v>1224.0519999999999</v>
      </c>
      <c r="Z758" s="111">
        <v>1482.05</v>
      </c>
      <c r="AA758" s="111">
        <v>1594.6107432805361</v>
      </c>
      <c r="AB758" s="111">
        <v>1791.6765755707381</v>
      </c>
      <c r="AC758" s="111">
        <v>2071.2876543929183</v>
      </c>
      <c r="AD758" s="111">
        <v>2391.2618610258901</v>
      </c>
      <c r="AE758" s="111">
        <v>2820.9293487094642</v>
      </c>
      <c r="AF758" s="111">
        <v>3264.9357747816493</v>
      </c>
      <c r="AG758" s="111">
        <v>4000.4014241795167</v>
      </c>
      <c r="AH758" s="111">
        <v>4913.0719475585702</v>
      </c>
      <c r="AI758" s="2076">
        <v>5924.9585106523018</v>
      </c>
      <c r="AJ758" s="1862">
        <v>7322.6996595139626</v>
      </c>
      <c r="AK758" s="111">
        <v>8010.9094417262322</v>
      </c>
      <c r="AL758" s="111">
        <v>9189.731935096288</v>
      </c>
      <c r="AM758" s="111">
        <v>10319.388437624624</v>
      </c>
      <c r="AN758" s="111">
        <v>11601.134545599649</v>
      </c>
      <c r="AO758" s="111">
        <v>12936.204617206748</v>
      </c>
      <c r="AP758" s="111">
        <v>11535.233192859034</v>
      </c>
      <c r="AQ758" s="111">
        <v>9367.2793312800732</v>
      </c>
      <c r="AR758" s="2477">
        <v>9367.2793312800732</v>
      </c>
      <c r="AS758" s="2477">
        <v>9367.2793312800732</v>
      </c>
      <c r="AT758" s="2477">
        <v>9367.2793312800732</v>
      </c>
    </row>
    <row r="759" spans="3:46">
      <c r="C759" s="90"/>
      <c r="D759" s="150" t="s">
        <v>164</v>
      </c>
      <c r="E759" s="112"/>
      <c r="F759" s="112"/>
      <c r="G759" s="112"/>
      <c r="H759" s="112"/>
      <c r="I759" s="112"/>
      <c r="J759" s="112"/>
      <c r="K759" s="112"/>
      <c r="L759" s="112"/>
      <c r="M759" s="112"/>
      <c r="N759" s="112"/>
      <c r="O759" s="112"/>
      <c r="P759" s="112"/>
      <c r="Q759" s="112"/>
      <c r="R759" s="112"/>
      <c r="S759" s="112"/>
      <c r="T759" s="112"/>
      <c r="U759" s="112"/>
      <c r="V759" s="112">
        <v>102.8</v>
      </c>
      <c r="W759" s="112">
        <v>107.00000000000001</v>
      </c>
      <c r="X759" s="112">
        <v>116.6</v>
      </c>
      <c r="Y759" s="112">
        <v>118.52</v>
      </c>
      <c r="Z759" s="112">
        <v>142.6</v>
      </c>
      <c r="AA759" s="112">
        <v>145.85038945232401</v>
      </c>
      <c r="AB759" s="112">
        <v>162.73207544399</v>
      </c>
      <c r="AC759" s="112">
        <v>179.96611842580725</v>
      </c>
      <c r="AD759" s="112">
        <v>214.01874976688998</v>
      </c>
      <c r="AE759" s="112">
        <v>243.57951606679998</v>
      </c>
      <c r="AF759" s="112">
        <v>262.16424222222997</v>
      </c>
      <c r="AG759" s="112">
        <v>309.25176780588231</v>
      </c>
      <c r="AH759" s="112">
        <v>328.49237595283131</v>
      </c>
      <c r="AI759" s="2077">
        <v>347.9163969739663</v>
      </c>
      <c r="AJ759" s="1863">
        <v>389.35945957555941</v>
      </c>
      <c r="AK759" s="112">
        <v>476.73931911796376</v>
      </c>
      <c r="AL759" s="112">
        <v>542.71777952599746</v>
      </c>
      <c r="AM759" s="112">
        <v>608.27105400801224</v>
      </c>
      <c r="AN759" s="112">
        <v>611.59630866907014</v>
      </c>
      <c r="AO759" s="112">
        <v>667.20319782681452</v>
      </c>
      <c r="AP759" s="112">
        <v>575.75428943567863</v>
      </c>
      <c r="AQ759" s="112">
        <v>463.80555605898667</v>
      </c>
      <c r="AR759" s="2475">
        <v>460.124559582328</v>
      </c>
      <c r="AS759" s="2475">
        <v>456.50153155412073</v>
      </c>
      <c r="AT759" s="2475">
        <v>452.93511333885414</v>
      </c>
    </row>
    <row r="760" spans="3:46">
      <c r="C760" s="90"/>
      <c r="D760" s="150" t="s">
        <v>165</v>
      </c>
      <c r="E760" s="112"/>
      <c r="F760" s="112"/>
      <c r="G760" s="112"/>
      <c r="H760" s="112"/>
      <c r="I760" s="112"/>
      <c r="J760" s="112"/>
      <c r="K760" s="112"/>
      <c r="L760" s="112"/>
      <c r="M760" s="112"/>
      <c r="N760" s="112"/>
      <c r="O760" s="112"/>
      <c r="P760" s="112"/>
      <c r="Q760" s="112"/>
      <c r="R760" s="112"/>
      <c r="S760" s="112"/>
      <c r="T760" s="112"/>
      <c r="U760" s="112"/>
      <c r="V760" s="112">
        <v>678.00000000000011</v>
      </c>
      <c r="W760" s="112">
        <v>782.89999999999986</v>
      </c>
      <c r="X760" s="112">
        <v>911.5</v>
      </c>
      <c r="Y760" s="112">
        <v>1105.5319999999999</v>
      </c>
      <c r="Z760" s="112">
        <v>1339.45</v>
      </c>
      <c r="AA760" s="112">
        <v>1448.7603538282121</v>
      </c>
      <c r="AB760" s="112">
        <v>1628.9445001267482</v>
      </c>
      <c r="AC760" s="112">
        <v>1891.321535967111</v>
      </c>
      <c r="AD760" s="112">
        <v>2177.2431112590002</v>
      </c>
      <c r="AE760" s="112">
        <v>2577.3498326426643</v>
      </c>
      <c r="AF760" s="112">
        <v>3002.7715325594195</v>
      </c>
      <c r="AG760" s="112">
        <v>3691.1496563736346</v>
      </c>
      <c r="AH760" s="112">
        <v>4584.5795716057391</v>
      </c>
      <c r="AI760" s="2077">
        <v>5577.0421136783352</v>
      </c>
      <c r="AJ760" s="1863">
        <v>6933.3401999384032</v>
      </c>
      <c r="AK760" s="112">
        <v>7534.1701226082687</v>
      </c>
      <c r="AL760" s="112">
        <v>8647.0141555702903</v>
      </c>
      <c r="AM760" s="112">
        <v>9711.1173836166126</v>
      </c>
      <c r="AN760" s="112">
        <v>10989.538236930579</v>
      </c>
      <c r="AO760" s="112">
        <v>12269.001419379932</v>
      </c>
      <c r="AP760" s="112">
        <v>10959.478903423354</v>
      </c>
      <c r="AQ760" s="112">
        <v>8903.4737752210858</v>
      </c>
      <c r="AR760" s="2475">
        <v>8907.1547716977457</v>
      </c>
      <c r="AS760" s="2475">
        <v>8910.7777997259527</v>
      </c>
      <c r="AT760" s="2475">
        <v>8914.3442179412195</v>
      </c>
    </row>
    <row r="761" spans="3:46">
      <c r="C761" s="90"/>
      <c r="D761" s="150" t="s">
        <v>166</v>
      </c>
      <c r="E761" s="112"/>
      <c r="F761" s="112"/>
      <c r="G761" s="112"/>
      <c r="H761" s="112"/>
      <c r="I761" s="112"/>
      <c r="J761" s="112"/>
      <c r="K761" s="112"/>
      <c r="L761" s="112"/>
      <c r="M761" s="112"/>
      <c r="N761" s="112"/>
      <c r="O761" s="112"/>
      <c r="P761" s="112"/>
      <c r="Q761" s="112"/>
      <c r="R761" s="112"/>
      <c r="S761" s="112"/>
      <c r="T761" s="112"/>
      <c r="U761" s="112"/>
      <c r="V761" s="112">
        <v>279.10000000000002</v>
      </c>
      <c r="W761" s="112">
        <v>316.5</v>
      </c>
      <c r="X761" s="112">
        <v>379.7</v>
      </c>
      <c r="Y761" s="112">
        <v>456.15</v>
      </c>
      <c r="Z761" s="112">
        <v>614.6</v>
      </c>
      <c r="AA761" s="112">
        <v>587.89092930867105</v>
      </c>
      <c r="AB761" s="112">
        <v>647.33179890505448</v>
      </c>
      <c r="AC761" s="112">
        <v>774.03614864587985</v>
      </c>
      <c r="AD761" s="112">
        <v>933.49065858423842</v>
      </c>
      <c r="AE761" s="112">
        <v>988.30041199732477</v>
      </c>
      <c r="AF761" s="112">
        <v>1053.5777436082135</v>
      </c>
      <c r="AG761" s="112">
        <v>1297.168266927207</v>
      </c>
      <c r="AH761" s="112">
        <v>1721.1215611645566</v>
      </c>
      <c r="AI761" s="2077">
        <v>1920.0943257492299</v>
      </c>
      <c r="AJ761" s="1863">
        <v>2436.5603479775164</v>
      </c>
      <c r="AK761" s="112">
        <v>2647.7079800335346</v>
      </c>
      <c r="AL761" s="112">
        <v>3038.7910029353579</v>
      </c>
      <c r="AM761" s="112">
        <v>3412.7452092550739</v>
      </c>
      <c r="AN761" s="112">
        <v>3862.0163353481025</v>
      </c>
      <c r="AO761" s="112">
        <v>4311.6537636515504</v>
      </c>
      <c r="AP761" s="112">
        <v>3851.4526852172485</v>
      </c>
      <c r="AQ761" s="112">
        <v>3128.9177415748491</v>
      </c>
      <c r="AR761" s="2475">
        <v>3130.2113417440942</v>
      </c>
      <c r="AS761" s="2475">
        <v>3131.4845702571301</v>
      </c>
      <c r="AT761" s="2475">
        <v>3132.7379045746502</v>
      </c>
    </row>
    <row r="762" spans="3:46">
      <c r="C762" s="90"/>
      <c r="D762" s="150" t="s">
        <v>167</v>
      </c>
      <c r="E762" s="112"/>
      <c r="F762" s="112"/>
      <c r="G762" s="112"/>
      <c r="H762" s="112"/>
      <c r="I762" s="112"/>
      <c r="J762" s="112"/>
      <c r="K762" s="112"/>
      <c r="L762" s="112"/>
      <c r="M762" s="112"/>
      <c r="N762" s="112"/>
      <c r="O762" s="112"/>
      <c r="P762" s="112"/>
      <c r="Q762" s="112"/>
      <c r="R762" s="112"/>
      <c r="S762" s="112"/>
      <c r="T762" s="112"/>
      <c r="U762" s="112"/>
      <c r="V762" s="112">
        <v>263.3</v>
      </c>
      <c r="W762" s="112">
        <v>293.89999999999998</v>
      </c>
      <c r="X762" s="112">
        <v>343</v>
      </c>
      <c r="Y762" s="112">
        <v>407.25</v>
      </c>
      <c r="Z762" s="112">
        <v>469</v>
      </c>
      <c r="AA762" s="112">
        <v>532.4</v>
      </c>
      <c r="AB762" s="112">
        <v>583.11109269605458</v>
      </c>
      <c r="AC762" s="112">
        <v>603.25908503836172</v>
      </c>
      <c r="AD762" s="112">
        <v>732.18915498688625</v>
      </c>
      <c r="AE762" s="112">
        <v>930.88429375671842</v>
      </c>
      <c r="AF762" s="112">
        <v>1107.6041504163268</v>
      </c>
      <c r="AG762" s="112">
        <v>1340.058936321064</v>
      </c>
      <c r="AH762" s="112">
        <v>1346.8489783502766</v>
      </c>
      <c r="AI762" s="2077">
        <v>1738.0835536360316</v>
      </c>
      <c r="AJ762" s="1863">
        <v>2517.1248414266529</v>
      </c>
      <c r="AK762" s="112">
        <v>2735.2540374869027</v>
      </c>
      <c r="AL762" s="112">
        <v>3139.2681604383497</v>
      </c>
      <c r="AM762" s="112">
        <v>3525.5871051198014</v>
      </c>
      <c r="AN762" s="112">
        <v>3989.7133119519763</v>
      </c>
      <c r="AO762" s="112">
        <v>0</v>
      </c>
      <c r="AP762" s="112">
        <v>0</v>
      </c>
      <c r="AQ762" s="112">
        <v>0</v>
      </c>
      <c r="AR762" s="2475">
        <v>0</v>
      </c>
      <c r="AS762" s="2475">
        <v>0</v>
      </c>
      <c r="AT762" s="2475">
        <v>0</v>
      </c>
    </row>
    <row r="763" spans="3:46">
      <c r="C763" s="90"/>
      <c r="D763" s="150" t="s">
        <v>168</v>
      </c>
      <c r="E763" s="112"/>
      <c r="F763" s="112"/>
      <c r="G763" s="112"/>
      <c r="H763" s="112"/>
      <c r="I763" s="112"/>
      <c r="J763" s="112"/>
      <c r="K763" s="112"/>
      <c r="L763" s="112"/>
      <c r="M763" s="112"/>
      <c r="N763" s="112"/>
      <c r="O763" s="112"/>
      <c r="P763" s="112"/>
      <c r="Q763" s="112"/>
      <c r="R763" s="112"/>
      <c r="S763" s="112"/>
      <c r="T763" s="112"/>
      <c r="U763" s="112"/>
      <c r="V763" s="112">
        <v>135.6</v>
      </c>
      <c r="W763" s="112">
        <v>162.6</v>
      </c>
      <c r="X763" s="112">
        <v>194.2</v>
      </c>
      <c r="Y763" s="112">
        <v>241.75</v>
      </c>
      <c r="Z763" s="112">
        <v>255.85000000000002</v>
      </c>
      <c r="AA763" s="112">
        <v>328.54034569363762</v>
      </c>
      <c r="AB763" s="112">
        <v>398.50160852563903</v>
      </c>
      <c r="AC763" s="112">
        <v>514.02630228286966</v>
      </c>
      <c r="AD763" s="112">
        <v>511.5632976878756</v>
      </c>
      <c r="AE763" s="112">
        <v>657.48209993362104</v>
      </c>
      <c r="AF763" s="112">
        <v>841.5896385348791</v>
      </c>
      <c r="AG763" s="112">
        <v>1053.9224531253637</v>
      </c>
      <c r="AH763" s="112">
        <v>1516.6090320909061</v>
      </c>
      <c r="AI763" s="2077">
        <v>1918.8642342930727</v>
      </c>
      <c r="AJ763" s="1863">
        <v>1979.655010534234</v>
      </c>
      <c r="AK763" s="112">
        <v>2151.2081050878323</v>
      </c>
      <c r="AL763" s="112">
        <v>2468.9549921965827</v>
      </c>
      <c r="AM763" s="112">
        <v>2772.7850692417378</v>
      </c>
      <c r="AN763" s="112">
        <v>3137.8085896305006</v>
      </c>
      <c r="AO763" s="112">
        <v>3503.1297230075188</v>
      </c>
      <c r="AP763" s="112">
        <v>3129.2258418531123</v>
      </c>
      <c r="AQ763" s="112">
        <v>2542.1811078061864</v>
      </c>
      <c r="AR763" s="2475">
        <v>2543.2321312535637</v>
      </c>
      <c r="AS763" s="2475">
        <v>2544.2666031505878</v>
      </c>
      <c r="AT763" s="2475">
        <v>2545.2849114242217</v>
      </c>
    </row>
    <row r="764" spans="3:46">
      <c r="C764" s="90"/>
      <c r="D764" s="150"/>
      <c r="E764" s="115" t="s">
        <v>54</v>
      </c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 t="s">
        <v>55</v>
      </c>
      <c r="W764" s="115" t="s">
        <v>55</v>
      </c>
      <c r="X764" s="115" t="s">
        <v>55</v>
      </c>
      <c r="Y764" s="115" t="s">
        <v>55</v>
      </c>
      <c r="Z764" s="115" t="s">
        <v>55</v>
      </c>
      <c r="AA764" s="115" t="s">
        <v>55</v>
      </c>
      <c r="AB764" s="115" t="s">
        <v>55</v>
      </c>
      <c r="AC764" s="115" t="s">
        <v>55</v>
      </c>
      <c r="AD764" s="115" t="s">
        <v>55</v>
      </c>
      <c r="AE764" s="115" t="s">
        <v>55</v>
      </c>
      <c r="AF764" s="115" t="s">
        <v>55</v>
      </c>
      <c r="AG764" s="115" t="s">
        <v>55</v>
      </c>
      <c r="AH764" s="115" t="s">
        <v>55</v>
      </c>
      <c r="AI764" s="2081" t="s">
        <v>55</v>
      </c>
      <c r="AJ764" s="1867" t="s">
        <v>55</v>
      </c>
      <c r="AK764" s="115" t="s">
        <v>55</v>
      </c>
      <c r="AL764" s="115" t="s">
        <v>55</v>
      </c>
      <c r="AM764" s="115" t="s">
        <v>55</v>
      </c>
      <c r="AN764" s="115" t="s">
        <v>55</v>
      </c>
      <c r="AO764" s="115" t="s">
        <v>55</v>
      </c>
      <c r="AP764" s="115" t="s">
        <v>55</v>
      </c>
      <c r="AQ764" s="115" t="s">
        <v>55</v>
      </c>
      <c r="AR764" s="2480" t="s">
        <v>55</v>
      </c>
      <c r="AS764" s="2480" t="s">
        <v>55</v>
      </c>
      <c r="AT764" s="2480" t="s">
        <v>55</v>
      </c>
    </row>
    <row r="765" spans="3:46">
      <c r="C765" s="90"/>
      <c r="D765" s="150"/>
      <c r="E765" s="112"/>
      <c r="F765" s="112"/>
      <c r="G765" s="112"/>
      <c r="H765" s="112"/>
      <c r="I765" s="112"/>
      <c r="J765" s="112"/>
      <c r="K765" s="112"/>
      <c r="L765" s="112"/>
      <c r="M765" s="112"/>
      <c r="N765" s="112"/>
      <c r="O765" s="112"/>
      <c r="P765" s="112"/>
      <c r="Q765" s="112"/>
      <c r="R765" s="112"/>
      <c r="S765" s="112"/>
      <c r="T765" s="112"/>
      <c r="U765" s="112"/>
      <c r="V765" s="112"/>
      <c r="W765" s="112"/>
      <c r="X765" s="112"/>
      <c r="Y765" s="112"/>
      <c r="Z765" s="112"/>
      <c r="AA765" s="112"/>
      <c r="AB765" s="112"/>
      <c r="AC765" s="112"/>
      <c r="AD765" s="112"/>
      <c r="AE765" s="112"/>
      <c r="AF765" s="112"/>
      <c r="AG765" s="112">
        <v>0.26129185443060288</v>
      </c>
      <c r="AH765" s="112"/>
      <c r="AI765" s="2077"/>
      <c r="AJ765" s="1863"/>
      <c r="AK765" s="112"/>
      <c r="AL765" s="112"/>
      <c r="AM765" s="112"/>
      <c r="AN765" s="112"/>
      <c r="AO765" s="112"/>
      <c r="AP765" s="112"/>
      <c r="AQ765" s="112"/>
      <c r="AR765" s="2475"/>
      <c r="AS765" s="2475"/>
      <c r="AT765" s="2475"/>
    </row>
    <row r="766" spans="3:46">
      <c r="C766" s="89"/>
      <c r="D766" s="146" t="s">
        <v>169</v>
      </c>
      <c r="E766" s="112"/>
      <c r="F766" s="112"/>
      <c r="G766" s="112"/>
      <c r="H766" s="112"/>
      <c r="I766" s="112"/>
      <c r="J766" s="112"/>
      <c r="K766" s="112"/>
      <c r="L766" s="112"/>
      <c r="M766" s="112"/>
      <c r="N766" s="112"/>
      <c r="O766" s="112"/>
      <c r="P766" s="112"/>
      <c r="Q766" s="112"/>
      <c r="R766" s="112"/>
      <c r="S766" s="112"/>
      <c r="T766" s="112"/>
      <c r="U766" s="112"/>
      <c r="V766" s="112"/>
      <c r="W766" s="112"/>
      <c r="X766" s="112"/>
      <c r="Y766" s="112"/>
      <c r="Z766" s="112"/>
      <c r="AA766" s="112"/>
      <c r="AB766" s="112"/>
      <c r="AC766" s="112"/>
      <c r="AD766" s="112"/>
      <c r="AE766" s="112"/>
      <c r="AF766" s="112"/>
      <c r="AG766" s="112"/>
      <c r="AH766" s="112"/>
      <c r="AI766" s="2077"/>
      <c r="AJ766" s="1863"/>
      <c r="AK766" s="112"/>
      <c r="AL766" s="112"/>
      <c r="AM766" s="112"/>
      <c r="AN766" s="112"/>
      <c r="AO766" s="112"/>
      <c r="AP766" s="112"/>
      <c r="AQ766" s="112"/>
      <c r="AR766" s="2475"/>
      <c r="AS766" s="2475"/>
      <c r="AT766" s="2475"/>
    </row>
    <row r="767" spans="3:46">
      <c r="C767" s="90"/>
      <c r="D767" s="150" t="s">
        <v>170</v>
      </c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>
        <v>0.17141089108910901</v>
      </c>
      <c r="X767" s="116">
        <v>0.12625462229265705</v>
      </c>
      <c r="Y767" s="116">
        <v>0.15795497185741092</v>
      </c>
      <c r="Z767" s="116">
        <v>0.16187883795913738</v>
      </c>
      <c r="AA767" s="116">
        <v>5.5515140597436785E-2</v>
      </c>
      <c r="AB767" s="116">
        <v>8.8266059549010567E-2</v>
      </c>
      <c r="AC767" s="116">
        <v>0.1727324696610677</v>
      </c>
      <c r="AD767" s="116">
        <v>0.15950787557858659</v>
      </c>
      <c r="AE767" s="116">
        <v>0.21715435857442955</v>
      </c>
      <c r="AF767" s="116">
        <v>0.3070964454981715</v>
      </c>
      <c r="AG767" s="116">
        <v>0.29047207727509461</v>
      </c>
      <c r="AH767" s="116">
        <v>0.10105051618611149</v>
      </c>
      <c r="AI767" s="2082">
        <v>0.11007248105504552</v>
      </c>
      <c r="AJ767" s="1868">
        <v>0.11911787705910903</v>
      </c>
      <c r="AK767" s="1801">
        <v>0.22441951105453328</v>
      </c>
      <c r="AL767" s="116">
        <v>0.13839525661550911</v>
      </c>
      <c r="AM767" s="116">
        <v>0.12078704062223311</v>
      </c>
      <c r="AN767" s="116">
        <v>5.4667317130203674E-3</v>
      </c>
      <c r="AO767" s="116">
        <v>9.0920903820943089E-2</v>
      </c>
      <c r="AP767" s="116">
        <v>-0.13706305468708679</v>
      </c>
      <c r="AQ767" s="116">
        <v>-0.19443838357924814</v>
      </c>
      <c r="AR767" s="2481">
        <v>-7.9365079365080193E-3</v>
      </c>
      <c r="AS767" s="2481">
        <v>-7.8740157480313711E-3</v>
      </c>
      <c r="AT767" s="2481">
        <v>-7.812500000000111E-3</v>
      </c>
    </row>
    <row r="768" spans="3:46">
      <c r="C768" s="90"/>
      <c r="D768" s="150"/>
      <c r="E768" s="116"/>
      <c r="F768" s="116"/>
      <c r="G768" s="116"/>
      <c r="H768" s="116"/>
      <c r="I768" s="116"/>
      <c r="J768" s="116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6"/>
      <c r="X768" s="116"/>
      <c r="Y768" s="116"/>
      <c r="Z768" s="116"/>
      <c r="AA768" s="116"/>
      <c r="AB768" s="116"/>
      <c r="AC768" s="116"/>
      <c r="AD768" s="116"/>
      <c r="AE768" s="116"/>
      <c r="AF768" s="116"/>
      <c r="AG768" s="116"/>
      <c r="AH768" s="116"/>
      <c r="AI768" s="2082"/>
      <c r="AJ768" s="1868"/>
      <c r="AK768" s="116"/>
      <c r="AL768" s="116"/>
      <c r="AM768" s="116"/>
      <c r="AN768" s="116"/>
      <c r="AO768" s="116"/>
      <c r="AP768" s="116"/>
      <c r="AQ768" s="116"/>
      <c r="AR768" s="2481"/>
      <c r="AS768" s="2481"/>
      <c r="AT768" s="2481"/>
    </row>
    <row r="769" spans="3:46">
      <c r="C769" s="90"/>
      <c r="D769" s="150" t="s">
        <v>137</v>
      </c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>
        <v>-0.17194026704325915</v>
      </c>
      <c r="X769" s="116">
        <v>0.33861101115509151</v>
      </c>
      <c r="Y769" s="116">
        <v>-7.2177419354838568E-2</v>
      </c>
      <c r="Z769" s="116">
        <v>-6.9100391134289674E-2</v>
      </c>
      <c r="AA769" s="116">
        <v>0.13092790423225287</v>
      </c>
      <c r="AB769" s="116">
        <v>9.0256716180730834E-2</v>
      </c>
      <c r="AC769" s="116">
        <v>0.33439387251400876</v>
      </c>
      <c r="AD769" s="116">
        <v>7.6418352730031724E-2</v>
      </c>
      <c r="AE769" s="116">
        <v>0.10227351589778566</v>
      </c>
      <c r="AF769" s="116">
        <v>-1.8403234341301977E-2</v>
      </c>
      <c r="AG769" s="116">
        <v>2.6623136969645023E-2</v>
      </c>
      <c r="AH769" s="116">
        <v>0.33365656973081159</v>
      </c>
      <c r="AI769" s="2082">
        <v>0.56195360773503444</v>
      </c>
      <c r="AJ769" s="1868">
        <v>0.18258486344698355</v>
      </c>
      <c r="AK769" s="116">
        <v>0.13981472791280525</v>
      </c>
      <c r="AL769" s="116">
        <v>0.12100394981359242</v>
      </c>
      <c r="AM769" s="116">
        <v>0.10942551645050358</v>
      </c>
      <c r="AN769" s="116">
        <v>4.5675285335635252E-2</v>
      </c>
      <c r="AO769" s="116">
        <v>6.9854353977646388E-2</v>
      </c>
      <c r="AP769" s="116">
        <v>-0.54329141217371846</v>
      </c>
      <c r="AQ769" s="116">
        <v>-1.5328247167640883</v>
      </c>
      <c r="AR769" s="2481">
        <v>1.3341595627025229</v>
      </c>
      <c r="AS769" s="2481">
        <v>0.61615359869930963</v>
      </c>
      <c r="AT769" s="2481">
        <v>0.46598683460165891</v>
      </c>
    </row>
    <row r="770" spans="3:46">
      <c r="C770" s="90"/>
      <c r="D770" s="150" t="s">
        <v>156</v>
      </c>
      <c r="E770" s="117"/>
      <c r="F770" s="117"/>
      <c r="G770" s="117"/>
      <c r="H770" s="117"/>
      <c r="I770" s="117"/>
      <c r="J770" s="117"/>
      <c r="K770" s="117"/>
      <c r="L770" s="117"/>
      <c r="M770" s="117"/>
      <c r="N770" s="117"/>
      <c r="O770" s="117"/>
      <c r="P770" s="117"/>
      <c r="Q770" s="117"/>
      <c r="R770" s="117"/>
      <c r="S770" s="117"/>
      <c r="T770" s="117"/>
      <c r="U770" s="117"/>
      <c r="V770" s="117"/>
      <c r="W770" s="117">
        <v>2.0540477787995495</v>
      </c>
      <c r="X770" s="117">
        <v>-0.14965579167913701</v>
      </c>
      <c r="Y770" s="117">
        <v>0.87874692009855537</v>
      </c>
      <c r="Z770" s="117">
        <v>0.57273415368935465</v>
      </c>
      <c r="AA770" s="117">
        <v>3.3863210460290283E-2</v>
      </c>
      <c r="AB770" s="117">
        <v>0.15150156464564768</v>
      </c>
      <c r="AC770" s="117">
        <v>1.4659717573358044E-2</v>
      </c>
      <c r="AD770" s="117">
        <v>0.23587396175530673</v>
      </c>
      <c r="AE770" s="117">
        <v>0.2499736692632335</v>
      </c>
      <c r="AF770" s="117">
        <v>0.29818985528022202</v>
      </c>
      <c r="AG770" s="117">
        <v>0.34554384700471052</v>
      </c>
      <c r="AH770" s="117">
        <v>0.17939733797742874</v>
      </c>
      <c r="AI770" s="2083">
        <v>1.9973160474708651E-2</v>
      </c>
      <c r="AJ770" s="1869">
        <v>0.27856750246986128</v>
      </c>
      <c r="AK770" s="117">
        <v>6.0068476425176209E-2</v>
      </c>
      <c r="AL770" s="117">
        <v>0.16795691919504607</v>
      </c>
      <c r="AM770" s="117">
        <v>0.13323572485562418</v>
      </c>
      <c r="AN770" s="117">
        <v>0.18291968599454034</v>
      </c>
      <c r="AO770" s="117">
        <v>0.14497027222540448</v>
      </c>
      <c r="AP770" s="117">
        <v>0.1603186931897036</v>
      </c>
      <c r="AQ770" s="117">
        <v>0.13894529029152713</v>
      </c>
      <c r="AR770" s="2482">
        <v>0.1517060015017917</v>
      </c>
      <c r="AS770" s="2482">
        <v>0.1419949466507513</v>
      </c>
      <c r="AT770" s="2482">
        <v>0.15197634578010777</v>
      </c>
    </row>
    <row r="771" spans="3:46">
      <c r="C771" s="90"/>
      <c r="D771" s="146" t="s">
        <v>171</v>
      </c>
      <c r="E771" s="429"/>
      <c r="F771" s="429"/>
      <c r="G771" s="429"/>
      <c r="H771" s="429"/>
      <c r="I771" s="429"/>
      <c r="J771" s="429"/>
      <c r="K771" s="429"/>
      <c r="L771" s="429"/>
      <c r="M771" s="429"/>
      <c r="N771" s="429"/>
      <c r="O771" s="429"/>
      <c r="P771" s="429"/>
      <c r="Q771" s="429"/>
      <c r="R771" s="429"/>
      <c r="S771" s="429"/>
      <c r="T771" s="429"/>
      <c r="U771" s="429"/>
      <c r="V771" s="429"/>
      <c r="W771" s="429">
        <v>0.33878569254148072</v>
      </c>
      <c r="X771" s="429">
        <v>0.11062271062271067</v>
      </c>
      <c r="Y771" s="429">
        <v>0.19525065963060695</v>
      </c>
      <c r="Z771" s="429">
        <v>0.30027593818984544</v>
      </c>
      <c r="AA771" s="429">
        <v>9.0999999999999998E-2</v>
      </c>
      <c r="AB771" s="429">
        <v>0.13949313128228069</v>
      </c>
      <c r="AC771" s="429">
        <v>0.10780590892078035</v>
      </c>
      <c r="AD771" s="429">
        <v>0.12571715240612891</v>
      </c>
      <c r="AE771" s="430">
        <v>0.21813896892669127</v>
      </c>
      <c r="AF771" s="430">
        <v>0.25299165986946615</v>
      </c>
      <c r="AG771" s="430">
        <v>0.13614376567987407</v>
      </c>
      <c r="AH771" s="430">
        <v>0.1990517354707686</v>
      </c>
      <c r="AI771" s="2084">
        <v>0.14254833487810248</v>
      </c>
      <c r="AJ771" s="1870">
        <v>0.10631746750161586</v>
      </c>
      <c r="AK771" s="430">
        <v>9.3720296491498711E-2</v>
      </c>
      <c r="AL771" s="430">
        <v>0.1602845793848684</v>
      </c>
      <c r="AM771" s="430">
        <v>9.4760336604448048E-2</v>
      </c>
      <c r="AN771" s="430">
        <v>6.9717575535774623E-2</v>
      </c>
      <c r="AO771" s="430">
        <v>0.10729363218115617</v>
      </c>
      <c r="AP771" s="430">
        <v>0.1523759139476859</v>
      </c>
      <c r="AQ771" s="430">
        <v>0.13595109654857551</v>
      </c>
      <c r="AR771" s="2483">
        <v>0.15368053476759114</v>
      </c>
      <c r="AS771" s="2483">
        <v>0.14450224944737644</v>
      </c>
      <c r="AT771" s="2483">
        <v>0.15515072398145224</v>
      </c>
    </row>
    <row r="772" spans="3:46">
      <c r="C772" s="90"/>
      <c r="D772" s="150" t="s">
        <v>163</v>
      </c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>
        <v>0.1397284836065571</v>
      </c>
      <c r="X772" s="116">
        <v>0.15529834812900334</v>
      </c>
      <c r="Y772" s="116">
        <v>0.1905962455014103</v>
      </c>
      <c r="Z772" s="116">
        <v>0.21077372529925209</v>
      </c>
      <c r="AA772" s="116">
        <v>9.0999999999999998E-2</v>
      </c>
      <c r="AB772" s="116">
        <v>0.12358240600134529</v>
      </c>
      <c r="AC772" s="116">
        <v>0.15606113437806712</v>
      </c>
      <c r="AD772" s="116">
        <v>0.15448081581249729</v>
      </c>
      <c r="AE772" s="116">
        <v>0.17968232366623371</v>
      </c>
      <c r="AF772" s="116">
        <v>0.15739721601865431</v>
      </c>
      <c r="AG772" s="116">
        <v>0.22526190410194324</v>
      </c>
      <c r="AH772" s="116">
        <v>0.22814473514148448</v>
      </c>
      <c r="AI772" s="2082">
        <v>0.20595801850542084</v>
      </c>
      <c r="AJ772" s="1868">
        <v>0.23590733105534922</v>
      </c>
      <c r="AK772" s="116">
        <v>9.3983068296146444E-2</v>
      </c>
      <c r="AL772" s="116">
        <v>0.14715214320485903</v>
      </c>
      <c r="AM772" s="116">
        <v>0.12292594718830618</v>
      </c>
      <c r="AN772" s="116">
        <v>0.12420756479151041</v>
      </c>
      <c r="AO772" s="116">
        <v>0.11508099198052113</v>
      </c>
      <c r="AP772" s="116">
        <v>-0.10829848984332302</v>
      </c>
      <c r="AQ772" s="116">
        <v>-0.18794191893069379</v>
      </c>
      <c r="AR772" s="2481">
        <v>0</v>
      </c>
      <c r="AS772" s="2481">
        <v>0</v>
      </c>
      <c r="AT772" s="2481">
        <v>0</v>
      </c>
    </row>
    <row r="773" spans="3:46">
      <c r="C773" s="90"/>
      <c r="D773" s="150" t="s">
        <v>172</v>
      </c>
      <c r="E773" s="117"/>
      <c r="F773" s="117"/>
      <c r="G773" s="117"/>
      <c r="H773" s="117"/>
      <c r="I773" s="117"/>
      <c r="J773" s="117"/>
      <c r="K773" s="117"/>
      <c r="L773" s="117"/>
      <c r="M773" s="117"/>
      <c r="N773" s="117"/>
      <c r="O773" s="117"/>
      <c r="P773" s="117"/>
      <c r="Q773" s="117"/>
      <c r="R773" s="117"/>
      <c r="S773" s="117"/>
      <c r="T773" s="117"/>
      <c r="U773" s="117"/>
      <c r="V773" s="117"/>
      <c r="W773" s="117">
        <v>0.15471976401179899</v>
      </c>
      <c r="X773" s="117">
        <v>0.16426108059777778</v>
      </c>
      <c r="Y773" s="117">
        <v>0.21287109160724071</v>
      </c>
      <c r="Z773" s="117">
        <v>0.21158862882304641</v>
      </c>
      <c r="AA773" s="117">
        <v>8.1608386896272478E-2</v>
      </c>
      <c r="AB773" s="117">
        <v>0.12437125700079821</v>
      </c>
      <c r="AC773" s="117">
        <v>0.1610718080449931</v>
      </c>
      <c r="AD773" s="117">
        <v>0.15117555098619739</v>
      </c>
      <c r="AE773" s="117">
        <v>0.18376759091101258</v>
      </c>
      <c r="AF773" s="117">
        <v>0.16506168255806886</v>
      </c>
      <c r="AG773" s="117">
        <v>0.2292475855555598</v>
      </c>
      <c r="AH773" s="117">
        <v>0.24204651623631368</v>
      </c>
      <c r="AI773" s="2083">
        <v>0.2164784200102754</v>
      </c>
      <c r="AJ773" s="1869">
        <v>0.24319308669618822</v>
      </c>
      <c r="AK773" s="117">
        <v>8.6658076099482839E-2</v>
      </c>
      <c r="AL773" s="117">
        <v>0.14770625229481338</v>
      </c>
      <c r="AM773" s="117">
        <v>0.12306019267481383</v>
      </c>
      <c r="AN773" s="117">
        <v>0.1316450829304936</v>
      </c>
      <c r="AO773" s="117">
        <v>0.1164255635554996</v>
      </c>
      <c r="AP773" s="117">
        <v>-0.10673423787269887</v>
      </c>
      <c r="AQ773" s="117">
        <v>-0.18760062830724966</v>
      </c>
      <c r="AR773" s="2482">
        <v>4.1343374165991875E-4</v>
      </c>
      <c r="AS773" s="2482">
        <v>4.0675480791230179E-4</v>
      </c>
      <c r="AT773" s="2482">
        <v>4.0023646593190243E-4</v>
      </c>
    </row>
    <row r="774" spans="3:46">
      <c r="C774" s="90"/>
      <c r="D774" s="150"/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  <c r="AG774" s="116"/>
      <c r="AH774" s="116"/>
      <c r="AI774" s="2082"/>
      <c r="AJ774" s="1868"/>
      <c r="AK774" s="116"/>
      <c r="AL774" s="116"/>
      <c r="AM774" s="116"/>
      <c r="AN774" s="116"/>
      <c r="AO774" s="116"/>
      <c r="AP774" s="116"/>
      <c r="AQ774" s="116"/>
      <c r="AR774" s="2481"/>
      <c r="AS774" s="2481"/>
      <c r="AT774" s="2481"/>
    </row>
    <row r="775" spans="3:46">
      <c r="C775" s="89"/>
      <c r="D775" s="146" t="s">
        <v>173</v>
      </c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  <c r="AG775" s="116"/>
      <c r="AH775" s="116"/>
      <c r="AI775" s="2082"/>
      <c r="AJ775" s="1868"/>
      <c r="AK775" s="116"/>
      <c r="AL775" s="116"/>
      <c r="AM775" s="116"/>
      <c r="AN775" s="116"/>
      <c r="AO775" s="116"/>
      <c r="AP775" s="116"/>
      <c r="AQ775" s="116"/>
      <c r="AR775" s="2481"/>
      <c r="AS775" s="2481"/>
      <c r="AT775" s="2481"/>
    </row>
    <row r="776" spans="3:46">
      <c r="C776" s="90"/>
      <c r="D776" s="150" t="s">
        <v>137</v>
      </c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>
        <v>-0.14780688638504078</v>
      </c>
      <c r="X776" s="116">
        <v>0.21148443645353407</v>
      </c>
      <c r="Y776" s="116">
        <v>-5.2232273125182312E-2</v>
      </c>
      <c r="Z776" s="116">
        <v>-3.8968932692402092E-2</v>
      </c>
      <c r="AA776" s="116">
        <v>5.6768848054819764E-2</v>
      </c>
      <c r="AB776" s="116">
        <v>4.1133956444411396E-2</v>
      </c>
      <c r="AC776" s="116">
        <v>0.14787784286986633</v>
      </c>
      <c r="AD776" s="116">
        <v>3.9007283434467736E-2</v>
      </c>
      <c r="AE776" s="116">
        <v>4.8674958903937332E-2</v>
      </c>
      <c r="AF776" s="116">
        <v>-8.1839103739641851E-3</v>
      </c>
      <c r="AG776" s="116">
        <v>1.004099197728725E-2</v>
      </c>
      <c r="AH776" s="116">
        <v>0.10543849328692813</v>
      </c>
      <c r="AI776" s="2082">
        <v>0.192838805316248</v>
      </c>
      <c r="AJ776" s="1868">
        <v>8.1151150370923672E-2</v>
      </c>
      <c r="AK776" s="116">
        <v>5.946059339791198E-2</v>
      </c>
      <c r="AL776" s="116">
        <v>5.3616631769278861E-2</v>
      </c>
      <c r="AM776" s="116">
        <v>4.7381052972788829E-2</v>
      </c>
      <c r="AN776" s="116">
        <v>1.9539543148821215E-2</v>
      </c>
      <c r="AO776" s="116">
        <v>2.779565784547253E-2</v>
      </c>
      <c r="AP776" s="116">
        <v>-0.20741232621831235</v>
      </c>
      <c r="AQ776" s="116">
        <v>-0.29971873629455836</v>
      </c>
      <c r="AR776" s="2481">
        <v>-0.17116952349270279</v>
      </c>
      <c r="AS776" s="2481">
        <v>-0.18451777057738275</v>
      </c>
      <c r="AT776" s="2481">
        <v>-0.2255306074971439</v>
      </c>
    </row>
    <row r="777" spans="3:46">
      <c r="C777" s="90"/>
      <c r="D777" s="150" t="s">
        <v>156</v>
      </c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>
        <v>0.2877871413934423</v>
      </c>
      <c r="X777" s="116">
        <v>-5.6186088324530474E-2</v>
      </c>
      <c r="Y777" s="116">
        <v>0.24282851862659247</v>
      </c>
      <c r="Z777" s="116">
        <v>0.24974265799165424</v>
      </c>
      <c r="AA777" s="116">
        <v>1.9180508094120054E-2</v>
      </c>
      <c r="AB777" s="116">
        <v>8.2455636263813747E-2</v>
      </c>
      <c r="AC777" s="116">
        <v>8.1768952645060265E-3</v>
      </c>
      <c r="AD777" s="116">
        <v>0.11547353237802936</v>
      </c>
      <c r="AE777" s="116">
        <v>0.13100388542775127</v>
      </c>
      <c r="AF777" s="116">
        <v>0.16558407577524084</v>
      </c>
      <c r="AG777" s="116">
        <v>0.21522100039459019</v>
      </c>
      <c r="AH777" s="116">
        <v>0.1227061698128695</v>
      </c>
      <c r="AI777" s="2082">
        <v>1.3119213189172901E-2</v>
      </c>
      <c r="AJ777" s="1868">
        <v>0.15475618068442537</v>
      </c>
      <c r="AK777" s="116">
        <v>3.452247489823447E-2</v>
      </c>
      <c r="AL777" s="116">
        <v>9.3535511435580157E-2</v>
      </c>
      <c r="AM777" s="116">
        <v>7.5544894215517161E-2</v>
      </c>
      <c r="AN777" s="116">
        <v>0.10466802164268936</v>
      </c>
      <c r="AO777" s="116">
        <v>8.728533413504834E-2</v>
      </c>
      <c r="AP777" s="116">
        <v>9.9113836374989356E-2</v>
      </c>
      <c r="AQ777" s="116">
        <v>0.11177681736386459</v>
      </c>
      <c r="AR777" s="2481">
        <v>0.17116952349270281</v>
      </c>
      <c r="AS777" s="2481">
        <v>0.18451777057738264</v>
      </c>
      <c r="AT777" s="2481">
        <v>0.22553060749714401</v>
      </c>
    </row>
    <row r="778" spans="3:46">
      <c r="C778" s="90"/>
      <c r="D778" s="150" t="s">
        <v>158</v>
      </c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>
        <v>9.6389984631147466E-2</v>
      </c>
      <c r="X778" s="116">
        <v>-5.6410832677828933E-2</v>
      </c>
      <c r="Y778" s="116">
        <v>0.16160485361346172</v>
      </c>
      <c r="Z778" s="116">
        <v>4.9551857274037395E-2</v>
      </c>
      <c r="AA778" s="116">
        <v>-9.8142213248052224E-3</v>
      </c>
      <c r="AB778" s="116">
        <v>2.7826212820414316E-2</v>
      </c>
      <c r="AC778" s="116">
        <v>-3.3947492050444138E-2</v>
      </c>
      <c r="AD778" s="116">
        <v>2.9659850405635485E-2</v>
      </c>
      <c r="AE778" s="116">
        <v>3.9517737429900363E-2</v>
      </c>
      <c r="AF778" s="116">
        <v>0.13336066602255239</v>
      </c>
      <c r="AG778" s="116">
        <v>0.16560986590592158</v>
      </c>
      <c r="AH778" s="116">
        <v>4.2276425859135908E-2</v>
      </c>
      <c r="AI778" s="2082">
        <v>7.4750906351616709E-3</v>
      </c>
      <c r="AJ778" s="1868">
        <v>6.5631656345666964E-2</v>
      </c>
      <c r="AK778" s="116">
        <v>-3.2593302221286022E-2</v>
      </c>
      <c r="AL778" s="116">
        <v>-1.6851802879907989E-2</v>
      </c>
      <c r="AM778" s="116">
        <v>7.5807228280947887E-3</v>
      </c>
      <c r="AN778" s="116">
        <v>5.5264019464920558E-2</v>
      </c>
      <c r="AO778" s="116">
        <v>1.7909662842562232E-2</v>
      </c>
      <c r="AP778" s="116">
        <v>0</v>
      </c>
      <c r="AQ778" s="116">
        <v>0</v>
      </c>
      <c r="AR778" s="2481">
        <v>0</v>
      </c>
      <c r="AS778" s="2481">
        <v>0</v>
      </c>
      <c r="AT778" s="2481">
        <v>0</v>
      </c>
    </row>
    <row r="779" spans="3:46">
      <c r="C779" s="90"/>
      <c r="D779" s="150" t="s">
        <v>171</v>
      </c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>
        <v>0.22119578637295081</v>
      </c>
      <c r="X779" s="116">
        <v>8.4840993370041584E-2</v>
      </c>
      <c r="Y779" s="116">
        <v>0.14395486820348216</v>
      </c>
      <c r="Z779" s="116">
        <v>0.22225362974775578</v>
      </c>
      <c r="AA779" s="116">
        <v>7.2162060276872927E-2</v>
      </c>
      <c r="AB779" s="116">
        <v>0.11240885274243095</v>
      </c>
      <c r="AC779" s="116">
        <v>8.8104286660073097E-2</v>
      </c>
      <c r="AD779" s="116">
        <v>9.8453664512151887E-2</v>
      </c>
      <c r="AE779" s="116">
        <v>0.16657628380193099</v>
      </c>
      <c r="AF779" s="116">
        <v>0.19948850799945042</v>
      </c>
      <c r="AG779" s="116">
        <v>0.11621847796242864</v>
      </c>
      <c r="AH779" s="116">
        <v>0.15756064578436277</v>
      </c>
      <c r="AI779" s="2082">
        <v>0.11016212469501263</v>
      </c>
      <c r="AJ779" s="1868">
        <v>7.7842570777042666E-2</v>
      </c>
      <c r="AK779" s="116">
        <v>6.1424278244600769E-2</v>
      </c>
      <c r="AL779" s="116">
        <v>0.10502527350758242</v>
      </c>
      <c r="AM779" s="116">
        <v>6.2801811869365953E-2</v>
      </c>
      <c r="AN779" s="116">
        <v>4.5045954318295861E-2</v>
      </c>
      <c r="AO779" s="116">
        <v>6.5964472186649956E-2</v>
      </c>
      <c r="AP779" s="116">
        <v>9.3026966070347827E-2</v>
      </c>
      <c r="AQ779" s="116">
        <v>0.10726299494389339</v>
      </c>
      <c r="AR779" s="2481">
        <v>0.16961279458916392</v>
      </c>
      <c r="AS779" s="2481">
        <v>0.18399241491109292</v>
      </c>
      <c r="AT779" s="2481">
        <v>0.22609750447805968</v>
      </c>
    </row>
    <row r="780" spans="3:46">
      <c r="C780" s="90"/>
      <c r="D780" s="150" t="s">
        <v>144</v>
      </c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>
        <v>-2.5998975409836259E-2</v>
      </c>
      <c r="X780" s="116">
        <v>-8.2031688953814755E-2</v>
      </c>
      <c r="Y780" s="116">
        <v>-7.177701585448909E-2</v>
      </c>
      <c r="Z780" s="116">
        <v>-2.0837390895157737E-2</v>
      </c>
      <c r="AA780" s="116">
        <v>-6.9770283835456706E-2</v>
      </c>
      <c r="AB780" s="116">
        <v>-5.926859482235191E-2</v>
      </c>
      <c r="AC780" s="116">
        <v>-7.3365593761805639E-2</v>
      </c>
      <c r="AD780" s="116">
        <v>-2.8957867166932449E-2</v>
      </c>
      <c r="AE780" s="116">
        <v>-7.9663736836831311E-2</v>
      </c>
      <c r="AF780" s="116">
        <v>-0.16039177836319171</v>
      </c>
      <c r="AG780" s="116">
        <v>-8.1638450919129926E-2</v>
      </c>
      <c r="AH780" s="116">
        <v>-0.10895504690198661</v>
      </c>
      <c r="AI780" s="2082">
        <v>-0.11684321003789935</v>
      </c>
      <c r="AJ780" s="1868">
        <v>1.1281953561715739E-2</v>
      </c>
      <c r="AK780" s="116">
        <v>5.6914988749196893E-3</v>
      </c>
      <c r="AL780" s="116">
        <v>5.2372110357963445E-3</v>
      </c>
      <c r="AM780" s="116">
        <v>5.1623595180564641E-3</v>
      </c>
      <c r="AN780" s="116">
        <v>4.2611428920860846E-3</v>
      </c>
      <c r="AO780" s="116">
        <v>3.3250006399819397E-3</v>
      </c>
      <c r="AP780" s="116">
        <v>6.0095678786525435E-3</v>
      </c>
      <c r="AQ780" s="116">
        <v>4.4271314980555134E-3</v>
      </c>
      <c r="AR780" s="2481">
        <v>1.449974320416705E-3</v>
      </c>
      <c r="AS780" s="2481">
        <v>4.1860108316762193E-4</v>
      </c>
      <c r="AT780" s="2481">
        <v>-6.7365156403807866E-4</v>
      </c>
    </row>
    <row r="781" spans="3:46">
      <c r="C781" s="90"/>
      <c r="D781" s="150" t="s">
        <v>163</v>
      </c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>
        <v>0.1397284836065571</v>
      </c>
      <c r="X781" s="116">
        <v>0.15529834812900334</v>
      </c>
      <c r="Y781" s="116">
        <v>0.19059624550141038</v>
      </c>
      <c r="Z781" s="116">
        <v>0.21077372529925203</v>
      </c>
      <c r="AA781" s="116">
        <v>7.5949356148939745E-2</v>
      </c>
      <c r="AB781" s="116">
        <v>0.12358240600134518</v>
      </c>
      <c r="AC781" s="116">
        <v>0.15606113437806715</v>
      </c>
      <c r="AD781" s="116">
        <v>0.15448081581249723</v>
      </c>
      <c r="AE781" s="116">
        <v>0.1796823236662336</v>
      </c>
      <c r="AF781" s="116">
        <v>0.15739721601865425</v>
      </c>
      <c r="AG781" s="116">
        <v>0.22526190410194313</v>
      </c>
      <c r="AH781" s="116">
        <v>0.22814473514148459</v>
      </c>
      <c r="AI781" s="2082">
        <v>0.20595801850542075</v>
      </c>
      <c r="AJ781" s="1868">
        <v>0.23590733105534911</v>
      </c>
      <c r="AK781" s="116">
        <v>9.3983068296146513E-2</v>
      </c>
      <c r="AL781" s="116">
        <v>0.14715214320485903</v>
      </c>
      <c r="AM781" s="116">
        <v>0.12292594718830609</v>
      </c>
      <c r="AN781" s="116">
        <v>0.12420756479151049</v>
      </c>
      <c r="AO781" s="116">
        <v>0.11508099198052103</v>
      </c>
      <c r="AP781" s="116">
        <v>-0.10829848984332306</v>
      </c>
      <c r="AQ781" s="116">
        <v>-0.18794191893069379</v>
      </c>
      <c r="AR781" s="2481">
        <v>0</v>
      </c>
      <c r="AS781" s="2481">
        <v>0</v>
      </c>
      <c r="AT781" s="2481">
        <v>0</v>
      </c>
    </row>
    <row r="782" spans="3:46">
      <c r="C782" s="90"/>
      <c r="D782" s="150"/>
      <c r="E782" s="118" t="s">
        <v>54</v>
      </c>
      <c r="F782" s="118"/>
      <c r="G782" s="118"/>
      <c r="H782" s="118"/>
      <c r="I782" s="118"/>
      <c r="J782" s="118"/>
      <c r="K782" s="118"/>
      <c r="L782" s="118"/>
      <c r="M782" s="118"/>
      <c r="N782" s="118"/>
      <c r="O782" s="118"/>
      <c r="P782" s="118"/>
      <c r="Q782" s="118"/>
      <c r="R782" s="118"/>
      <c r="S782" s="118"/>
      <c r="T782" s="118"/>
      <c r="U782" s="118"/>
      <c r="V782" s="118"/>
      <c r="W782" s="118" t="s">
        <v>55</v>
      </c>
      <c r="X782" s="118" t="s">
        <v>55</v>
      </c>
      <c r="Y782" s="118" t="s">
        <v>55</v>
      </c>
      <c r="Z782" s="118" t="s">
        <v>55</v>
      </c>
      <c r="AA782" s="118" t="s">
        <v>55</v>
      </c>
      <c r="AB782" s="118" t="s">
        <v>55</v>
      </c>
      <c r="AC782" s="118" t="s">
        <v>55</v>
      </c>
      <c r="AD782" s="118" t="s">
        <v>55</v>
      </c>
      <c r="AE782" s="118" t="s">
        <v>55</v>
      </c>
      <c r="AF782" s="118" t="s">
        <v>55</v>
      </c>
      <c r="AG782" s="118" t="s">
        <v>55</v>
      </c>
      <c r="AH782" s="118" t="s">
        <v>55</v>
      </c>
      <c r="AI782" s="2085" t="s">
        <v>55</v>
      </c>
      <c r="AJ782" s="1871" t="s">
        <v>55</v>
      </c>
      <c r="AK782" s="118" t="s">
        <v>55</v>
      </c>
      <c r="AL782" s="118" t="s">
        <v>55</v>
      </c>
      <c r="AM782" s="118" t="s">
        <v>55</v>
      </c>
      <c r="AN782" s="118" t="s">
        <v>55</v>
      </c>
      <c r="AO782" s="118" t="s">
        <v>55</v>
      </c>
      <c r="AP782" s="118" t="s">
        <v>55</v>
      </c>
      <c r="AQ782" s="118" t="s">
        <v>55</v>
      </c>
      <c r="AR782" s="2484" t="s">
        <v>55</v>
      </c>
      <c r="AS782" s="2484" t="s">
        <v>55</v>
      </c>
      <c r="AT782" s="2484" t="s">
        <v>55</v>
      </c>
    </row>
    <row r="783" spans="3:46">
      <c r="C783" s="89"/>
      <c r="D783" s="146" t="s">
        <v>125</v>
      </c>
      <c r="E783" s="112"/>
      <c r="F783" s="112"/>
      <c r="G783" s="112"/>
      <c r="H783" s="112"/>
      <c r="I783" s="112"/>
      <c r="J783" s="112"/>
      <c r="K783" s="112"/>
      <c r="L783" s="112"/>
      <c r="M783" s="112"/>
      <c r="N783" s="112"/>
      <c r="O783" s="112"/>
      <c r="P783" s="112"/>
      <c r="Q783" s="112"/>
      <c r="R783" s="112"/>
      <c r="S783" s="112"/>
      <c r="T783" s="112"/>
      <c r="U783" s="112"/>
      <c r="V783" s="112"/>
      <c r="W783" s="112"/>
      <c r="X783" s="112"/>
      <c r="Y783" s="112"/>
      <c r="Z783" s="264">
        <v>0</v>
      </c>
      <c r="AA783" s="264">
        <v>0</v>
      </c>
      <c r="AB783" s="264">
        <v>0</v>
      </c>
      <c r="AC783" s="264">
        <v>0</v>
      </c>
      <c r="AD783" s="264">
        <v>0</v>
      </c>
      <c r="AE783" s="264">
        <v>1.9017504465595057E-2</v>
      </c>
      <c r="AF783" s="275">
        <v>2.4755997664151253E-2</v>
      </c>
      <c r="AG783" s="264">
        <v>3.1626123170894263E-2</v>
      </c>
      <c r="AH783" s="275">
        <v>3.7769883917642577E-2</v>
      </c>
      <c r="AI783" s="2086">
        <v>3.9864282248845834E-2</v>
      </c>
      <c r="AJ783" s="1872">
        <v>4.123161832401992E-2</v>
      </c>
      <c r="AK783" s="275">
        <v>4.183694853074589E-2</v>
      </c>
      <c r="AL783" s="275">
        <v>4.2504992375223268E-2</v>
      </c>
      <c r="AM783" s="275">
        <v>4.2822396541664608E-2</v>
      </c>
      <c r="AN783" s="275">
        <v>4.2331163396573904E-2</v>
      </c>
      <c r="AO783" s="275">
        <v>3.9949466305629643E-2</v>
      </c>
      <c r="AP783" s="275">
        <v>4.480138908659053E-2</v>
      </c>
      <c r="AQ783" s="275">
        <v>5.4618476473161565E-2</v>
      </c>
      <c r="AR783" s="2485">
        <v>5.4618476473161565E-2</v>
      </c>
      <c r="AS783" s="2485">
        <v>5.4618476473161565E-2</v>
      </c>
      <c r="AT783" s="2485">
        <v>5.4618476473161565E-2</v>
      </c>
    </row>
    <row r="784" spans="3:46">
      <c r="C784" s="91"/>
      <c r="D784" s="152" t="s">
        <v>311</v>
      </c>
      <c r="E784" s="119"/>
      <c r="F784" s="119"/>
      <c r="G784" s="119"/>
      <c r="H784" s="119"/>
      <c r="I784" s="119"/>
      <c r="J784" s="119"/>
      <c r="K784" s="119"/>
      <c r="L784" s="119"/>
      <c r="M784" s="119"/>
      <c r="N784" s="119"/>
      <c r="O784" s="119"/>
      <c r="P784" s="119"/>
      <c r="Q784" s="119"/>
      <c r="R784" s="119"/>
      <c r="S784" s="119"/>
      <c r="T784" s="119"/>
      <c r="U784" s="119"/>
      <c r="V784" s="119"/>
      <c r="W784" s="119"/>
      <c r="X784" s="119"/>
      <c r="Y784" s="119"/>
      <c r="Z784" s="120">
        <v>0</v>
      </c>
      <c r="AA784" s="120">
        <v>0</v>
      </c>
      <c r="AB784" s="120">
        <v>0</v>
      </c>
      <c r="AC784" s="120">
        <v>0</v>
      </c>
      <c r="AD784" s="120">
        <v>0</v>
      </c>
      <c r="AE784" s="265">
        <v>182.46279999999996</v>
      </c>
      <c r="AF784" s="265">
        <v>271.14659999999992</v>
      </c>
      <c r="AG784" s="265">
        <v>433.90253499999977</v>
      </c>
      <c r="AH784" s="265">
        <v>627.97013499999991</v>
      </c>
      <c r="AI784" s="2087">
        <v>748.87023499999987</v>
      </c>
      <c r="AJ784" s="1873">
        <v>877.51992788903999</v>
      </c>
      <c r="AK784" s="265">
        <v>1005.4560179939</v>
      </c>
      <c r="AL784" s="265">
        <v>1152.2979832032599</v>
      </c>
      <c r="AM784" s="265">
        <v>1303.6077840431199</v>
      </c>
      <c r="AN784" s="265">
        <v>1448.7140900044799</v>
      </c>
      <c r="AO784" s="265">
        <v>1534.8795773191598</v>
      </c>
      <c r="AP784" s="265">
        <v>1534.8795773191598</v>
      </c>
      <c r="AQ784" s="265">
        <v>1534.8795773191598</v>
      </c>
      <c r="AR784" s="2486">
        <v>1534.8795773191598</v>
      </c>
      <c r="AS784" s="2486">
        <v>1534.8795773191598</v>
      </c>
      <c r="AT784" s="2486">
        <v>1534.8795773191598</v>
      </c>
    </row>
    <row r="785" spans="3:46">
      <c r="C785" s="90"/>
      <c r="D785" s="150" t="s">
        <v>174</v>
      </c>
      <c r="E785" s="112"/>
      <c r="F785" s="112"/>
      <c r="G785" s="112"/>
      <c r="H785" s="112"/>
      <c r="I785" s="112"/>
      <c r="J785" s="112"/>
      <c r="K785" s="112"/>
      <c r="L785" s="112"/>
      <c r="M785" s="112"/>
      <c r="N785" s="112"/>
      <c r="O785" s="112"/>
      <c r="P785" s="112"/>
      <c r="Q785" s="112"/>
      <c r="R785" s="112"/>
      <c r="S785" s="112"/>
      <c r="T785" s="112"/>
      <c r="U785" s="112"/>
      <c r="V785" s="112">
        <v>5.2932889344262293</v>
      </c>
      <c r="W785" s="112">
        <v>5.283739746038882</v>
      </c>
      <c r="X785" s="112">
        <v>4.918782219628441</v>
      </c>
      <c r="Y785" s="112">
        <v>4.5937590886661681</v>
      </c>
      <c r="Z785" s="112">
        <v>4.1496575689079318</v>
      </c>
      <c r="AA785" s="112">
        <v>4.2925836470397938</v>
      </c>
      <c r="AB785" s="112">
        <v>4.2944324354684404</v>
      </c>
      <c r="AC785" s="112">
        <v>4.0067520232637248</v>
      </c>
      <c r="AD785" s="112">
        <v>3.8923583199737344</v>
      </c>
      <c r="AE785" s="112">
        <v>3.4011720301996697</v>
      </c>
      <c r="AF785" s="112">
        <v>3.3546644575979423</v>
      </c>
      <c r="AG785" s="112">
        <v>3.4295935695538167</v>
      </c>
      <c r="AH785" s="112">
        <v>3.3840768418345646</v>
      </c>
      <c r="AI785" s="2077">
        <v>3.1705697122142094</v>
      </c>
      <c r="AJ785" s="1863">
        <v>2.9064000000000001</v>
      </c>
      <c r="AK785" s="112">
        <v>3</v>
      </c>
      <c r="AL785" s="112">
        <v>2.95</v>
      </c>
      <c r="AM785" s="112">
        <v>2.95</v>
      </c>
      <c r="AN785" s="112">
        <v>2.95</v>
      </c>
      <c r="AO785" s="112">
        <v>2.97</v>
      </c>
      <c r="AP785" s="112">
        <v>2.97</v>
      </c>
      <c r="AQ785" s="112">
        <v>3</v>
      </c>
      <c r="AR785" s="2475">
        <v>3</v>
      </c>
      <c r="AS785" s="2475">
        <v>3</v>
      </c>
      <c r="AT785" s="2475">
        <v>3</v>
      </c>
    </row>
    <row r="786" spans="3:46">
      <c r="C786" s="90"/>
      <c r="D786" s="150" t="s">
        <v>175</v>
      </c>
      <c r="E786" s="121"/>
      <c r="F786" s="121"/>
      <c r="G786" s="121"/>
      <c r="H786" s="121"/>
      <c r="I786" s="121"/>
      <c r="J786" s="121"/>
      <c r="K786" s="121"/>
      <c r="L786" s="121"/>
      <c r="M786" s="121"/>
      <c r="N786" s="121"/>
      <c r="O786" s="121"/>
      <c r="P786" s="121"/>
      <c r="Q786" s="121"/>
      <c r="R786" s="121"/>
      <c r="S786" s="121"/>
      <c r="T786" s="121"/>
      <c r="U786" s="121"/>
      <c r="V786" s="121">
        <v>0.15162241887905603</v>
      </c>
      <c r="W786" s="121">
        <v>0.13667135010857073</v>
      </c>
      <c r="X786" s="121">
        <v>0.12792100932528799</v>
      </c>
      <c r="Y786" s="121">
        <v>0.10720630429512669</v>
      </c>
      <c r="Z786" s="121">
        <v>0.10646160737616185</v>
      </c>
      <c r="AA786" s="121">
        <v>0.10067254330015876</v>
      </c>
      <c r="AB786" s="121">
        <v>9.990031915226566E-2</v>
      </c>
      <c r="AC786" s="121">
        <v>9.5153634642976312E-2</v>
      </c>
      <c r="AD786" s="121">
        <v>9.82980488766515E-2</v>
      </c>
      <c r="AE786" s="121">
        <v>9.4507743179375742E-2</v>
      </c>
      <c r="AF786" s="121">
        <v>8.7307422286228231E-2</v>
      </c>
      <c r="AG786" s="121">
        <v>8.3781964047945523E-2</v>
      </c>
      <c r="AH786" s="121">
        <v>7.1651581311255888E-2</v>
      </c>
      <c r="AI786" s="2088">
        <v>6.2383677562818013E-2</v>
      </c>
      <c r="AJ786" s="1874">
        <v>5.6157558744776223E-2</v>
      </c>
      <c r="AK786" s="121">
        <v>6.3276951722576774E-2</v>
      </c>
      <c r="AL786" s="121">
        <v>6.2763604842301077E-2</v>
      </c>
      <c r="AM786" s="121">
        <v>6.2636566934533344E-2</v>
      </c>
      <c r="AN786" s="121">
        <v>5.565259390187912E-2</v>
      </c>
      <c r="AO786" s="121">
        <v>5.4381214495004479E-2</v>
      </c>
      <c r="AP786" s="121">
        <v>5.2534823462804726E-2</v>
      </c>
      <c r="AQ786" s="121">
        <v>5.2092651449121577E-2</v>
      </c>
      <c r="AR786" s="2487">
        <v>5.1657860604865866E-2</v>
      </c>
      <c r="AS786" s="2487">
        <v>5.1230267639280631E-2</v>
      </c>
      <c r="AT786" s="2487">
        <v>5.0809695280474611E-2</v>
      </c>
    </row>
    <row r="787" spans="3:46">
      <c r="C787" s="90"/>
      <c r="D787" s="150" t="s">
        <v>176</v>
      </c>
      <c r="E787" s="121"/>
      <c r="F787" s="121"/>
      <c r="G787" s="121"/>
      <c r="H787" s="121"/>
      <c r="I787" s="121"/>
      <c r="J787" s="121"/>
      <c r="K787" s="121"/>
      <c r="L787" s="121"/>
      <c r="M787" s="121"/>
      <c r="N787" s="121"/>
      <c r="O787" s="121"/>
      <c r="P787" s="121"/>
      <c r="Q787" s="121"/>
      <c r="R787" s="121"/>
      <c r="S787" s="121"/>
      <c r="T787" s="121"/>
      <c r="U787" s="121"/>
      <c r="V787" s="121">
        <v>6.1954753807481881E-2</v>
      </c>
      <c r="W787" s="121">
        <v>7.4510305978747929E-2</v>
      </c>
      <c r="X787" s="121">
        <v>7.8308621636463474E-2</v>
      </c>
      <c r="Y787" s="121">
        <v>8.3456662729177705E-2</v>
      </c>
      <c r="Z787" s="121">
        <v>7.8921146282075291E-2</v>
      </c>
      <c r="AA787" s="121">
        <v>8.4931529670691272E-2</v>
      </c>
      <c r="AB787" s="121">
        <v>8.1026077778197772E-2</v>
      </c>
      <c r="AC787" s="121">
        <v>8.4590327128628476E-2</v>
      </c>
      <c r="AD787" s="121">
        <v>8.1775983293222554E-2</v>
      </c>
      <c r="AE787" s="121">
        <v>9.6984135730070697E-2</v>
      </c>
      <c r="AF787" s="121">
        <v>0.12854708625506725</v>
      </c>
      <c r="AG787" s="121">
        <v>0.14809747500180701</v>
      </c>
      <c r="AH787" s="121">
        <v>0.13451879991039931</v>
      </c>
      <c r="AI787" s="2088">
        <v>0.12092069919864348</v>
      </c>
      <c r="AJ787" s="1874">
        <v>0.11059837087988655</v>
      </c>
      <c r="AK787" s="121">
        <v>0.12766756511386573</v>
      </c>
      <c r="AL787" s="121">
        <v>0.12826383996834678</v>
      </c>
      <c r="AM787" s="121">
        <v>0.12927268474823456</v>
      </c>
      <c r="AN787" s="121">
        <v>0.11490420113243233</v>
      </c>
      <c r="AO787" s="121">
        <v>0.11303450913675016</v>
      </c>
      <c r="AP787" s="121">
        <v>0.10791900920434194</v>
      </c>
      <c r="AQ787" s="121">
        <v>0.10478104968552944</v>
      </c>
      <c r="AR787" s="2487">
        <v>0.10381513230510234</v>
      </c>
      <c r="AS787" s="2487">
        <v>0.10286520585550854</v>
      </c>
      <c r="AT787" s="2487">
        <v>0.10193087649780745</v>
      </c>
    </row>
    <row r="788" spans="3:46">
      <c r="C788" s="90"/>
      <c r="D788" s="150" t="s">
        <v>177</v>
      </c>
      <c r="E788" s="121"/>
      <c r="F788" s="121"/>
      <c r="G788" s="121"/>
      <c r="H788" s="121"/>
      <c r="I788" s="121"/>
      <c r="J788" s="121"/>
      <c r="K788" s="121"/>
      <c r="L788" s="121"/>
      <c r="M788" s="121"/>
      <c r="N788" s="121"/>
      <c r="O788" s="121"/>
      <c r="P788" s="121"/>
      <c r="Q788" s="121"/>
      <c r="R788" s="121"/>
      <c r="S788" s="121"/>
      <c r="T788" s="121"/>
      <c r="U788" s="121"/>
      <c r="V788" s="121">
        <v>4.8316831683168324</v>
      </c>
      <c r="W788" s="121">
        <v>4.7010036978341248</v>
      </c>
      <c r="X788" s="121">
        <v>4.8222326454033766</v>
      </c>
      <c r="Y788" s="121">
        <v>4.9581652327484242</v>
      </c>
      <c r="Z788" s="121">
        <v>5.1668177381118401</v>
      </c>
      <c r="AA788" s="121">
        <v>5.2668446001766949</v>
      </c>
      <c r="AB788" s="121">
        <v>5.4377639327960825</v>
      </c>
      <c r="AC788" s="121">
        <v>5.3604617449069289</v>
      </c>
      <c r="AD788" s="121">
        <v>5.3372214011946992</v>
      </c>
      <c r="AE788" s="121">
        <v>5.1729065423196259</v>
      </c>
      <c r="AF788" s="121">
        <v>4.5804635544881789</v>
      </c>
      <c r="AG788" s="121">
        <v>4.3490034346906308</v>
      </c>
      <c r="AH788" s="121">
        <v>4.8510087347570012</v>
      </c>
      <c r="AI788" s="2088">
        <v>5.2700278417495072</v>
      </c>
      <c r="AJ788" s="1874">
        <v>5.82</v>
      </c>
      <c r="AK788" s="121">
        <v>5.2</v>
      </c>
      <c r="AL788" s="121">
        <v>5.24</v>
      </c>
      <c r="AM788" s="121">
        <v>5.25</v>
      </c>
      <c r="AN788" s="121">
        <v>5.87</v>
      </c>
      <c r="AO788" s="121">
        <v>6</v>
      </c>
      <c r="AP788" s="121">
        <v>6.2</v>
      </c>
      <c r="AQ788" s="121">
        <v>6.25</v>
      </c>
      <c r="AR788" s="2487">
        <v>6.3</v>
      </c>
      <c r="AS788" s="2487">
        <v>6.35</v>
      </c>
      <c r="AT788" s="2487">
        <v>6.4</v>
      </c>
    </row>
    <row r="789" spans="3:46">
      <c r="C789" s="90"/>
      <c r="D789" s="150" t="s">
        <v>178</v>
      </c>
      <c r="E789" s="121"/>
      <c r="F789" s="121"/>
      <c r="G789" s="121"/>
      <c r="H789" s="121"/>
      <c r="I789" s="121"/>
      <c r="J789" s="121"/>
      <c r="K789" s="121"/>
      <c r="L789" s="121"/>
      <c r="M789" s="121"/>
      <c r="N789" s="121"/>
      <c r="O789" s="121"/>
      <c r="P789" s="121"/>
      <c r="Q789" s="121"/>
      <c r="R789" s="121"/>
      <c r="S789" s="121"/>
      <c r="T789" s="121"/>
      <c r="U789" s="121"/>
      <c r="V789" s="121">
        <v>0.74700576667159535</v>
      </c>
      <c r="W789" s="121">
        <v>0.86570221482524656</v>
      </c>
      <c r="X789" s="121">
        <v>0.82361339923119159</v>
      </c>
      <c r="Y789" s="121">
        <v>0.81628219576108951</v>
      </c>
      <c r="Z789" s="121">
        <v>0.87724292938752568</v>
      </c>
      <c r="AA789" s="121">
        <v>0.90035421894963064</v>
      </c>
      <c r="AB789" s="121">
        <v>0.9126358856986333</v>
      </c>
      <c r="AC789" s="121">
        <v>0.89811125911552703</v>
      </c>
      <c r="AD789" s="121">
        <v>0.89323599642570717</v>
      </c>
      <c r="AE789" s="121">
        <v>0.90453529283836254</v>
      </c>
      <c r="AF789" s="121">
        <v>0.95614901575916067</v>
      </c>
      <c r="AG789" s="121">
        <v>0.88722417337223136</v>
      </c>
      <c r="AH789" s="121">
        <v>0.8692571882631519</v>
      </c>
      <c r="AI789" s="2088">
        <v>0.82281373419474069</v>
      </c>
      <c r="AJ789" s="1874">
        <v>0.7283210776365685</v>
      </c>
      <c r="AK789" s="121">
        <v>0.72994050075358807</v>
      </c>
      <c r="AL789" s="121">
        <v>0.73330023201473815</v>
      </c>
      <c r="AM789" s="121">
        <v>0.71236956397641693</v>
      </c>
      <c r="AN789" s="121">
        <v>0.67178315164254276</v>
      </c>
      <c r="AO789" s="121">
        <v>0.66409790959395532</v>
      </c>
      <c r="AP789" s="121">
        <v>0.85332534642485525</v>
      </c>
      <c r="AQ789" s="121">
        <v>1.1894983686768361</v>
      </c>
      <c r="AR789" s="2487">
        <v>1.3674624140579916</v>
      </c>
      <c r="AS789" s="2487">
        <v>1.5604125906412099</v>
      </c>
      <c r="AT789" s="2487">
        <v>1.7974815603822007</v>
      </c>
    </row>
    <row r="790" spans="3:46">
      <c r="C790" s="90"/>
      <c r="D790" s="150" t="s">
        <v>179</v>
      </c>
      <c r="E790" s="112"/>
      <c r="F790" s="112"/>
      <c r="G790" s="112"/>
      <c r="H790" s="112"/>
      <c r="I790" s="112"/>
      <c r="J790" s="112"/>
      <c r="K790" s="112"/>
      <c r="L790" s="112"/>
      <c r="M790" s="112"/>
      <c r="N790" s="112"/>
      <c r="O790" s="112"/>
      <c r="P790" s="112"/>
      <c r="Q790" s="112"/>
      <c r="R790" s="112"/>
      <c r="S790" s="112"/>
      <c r="T790" s="112"/>
      <c r="U790" s="112"/>
      <c r="V790" s="112">
        <v>539.70761688943992</v>
      </c>
      <c r="W790" s="112">
        <v>412.93765999999999</v>
      </c>
      <c r="X790" s="112">
        <v>634.4</v>
      </c>
      <c r="Y790" s="112">
        <v>585.70000000000005</v>
      </c>
      <c r="Z790" s="112">
        <v>609.09999999999991</v>
      </c>
      <c r="AA790" s="112">
        <v>647.14362877969984</v>
      </c>
      <c r="AB790" s="112">
        <v>738.49852655890822</v>
      </c>
      <c r="AC790" s="112">
        <v>890.43081667477281</v>
      </c>
      <c r="AD790" s="112">
        <v>1016.7801370826664</v>
      </c>
      <c r="AE790" s="112">
        <v>1157.4154530382484</v>
      </c>
      <c r="AF790" s="112">
        <v>1191.2421312939332</v>
      </c>
      <c r="AG790" s="112">
        <v>1183.3176899999999</v>
      </c>
      <c r="AH790" s="112">
        <v>1264.8181385041712</v>
      </c>
      <c r="AI790" s="2077">
        <v>1791.7423451715272</v>
      </c>
      <c r="AJ790" s="1863">
        <v>2202.7027681826712</v>
      </c>
      <c r="AK790" s="112">
        <v>2570.6634888932786</v>
      </c>
      <c r="AL790" s="112">
        <v>2934.9829992156192</v>
      </c>
      <c r="AM790" s="112">
        <v>3309.1103058258536</v>
      </c>
      <c r="AN790" s="112">
        <v>3462.3278906122814</v>
      </c>
      <c r="AO790" s="112">
        <v>3750.1731095352711</v>
      </c>
      <c r="AP790" s="112">
        <v>1007.6207741917415</v>
      </c>
      <c r="AQ790" s="112">
        <v>-2512.0999866502475</v>
      </c>
      <c r="AR790" s="2475">
        <v>-4181.0077338944984</v>
      </c>
      <c r="AS790" s="2475">
        <v>-5978.2279905481919</v>
      </c>
      <c r="AT790" s="2475">
        <v>-8163.0664847010394</v>
      </c>
    </row>
    <row r="791" spans="3:46">
      <c r="C791" s="90"/>
      <c r="D791" s="150" t="s">
        <v>180</v>
      </c>
      <c r="E791" s="112"/>
      <c r="F791" s="112"/>
      <c r="G791" s="112"/>
      <c r="H791" s="112"/>
      <c r="I791" s="112"/>
      <c r="J791" s="112"/>
      <c r="K791" s="112"/>
      <c r="L791" s="112"/>
      <c r="M791" s="112"/>
      <c r="N791" s="112"/>
      <c r="O791" s="112"/>
      <c r="P791" s="112"/>
      <c r="Q791" s="112"/>
      <c r="R791" s="112"/>
      <c r="S791" s="112"/>
      <c r="T791" s="112"/>
      <c r="U791" s="112"/>
      <c r="V791" s="112">
        <v>-23.000000000000014</v>
      </c>
      <c r="W791" s="112">
        <v>-57.8</v>
      </c>
      <c r="X791" s="112">
        <v>-68.8</v>
      </c>
      <c r="Y791" s="112">
        <v>-73.550000000000011</v>
      </c>
      <c r="Z791" s="112">
        <v>-87.450000000000017</v>
      </c>
      <c r="AA791" s="112">
        <v>-85.96230797787581</v>
      </c>
      <c r="AB791" s="112">
        <v>-145.40250175577737</v>
      </c>
      <c r="AC791" s="112">
        <v>-160.24052257722087</v>
      </c>
      <c r="AD791" s="112">
        <v>-180.14551952321557</v>
      </c>
      <c r="AE791" s="112">
        <v>-324.17873367779276</v>
      </c>
      <c r="AF791" s="112">
        <v>-569.57560194179291</v>
      </c>
      <c r="AG791" s="112">
        <v>-750.20540333555152</v>
      </c>
      <c r="AH791" s="112">
        <v>-841.99188921747009</v>
      </c>
      <c r="AI791" s="2077">
        <v>-805.36273219604777</v>
      </c>
      <c r="AJ791" s="1863">
        <v>-563.20455234457404</v>
      </c>
      <c r="AK791" s="112">
        <v>-629.95230232693029</v>
      </c>
      <c r="AL791" s="112">
        <v>-808.18909920838246</v>
      </c>
      <c r="AM791" s="112">
        <v>-1003.9358148780741</v>
      </c>
      <c r="AN791" s="112">
        <v>-1285.7926596211719</v>
      </c>
      <c r="AO791" s="112">
        <v>-1554.819994784847</v>
      </c>
      <c r="AP791" s="112">
        <v>-1021.3598841104267</v>
      </c>
      <c r="AQ791" s="112">
        <v>-271.64628965052816</v>
      </c>
      <c r="AR791" s="2475">
        <v>-78.423065488151678</v>
      </c>
      <c r="AS791" s="2475">
        <v>126.20564744597414</v>
      </c>
      <c r="AT791" s="2475">
        <v>364.57628511726307</v>
      </c>
    </row>
    <row r="792" spans="3:46">
      <c r="C792" s="90"/>
      <c r="D792" s="150"/>
      <c r="E792" s="112"/>
      <c r="F792" s="112"/>
      <c r="G792" s="112"/>
      <c r="H792" s="112"/>
      <c r="I792" s="112"/>
      <c r="J792" s="112"/>
      <c r="K792" s="112"/>
      <c r="L792" s="112"/>
      <c r="M792" s="112"/>
      <c r="N792" s="112"/>
      <c r="O792" s="112"/>
      <c r="P792" s="112"/>
      <c r="Q792" s="112"/>
      <c r="R792" s="112"/>
      <c r="S792" s="112"/>
      <c r="T792" s="112"/>
      <c r="U792" s="112"/>
      <c r="V792" s="112"/>
      <c r="W792" s="112"/>
      <c r="X792" s="112"/>
      <c r="Y792" s="112"/>
      <c r="Z792" s="112"/>
      <c r="AA792" s="112"/>
      <c r="AB792" s="112"/>
      <c r="AC792" s="112"/>
      <c r="AD792" s="112"/>
      <c r="AE792" s="112"/>
      <c r="AF792" s="112"/>
      <c r="AG792" s="112"/>
      <c r="AH792" s="112"/>
      <c r="AI792" s="2077"/>
      <c r="AJ792" s="1863"/>
      <c r="AK792" s="112"/>
      <c r="AL792" s="112"/>
      <c r="AM792" s="112"/>
      <c r="AN792" s="112"/>
      <c r="AO792" s="112"/>
      <c r="AP792" s="112"/>
      <c r="AQ792" s="112"/>
      <c r="AR792" s="2475"/>
      <c r="AS792" s="2475"/>
      <c r="AT792" s="2475"/>
    </row>
    <row r="793" spans="3:46">
      <c r="C793" s="92"/>
      <c r="D793" s="153" t="s">
        <v>537</v>
      </c>
      <c r="E793" s="117"/>
      <c r="F793" s="117"/>
      <c r="G793" s="117"/>
      <c r="H793" s="117"/>
      <c r="I793" s="117"/>
      <c r="J793" s="117"/>
      <c r="K793" s="117"/>
      <c r="L793" s="117"/>
      <c r="M793" s="117"/>
      <c r="N793" s="117"/>
      <c r="O793" s="117"/>
      <c r="P793" s="117"/>
      <c r="Q793" s="117"/>
      <c r="R793" s="117"/>
      <c r="S793" s="117"/>
      <c r="T793" s="117"/>
      <c r="U793" s="117">
        <v>0.06</v>
      </c>
      <c r="V793" s="117">
        <v>7.0000000000000007E-2</v>
      </c>
      <c r="W793" s="117">
        <v>7.4999999999999997E-2</v>
      </c>
      <c r="X793" s="117">
        <v>7.0000000000000007E-2</v>
      </c>
      <c r="Y793" s="117">
        <v>6.5000000000000002E-2</v>
      </c>
      <c r="Z793" s="117">
        <v>6.5000000000000002E-2</v>
      </c>
      <c r="AA793" s="117">
        <v>6.25E-2</v>
      </c>
      <c r="AB793" s="166">
        <v>0.06</v>
      </c>
      <c r="AC793" s="166"/>
      <c r="AD793" s="166"/>
      <c r="AE793" s="117"/>
      <c r="AF793" s="117"/>
      <c r="AG793" s="117"/>
      <c r="AH793" s="117"/>
      <c r="AI793" s="2083"/>
      <c r="AJ793" s="1869"/>
      <c r="AK793" s="117"/>
      <c r="AL793" s="117"/>
      <c r="AM793" s="117"/>
      <c r="AN793" s="117"/>
      <c r="AO793" s="117"/>
      <c r="AP793" s="117"/>
      <c r="AQ793" s="117"/>
      <c r="AR793" s="2482"/>
      <c r="AS793" s="2482"/>
      <c r="AT793" s="2482"/>
    </row>
    <row r="794" spans="3:46">
      <c r="C794" s="93"/>
      <c r="D794" s="154" t="s">
        <v>362</v>
      </c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>
        <v>604.14</v>
      </c>
      <c r="W794" s="122">
        <v>631.41</v>
      </c>
      <c r="X794" s="122">
        <v>670.08</v>
      </c>
      <c r="Y794" s="122">
        <v>694.37</v>
      </c>
      <c r="Z794" s="122">
        <v>747.40679999999998</v>
      </c>
      <c r="AA794" s="122">
        <v>819.78899999999999</v>
      </c>
      <c r="AB794" s="122">
        <v>844.99699999999996</v>
      </c>
      <c r="AC794" s="122">
        <v>879.10087399999998</v>
      </c>
      <c r="AD794" s="122">
        <v>922.51743799999997</v>
      </c>
      <c r="AE794" s="122">
        <v>937.07716100000005</v>
      </c>
      <c r="AF794" s="122">
        <v>987.13989600000002</v>
      </c>
      <c r="AG794" s="122">
        <v>1024.4824060000001</v>
      </c>
      <c r="AH794" s="122">
        <v>1164.5544950000001</v>
      </c>
      <c r="AI794" s="2089">
        <v>1164.5544950000001</v>
      </c>
      <c r="AJ794" s="1875">
        <v>1164.5544950000001</v>
      </c>
      <c r="AK794" s="122">
        <v>1164.5544950000001</v>
      </c>
      <c r="AL794" s="122">
        <v>1164.5544950000001</v>
      </c>
      <c r="AM794" s="122">
        <v>1164.5544950000001</v>
      </c>
      <c r="AN794" s="122">
        <v>1164.5544950000001</v>
      </c>
      <c r="AO794" s="122">
        <v>1164.5544950000001</v>
      </c>
      <c r="AP794" s="122">
        <v>1164.5544950000001</v>
      </c>
      <c r="AQ794" s="122">
        <v>1164.5544950000001</v>
      </c>
      <c r="AR794" s="2488">
        <v>1164.5544950000001</v>
      </c>
      <c r="AS794" s="2488">
        <v>1164.5544950000001</v>
      </c>
      <c r="AT794" s="2488">
        <v>1164.5544950000001</v>
      </c>
    </row>
    <row r="795" spans="3:46">
      <c r="C795" s="94"/>
      <c r="D795" s="155" t="s">
        <v>303</v>
      </c>
      <c r="E795" s="112"/>
      <c r="F795" s="112"/>
      <c r="G795" s="112"/>
      <c r="H795" s="112"/>
      <c r="I795" s="112"/>
      <c r="J795" s="112"/>
      <c r="K795" s="112"/>
      <c r="L795" s="112"/>
      <c r="M795" s="112"/>
      <c r="N795" s="112"/>
      <c r="O795" s="112"/>
      <c r="P795" s="112"/>
      <c r="Q795" s="112"/>
      <c r="R795" s="112"/>
      <c r="S795" s="112"/>
      <c r="T795" s="112"/>
      <c r="U795" s="112"/>
      <c r="V795" s="112">
        <v>5.3059980249603536</v>
      </c>
      <c r="W795" s="112">
        <v>4.1253236455940989</v>
      </c>
      <c r="X795" s="112">
        <v>4.840573008920301</v>
      </c>
      <c r="Y795" s="112">
        <v>3.8824417318074831</v>
      </c>
      <c r="Z795" s="112">
        <v>3.6211314270366386</v>
      </c>
      <c r="AA795" s="112">
        <v>3.91381765154261</v>
      </c>
      <c r="AB795" s="112">
        <v>4.1860508708102389</v>
      </c>
      <c r="AC795" s="112">
        <v>4.5254242999396848</v>
      </c>
      <c r="AD795" s="112">
        <v>5.8578346572654389</v>
      </c>
      <c r="AE795" s="112">
        <v>5.8674898333609562</v>
      </c>
      <c r="AF795" s="112">
        <v>5.077489493613399</v>
      </c>
      <c r="AG795" s="112">
        <v>4.3221902703539996</v>
      </c>
      <c r="AH795" s="112">
        <v>4.3991070480270089</v>
      </c>
      <c r="AI795" s="2077">
        <v>5.4169894645315999</v>
      </c>
      <c r="AJ795" s="1863">
        <v>5.4169894645315999</v>
      </c>
      <c r="AK795" s="112">
        <v>5.4169894645315999</v>
      </c>
      <c r="AL795" s="112">
        <v>5.4169894645315999</v>
      </c>
      <c r="AM795" s="112">
        <v>5.4169894645315999</v>
      </c>
      <c r="AN795" s="112">
        <v>5.4169894645315999</v>
      </c>
      <c r="AO795" s="112">
        <v>5.4169894645315999</v>
      </c>
      <c r="AP795" s="112">
        <v>5.4169894645315999</v>
      </c>
      <c r="AQ795" s="112">
        <v>5.4169894645315999</v>
      </c>
      <c r="AR795" s="2475">
        <v>5.4169894645315999</v>
      </c>
      <c r="AS795" s="2475">
        <v>5.4169894645315999</v>
      </c>
      <c r="AT795" s="2475">
        <v>5.4169894645315999</v>
      </c>
    </row>
    <row r="796" spans="3:46">
      <c r="C796" s="90"/>
      <c r="D796" s="150" t="s">
        <v>181</v>
      </c>
      <c r="E796" s="123"/>
      <c r="F796" s="123"/>
      <c r="G796" s="123"/>
      <c r="H796" s="123"/>
      <c r="I796" s="123"/>
      <c r="J796" s="123"/>
      <c r="K796" s="123"/>
      <c r="L796" s="123"/>
      <c r="M796" s="123"/>
      <c r="N796" s="123"/>
      <c r="O796" s="123"/>
      <c r="P796" s="123"/>
      <c r="Q796" s="123"/>
      <c r="R796" s="123"/>
      <c r="S796" s="123"/>
      <c r="T796" s="123"/>
      <c r="U796" s="123">
        <v>813</v>
      </c>
      <c r="V796" s="123">
        <v>1049.79</v>
      </c>
      <c r="W796" s="123">
        <v>843.45</v>
      </c>
      <c r="X796" s="123">
        <v>1070.3800000000001</v>
      </c>
      <c r="Y796" s="123">
        <v>950.78992467992578</v>
      </c>
      <c r="Z796" s="123">
        <v>922.25545713525753</v>
      </c>
      <c r="AA796" s="123">
        <v>1001.4782706281737</v>
      </c>
      <c r="AB796" s="123">
        <v>1165.5980080402653</v>
      </c>
      <c r="AC796" s="123">
        <v>1319.089728493643</v>
      </c>
      <c r="AD796" s="123">
        <v>1440.415720358448</v>
      </c>
      <c r="AE796" s="123">
        <v>1787.1608925229161</v>
      </c>
      <c r="AF796" s="123">
        <v>1931.6916251959485</v>
      </c>
      <c r="AG796" s="123">
        <v>1825.3780436323079</v>
      </c>
      <c r="AH796" s="123">
        <v>2011.2466784991452</v>
      </c>
      <c r="AI796" s="2090">
        <v>2865.1107828878371</v>
      </c>
      <c r="AJ796" s="1876">
        <v>3323.1459484709922</v>
      </c>
      <c r="AK796" s="123">
        <v>3599.3090722797997</v>
      </c>
      <c r="AL796" s="123">
        <v>3910.8596199285216</v>
      </c>
      <c r="AM796" s="123">
        <v>4154.2347806352418</v>
      </c>
      <c r="AN796" s="123">
        <v>4159.0960377727069</v>
      </c>
      <c r="AO796" s="123">
        <v>4303.9123168514343</v>
      </c>
      <c r="AP796" s="123">
        <v>1877.9115432565309</v>
      </c>
      <c r="AQ796" s="123">
        <v>-1171.2165830112378</v>
      </c>
      <c r="AR796" s="2489">
        <v>-2588.6729545273806</v>
      </c>
      <c r="AS796" s="2489">
        <v>-4144.94692173761</v>
      </c>
      <c r="AT796" s="2489">
        <v>-6064.4026512051232</v>
      </c>
    </row>
    <row r="797" spans="3:46" ht="16">
      <c r="D797" s="1036" t="s">
        <v>182</v>
      </c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2091"/>
      <c r="AJ797" s="17"/>
      <c r="AK797" s="17"/>
    </row>
    <row r="798" spans="3:46">
      <c r="D798" s="162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16"/>
      <c r="AA798" s="16"/>
      <c r="AB798" s="16"/>
      <c r="AC798" s="16"/>
      <c r="AD798" s="16"/>
      <c r="AE798" s="16"/>
      <c r="AF798" s="16"/>
      <c r="AG798" s="16"/>
      <c r="AH798" s="16"/>
      <c r="AI798" s="1900"/>
      <c r="AJ798" s="16"/>
      <c r="AK798" s="16"/>
      <c r="AL798" s="16"/>
      <c r="AM798" s="16"/>
      <c r="AN798" s="16"/>
      <c r="AO798" s="16"/>
      <c r="AP798" s="16"/>
      <c r="AQ798" s="16"/>
      <c r="AR798" s="2302"/>
      <c r="AS798" s="2302"/>
      <c r="AT798" s="2302"/>
    </row>
    <row r="799" spans="3:46">
      <c r="D799" s="1070" t="s">
        <v>325</v>
      </c>
      <c r="E799" s="18"/>
      <c r="F799" s="18"/>
      <c r="G799" s="18"/>
      <c r="H799" s="18"/>
      <c r="I799" s="1071" t="s">
        <v>703</v>
      </c>
      <c r="J799" s="9">
        <v>1999</v>
      </c>
      <c r="K799" s="1071">
        <v>2000</v>
      </c>
      <c r="L799" s="9">
        <v>2001</v>
      </c>
      <c r="M799" s="1071">
        <v>2002</v>
      </c>
      <c r="N799" s="9">
        <v>2003</v>
      </c>
      <c r="O799" s="1071">
        <v>2004</v>
      </c>
      <c r="P799" s="9">
        <v>2005</v>
      </c>
      <c r="Q799" s="1071">
        <v>2006</v>
      </c>
      <c r="R799" s="9">
        <v>2007</v>
      </c>
      <c r="S799" s="1071">
        <v>2008</v>
      </c>
      <c r="T799" s="9">
        <v>2009</v>
      </c>
      <c r="U799" s="1071">
        <v>2010</v>
      </c>
      <c r="V799" s="1">
        <v>2011</v>
      </c>
      <c r="W799" s="9">
        <v>2012</v>
      </c>
      <c r="X799" s="9">
        <v>2013</v>
      </c>
      <c r="Y799" s="9">
        <v>2014</v>
      </c>
      <c r="Z799" s="9">
        <v>2015</v>
      </c>
      <c r="AA799" s="9">
        <v>2016</v>
      </c>
      <c r="AB799" s="9">
        <v>2017</v>
      </c>
      <c r="AC799" s="9">
        <v>2018</v>
      </c>
      <c r="AD799" s="9">
        <v>2019</v>
      </c>
      <c r="AE799" s="9">
        <v>2020</v>
      </c>
      <c r="AF799" s="9">
        <v>2021</v>
      </c>
      <c r="AG799" s="9">
        <v>2022</v>
      </c>
      <c r="AH799" s="9">
        <v>2023</v>
      </c>
      <c r="AI799" s="2092">
        <v>2024</v>
      </c>
      <c r="AJ799" s="9">
        <v>2025</v>
      </c>
      <c r="AK799" s="9">
        <v>2026</v>
      </c>
      <c r="AL799" s="9">
        <v>2027</v>
      </c>
      <c r="AM799" s="9">
        <v>2028</v>
      </c>
      <c r="AN799" s="9">
        <v>2029</v>
      </c>
      <c r="AO799" s="9">
        <v>2030</v>
      </c>
      <c r="AP799" s="9"/>
      <c r="AQ799" s="9"/>
      <c r="AR799" s="2490"/>
      <c r="AS799" s="2490"/>
      <c r="AT799" s="2490"/>
    </row>
    <row r="800" spans="3:46" ht="16">
      <c r="D800" s="1237" t="s">
        <v>183</v>
      </c>
      <c r="E800" s="1238" t="s">
        <v>184</v>
      </c>
      <c r="F800" s="1239"/>
      <c r="G800" s="1239"/>
      <c r="H800" s="1239"/>
      <c r="I800" s="1240" t="s">
        <v>703</v>
      </c>
      <c r="J800" s="1240">
        <v>1999</v>
      </c>
      <c r="K800" s="1240">
        <v>2000</v>
      </c>
      <c r="L800" s="1240">
        <v>2001</v>
      </c>
      <c r="M800" s="1240">
        <v>2002</v>
      </c>
      <c r="N800" s="1240">
        <v>2003</v>
      </c>
      <c r="O800" s="1240">
        <v>2004</v>
      </c>
      <c r="P800" s="1240">
        <v>2005</v>
      </c>
      <c r="Q800" s="1240">
        <v>2006</v>
      </c>
      <c r="R800" s="1240">
        <v>2007</v>
      </c>
      <c r="S800" s="1240">
        <v>2008</v>
      </c>
      <c r="T800" s="1240">
        <v>2009</v>
      </c>
      <c r="U800" s="1240">
        <v>2010</v>
      </c>
      <c r="V800" s="1240">
        <v>2011</v>
      </c>
      <c r="W800" s="1240">
        <v>2012</v>
      </c>
      <c r="X800" s="1240">
        <v>2013</v>
      </c>
      <c r="Y800" s="1240">
        <v>2014</v>
      </c>
      <c r="Z800" s="1240">
        <v>2015</v>
      </c>
      <c r="AA800" s="1240">
        <v>2016</v>
      </c>
      <c r="AB800" s="1240">
        <v>2017</v>
      </c>
      <c r="AC800" s="1240">
        <v>2018</v>
      </c>
      <c r="AD800" s="1240">
        <v>2019</v>
      </c>
      <c r="AE800" s="1240">
        <v>2020</v>
      </c>
      <c r="AF800" s="1240">
        <v>2021</v>
      </c>
      <c r="AG800" s="1240">
        <v>2022</v>
      </c>
      <c r="AH800" s="1240">
        <v>2023</v>
      </c>
      <c r="AI800" s="2093">
        <v>2024</v>
      </c>
      <c r="AJ800" s="1877">
        <v>2025</v>
      </c>
      <c r="AK800" s="1240">
        <v>2026</v>
      </c>
      <c r="AL800" s="1240">
        <v>2027</v>
      </c>
      <c r="AM800" s="1240">
        <v>2028</v>
      </c>
      <c r="AN800" s="1240">
        <v>2029</v>
      </c>
      <c r="AO800" s="1240">
        <v>2030</v>
      </c>
      <c r="AP800" s="1240">
        <v>2031</v>
      </c>
      <c r="AQ800" s="1240">
        <v>2032</v>
      </c>
      <c r="AR800" s="2491">
        <v>2033</v>
      </c>
      <c r="AS800" s="2491">
        <v>2034</v>
      </c>
      <c r="AT800" s="2491">
        <v>2035</v>
      </c>
    </row>
    <row r="801" spans="4:46" ht="16">
      <c r="D801" s="1241" t="s">
        <v>336</v>
      </c>
      <c r="E801" s="1239"/>
      <c r="F801" s="1239"/>
      <c r="G801" s="1239"/>
      <c r="H801" s="1239"/>
      <c r="I801" s="1242">
        <v>312.31409166666703</v>
      </c>
      <c r="J801" s="1242">
        <v>333.94192500000003</v>
      </c>
      <c r="K801" s="1242">
        <v>389.696216666667</v>
      </c>
      <c r="L801" s="1242">
        <v>442.99189166666702</v>
      </c>
      <c r="M801" s="1242">
        <v>475.36524166666698</v>
      </c>
      <c r="N801" s="1242">
        <v>537.65498475000004</v>
      </c>
      <c r="O801" s="1242">
        <v>577.44897458333298</v>
      </c>
      <c r="P801" s="1242">
        <v>557.82264077499997</v>
      </c>
      <c r="Q801" s="1242">
        <v>551.71033333333298</v>
      </c>
      <c r="R801" s="1242">
        <v>546.95500000000004</v>
      </c>
      <c r="S801" s="1242">
        <v>546.84865308253995</v>
      </c>
      <c r="T801" s="1242">
        <v>568.28132683333297</v>
      </c>
      <c r="U801" s="1242">
        <v>583.13090659057195</v>
      </c>
      <c r="V801" s="1242">
        <v>600.29320604267491</v>
      </c>
      <c r="W801" s="1242">
        <v>614.29431630039051</v>
      </c>
      <c r="X801" s="1242">
        <v>646.63949334820143</v>
      </c>
      <c r="Y801" s="1243">
        <v>682.43779531147175</v>
      </c>
      <c r="Z801" s="1243">
        <v>719.54</v>
      </c>
      <c r="AA801" s="1243">
        <v>787.2270116761639</v>
      </c>
      <c r="AB801" s="1243">
        <v>831.42755121763093</v>
      </c>
      <c r="AC801" s="1243">
        <v>861.08210413925633</v>
      </c>
      <c r="AD801" s="1243">
        <v>901.2008004999999</v>
      </c>
      <c r="AE801" s="1243">
        <v>945.1922248333334</v>
      </c>
      <c r="AF801" s="1243">
        <v>990.36278749999985</v>
      </c>
      <c r="AG801" s="1243">
        <v>1032.9918769999999</v>
      </c>
      <c r="AH801" s="1243">
        <v>1168.1139727499999</v>
      </c>
      <c r="AI801" s="2094">
        <v>1322.7254919166669</v>
      </c>
      <c r="AJ801" s="1247">
        <v>1440.3813166929999</v>
      </c>
      <c r="AK801" s="1243">
        <v>1553.1929771672822</v>
      </c>
      <c r="AL801" s="1243">
        <v>1662.1773980247513</v>
      </c>
      <c r="AM801" s="1243">
        <v>1766.101223407451</v>
      </c>
      <c r="AN801" s="1243">
        <v>1856.2387507842996</v>
      </c>
      <c r="AO801" s="1243">
        <v>1924.459475672455</v>
      </c>
      <c r="AP801" s="1243">
        <v>2001.7222575775313</v>
      </c>
      <c r="AQ801" s="1243">
        <v>2101.8083704564078</v>
      </c>
      <c r="AR801" s="2492">
        <v>2206.8987889792288</v>
      </c>
      <c r="AS801" s="2492">
        <v>2317.24372842819</v>
      </c>
      <c r="AT801" s="2492">
        <v>2433.1059148495997</v>
      </c>
    </row>
    <row r="802" spans="4:46" ht="16">
      <c r="D802" s="1241" t="s">
        <v>337</v>
      </c>
      <c r="E802" s="1239"/>
      <c r="F802" s="1239"/>
      <c r="G802" s="1239"/>
      <c r="H802" s="1239"/>
      <c r="I802" s="1244">
        <v>320.33839999999998</v>
      </c>
      <c r="J802" s="1242">
        <v>349.53019999999998</v>
      </c>
      <c r="K802" s="1242">
        <v>430.48599999999999</v>
      </c>
      <c r="L802" s="1242">
        <v>457.9</v>
      </c>
      <c r="M802" s="1242">
        <v>511.85379999999998</v>
      </c>
      <c r="N802" s="1242">
        <v>580.28</v>
      </c>
      <c r="O802" s="1242">
        <v>566.86</v>
      </c>
      <c r="P802" s="1242">
        <v>553.71870000000001</v>
      </c>
      <c r="Q802" s="1242">
        <v>548.65</v>
      </c>
      <c r="R802" s="1242">
        <v>544.22027800000001</v>
      </c>
      <c r="S802" s="1245">
        <v>558.89750000000004</v>
      </c>
      <c r="T802" s="1242">
        <v>571.24</v>
      </c>
      <c r="U802" s="1242">
        <v>594.45000000000005</v>
      </c>
      <c r="V802" s="1242">
        <v>604.14</v>
      </c>
      <c r="W802" s="1242">
        <v>631.41</v>
      </c>
      <c r="X802" s="1242">
        <v>670.08</v>
      </c>
      <c r="Y802" s="1243">
        <v>694.37</v>
      </c>
      <c r="Z802" s="1243">
        <v>747.40679999999998</v>
      </c>
      <c r="AA802" s="1243">
        <v>819.78899999999999</v>
      </c>
      <c r="AB802" s="1243">
        <v>844.99699999999996</v>
      </c>
      <c r="AC802" s="1246">
        <v>879.10087399999998</v>
      </c>
      <c r="AD802" s="1246">
        <v>922.51743799999997</v>
      </c>
      <c r="AE802" s="1247">
        <v>972.47503600000005</v>
      </c>
      <c r="AF802" s="1247">
        <v>1009.6</v>
      </c>
      <c r="AG802" s="1247">
        <v>1070.712397</v>
      </c>
      <c r="AH802" s="1247">
        <v>1263.9309539999999</v>
      </c>
      <c r="AI802" s="2095">
        <v>1382.9873419999999</v>
      </c>
      <c r="AJ802" s="1247">
        <v>1497.7752913859999</v>
      </c>
      <c r="AK802" s="1247">
        <v>1608.6106629485641</v>
      </c>
      <c r="AL802" s="1247">
        <v>1715.7441331009386</v>
      </c>
      <c r="AM802" s="1247">
        <v>1816.4583137139637</v>
      </c>
      <c r="AN802" s="1247">
        <v>1896.0191878546354</v>
      </c>
      <c r="AO802" s="1247">
        <v>1952.8997634902746</v>
      </c>
      <c r="AP802" s="1247">
        <v>2050.5447516647882</v>
      </c>
      <c r="AQ802" s="1247">
        <v>2153.0719892480279</v>
      </c>
      <c r="AR802" s="2493">
        <v>2260.7255887104293</v>
      </c>
      <c r="AS802" s="2493">
        <v>2373.7618681459508</v>
      </c>
      <c r="AT802" s="2493">
        <v>2492.4499615532486</v>
      </c>
    </row>
    <row r="803" spans="4:46" ht="16">
      <c r="D803" s="1241" t="s">
        <v>185</v>
      </c>
      <c r="E803" s="1239"/>
      <c r="F803" s="1239"/>
      <c r="G803" s="1239"/>
      <c r="H803" s="1239"/>
      <c r="I803" s="1244"/>
      <c r="J803" s="1242"/>
      <c r="K803" s="1242"/>
      <c r="L803" s="1242"/>
      <c r="M803" s="1242"/>
      <c r="N803" s="1242"/>
      <c r="O803" s="1242"/>
      <c r="P803" s="1242"/>
      <c r="Q803" s="1242"/>
      <c r="R803" s="1242"/>
      <c r="S803" s="1245"/>
      <c r="T803" s="1242"/>
      <c r="U803" s="1242"/>
      <c r="V803" s="1242">
        <v>604.14</v>
      </c>
      <c r="W803" s="1242">
        <v>604.14</v>
      </c>
      <c r="X803" s="1242">
        <v>604.1</v>
      </c>
      <c r="Y803" s="1248">
        <v>670.1</v>
      </c>
      <c r="Z803" s="1248">
        <v>694.37</v>
      </c>
      <c r="AA803" s="1248">
        <v>807.2</v>
      </c>
      <c r="AB803" s="1248">
        <v>844.99699999999996</v>
      </c>
      <c r="AC803" s="1248">
        <v>879.10087399999998</v>
      </c>
      <c r="AD803" s="1248">
        <v>922.51743799999997</v>
      </c>
      <c r="AE803" s="1248">
        <v>937.07716100000005</v>
      </c>
      <c r="AF803" s="1248">
        <v>987.13989600000002</v>
      </c>
      <c r="AG803" s="1248">
        <v>1024.4824060000001</v>
      </c>
      <c r="AH803" s="1248">
        <v>1164.5544950000001</v>
      </c>
      <c r="AI803" s="2096">
        <v>1164.5544950000001</v>
      </c>
      <c r="AJ803" s="1878">
        <v>1164.5544950000001</v>
      </c>
      <c r="AK803" s="1248">
        <v>1164.5544950000001</v>
      </c>
      <c r="AL803" s="1248">
        <v>1164.5544950000001</v>
      </c>
      <c r="AM803" s="1248">
        <v>1164.5544950000001</v>
      </c>
      <c r="AN803" s="1248">
        <v>1164.5544950000001</v>
      </c>
      <c r="AO803" s="1248">
        <v>1164.5544950000001</v>
      </c>
      <c r="AP803" s="1248">
        <v>1164.5544950000001</v>
      </c>
      <c r="AQ803" s="1248">
        <v>1164.5544950000001</v>
      </c>
      <c r="AR803" s="2494">
        <v>1164.5544950000001</v>
      </c>
      <c r="AS803" s="2494">
        <v>1164.5544950000001</v>
      </c>
      <c r="AT803" s="2494">
        <v>1164.5544950000001</v>
      </c>
    </row>
    <row r="804" spans="4:46" ht="16">
      <c r="D804" s="1249" t="s">
        <v>338</v>
      </c>
      <c r="E804" s="1239"/>
      <c r="F804" s="1239"/>
      <c r="G804" s="1239"/>
      <c r="H804" s="1239"/>
      <c r="I804" s="1244"/>
      <c r="J804" s="1242"/>
      <c r="K804" s="1242"/>
      <c r="L804" s="1242"/>
      <c r="M804" s="1242"/>
      <c r="N804" s="1242"/>
      <c r="O804" s="1242"/>
      <c r="P804" s="1242"/>
      <c r="Q804" s="1242"/>
      <c r="R804" s="1242"/>
      <c r="S804" s="1245"/>
      <c r="T804" s="1242"/>
      <c r="U804" s="1242"/>
      <c r="V804" s="1250">
        <v>595.00815743287831</v>
      </c>
      <c r="W804" s="1250">
        <v>604.02286436978932</v>
      </c>
      <c r="X804" s="1250">
        <v>629.03578330305425</v>
      </c>
      <c r="Y804" s="1251">
        <v>667.12013173404773</v>
      </c>
      <c r="Z804" s="1251">
        <v>688.8</v>
      </c>
      <c r="AA804" s="1251">
        <v>749.6392051420986</v>
      </c>
      <c r="AB804" s="1251">
        <v>817.95751141666676</v>
      </c>
      <c r="AC804" s="1251">
        <v>846.28291674999991</v>
      </c>
      <c r="AD804" s="1251">
        <v>880.72263841666665</v>
      </c>
      <c r="AE804" s="1251">
        <v>921.71570749999989</v>
      </c>
      <c r="AF804" s="1251">
        <v>969.96516758333337</v>
      </c>
      <c r="AG804" s="1251">
        <v>1008.0094528181818</v>
      </c>
      <c r="AH804" s="1251">
        <v>1081.0623201800001</v>
      </c>
      <c r="AI804" s="2097">
        <v>1256.9432939166666</v>
      </c>
      <c r="AJ804" s="1879">
        <v>1381.5534043048333</v>
      </c>
      <c r="AK804" s="1251">
        <v>1496.787146930141</v>
      </c>
      <c r="AL804" s="1251">
        <v>1607.6851875960167</v>
      </c>
      <c r="AM804" s="1251">
        <v>1714.1393107161011</v>
      </c>
      <c r="AN804" s="1251">
        <v>1811.1699870958753</v>
      </c>
      <c r="AO804" s="1251">
        <v>1890.3491132283773</v>
      </c>
      <c r="AP804" s="1251">
        <v>1963.0908666249932</v>
      </c>
      <c r="AQ804" s="1251">
        <v>2051.7653140169696</v>
      </c>
      <c r="AR804" s="2495">
        <v>2154.3535797178183</v>
      </c>
      <c r="AS804" s="2495">
        <v>2262.0712587037096</v>
      </c>
      <c r="AT804" s="2495">
        <v>2375.1748216388951</v>
      </c>
    </row>
    <row r="805" spans="4:46" ht="16">
      <c r="D805" s="1252" t="s">
        <v>327</v>
      </c>
      <c r="E805" s="1240" t="s">
        <v>339</v>
      </c>
      <c r="F805" s="1239"/>
      <c r="G805" s="1239"/>
      <c r="H805" s="1239"/>
      <c r="I805" s="1242">
        <v>1169.4015942600829</v>
      </c>
      <c r="J805" s="1242">
        <v>1186.6615942600829</v>
      </c>
      <c r="K805" s="1242">
        <v>1200.700194260083</v>
      </c>
      <c r="L805" s="1242">
        <v>1198.8781942600831</v>
      </c>
      <c r="M805" s="1242">
        <v>1185.6181942600831</v>
      </c>
      <c r="N805" s="1242">
        <v>1172.7981942600832</v>
      </c>
      <c r="O805" s="1242">
        <v>1208.4931942600831</v>
      </c>
      <c r="P805" s="1242">
        <v>1100.5552628315118</v>
      </c>
      <c r="Q805" s="1242">
        <v>981.39626283151165</v>
      </c>
      <c r="R805" s="1242">
        <v>899.87561632175561</v>
      </c>
      <c r="S805" s="1242">
        <v>789.20526816999995</v>
      </c>
      <c r="T805" s="1242">
        <v>734.9</v>
      </c>
      <c r="U805" s="1242">
        <v>813</v>
      </c>
      <c r="V805" s="1242">
        <v>1049.79</v>
      </c>
      <c r="W805" s="1242">
        <v>843.45</v>
      </c>
      <c r="X805" s="1242">
        <v>1070.3800000000001</v>
      </c>
      <c r="Y805" s="1253">
        <v>950.78992467992578</v>
      </c>
      <c r="Z805" s="1253">
        <v>922.25545713525753</v>
      </c>
      <c r="AA805" s="1253">
        <v>1001.4782706281737</v>
      </c>
      <c r="AB805" s="1253">
        <v>1165.5980080402653</v>
      </c>
      <c r="AC805" s="1253">
        <v>1319.089728493643</v>
      </c>
      <c r="AD805" s="1253">
        <v>1440.415720358448</v>
      </c>
      <c r="AE805" s="1253">
        <v>1722.1086335583839</v>
      </c>
      <c r="AF805" s="1253">
        <v>1888.7181755150552</v>
      </c>
      <c r="AG805" s="1253">
        <v>1746.5639654866159</v>
      </c>
      <c r="AH805" s="1253">
        <v>1853.1125870345604</v>
      </c>
      <c r="AI805" s="2098">
        <v>2412.5872591572861</v>
      </c>
      <c r="AJ805" s="1880">
        <v>2583.8218684004032</v>
      </c>
      <c r="AK805" s="1253">
        <v>2605.7216053352422</v>
      </c>
      <c r="AL805" s="1253">
        <v>2654.4803865774388</v>
      </c>
      <c r="AM805" s="1253">
        <v>2663.3326790652236</v>
      </c>
      <c r="AN805" s="1253">
        <v>2554.5595830205475</v>
      </c>
      <c r="AO805" s="1253">
        <v>2566.5118755083322</v>
      </c>
      <c r="AP805" s="1253">
        <v>1066.5118755083322</v>
      </c>
      <c r="AQ805" s="1253">
        <v>-633.4881244916678</v>
      </c>
      <c r="AR805" s="2496">
        <v>-1333.4881244916678</v>
      </c>
      <c r="AS805" s="2496">
        <v>-2033.4881244916678</v>
      </c>
      <c r="AT805" s="2496">
        <v>-2833.4881244916678</v>
      </c>
    </row>
    <row r="806" spans="4:46" ht="16">
      <c r="D806" s="1252" t="s">
        <v>1292</v>
      </c>
      <c r="E806" s="1240">
        <v>0</v>
      </c>
      <c r="F806" s="1239">
        <v>0</v>
      </c>
      <c r="G806" s="1239">
        <v>0</v>
      </c>
      <c r="H806" s="1239">
        <v>0</v>
      </c>
      <c r="I806" s="1242">
        <v>0</v>
      </c>
      <c r="J806" s="1242">
        <v>0</v>
      </c>
      <c r="K806" s="1242">
        <v>0</v>
      </c>
      <c r="L806" s="1242">
        <v>0</v>
      </c>
      <c r="M806" s="1242">
        <v>0</v>
      </c>
      <c r="N806" s="1242">
        <v>0</v>
      </c>
      <c r="O806" s="1242">
        <v>0</v>
      </c>
      <c r="P806" s="1242">
        <v>0</v>
      </c>
      <c r="Q806" s="1242">
        <v>0</v>
      </c>
      <c r="R806" s="1242">
        <v>0</v>
      </c>
      <c r="S806" s="1242">
        <v>0</v>
      </c>
      <c r="T806" s="1242">
        <v>0</v>
      </c>
      <c r="U806" s="1242">
        <v>0</v>
      </c>
      <c r="V806" s="1242">
        <v>0</v>
      </c>
      <c r="W806" s="1242">
        <v>0</v>
      </c>
      <c r="X806" s="1242">
        <v>0</v>
      </c>
      <c r="Y806" s="1253"/>
      <c r="Z806" s="1253"/>
      <c r="AA806" s="1253"/>
      <c r="AB806" s="1253"/>
      <c r="AC806" s="1253"/>
      <c r="AD806" s="1253"/>
      <c r="AE806" s="1253"/>
      <c r="AF806" s="1253">
        <v>1868.3072558359484</v>
      </c>
      <c r="AG806" s="1253">
        <v>1726.8925447325325</v>
      </c>
      <c r="AH806" s="1253">
        <v>1834.314846347216</v>
      </c>
      <c r="AI806" s="2098">
        <v>2406.9842956458529</v>
      </c>
      <c r="AJ806" s="1880">
        <v>2578.21890488897</v>
      </c>
      <c r="AK806" s="1253">
        <v>2600.118641823809</v>
      </c>
      <c r="AL806" s="1253">
        <v>2648.8774230660056</v>
      </c>
      <c r="AM806" s="1253">
        <v>2657.7297155537904</v>
      </c>
      <c r="AN806" s="1253">
        <v>2548.9566195091143</v>
      </c>
      <c r="AO806" s="1253">
        <v>2557.808911996899</v>
      </c>
      <c r="AP806" s="1253">
        <v>2566.6612044846838</v>
      </c>
      <c r="AQ806" s="1253">
        <v>2575.5134969724686</v>
      </c>
      <c r="AR806" s="2496">
        <v>2575.5134969724686</v>
      </c>
      <c r="AS806" s="2496">
        <v>2575.5134969724686</v>
      </c>
      <c r="AT806" s="2496">
        <v>2575.5134969724686</v>
      </c>
    </row>
    <row r="807" spans="4:46" ht="16">
      <c r="D807" s="1254" t="s">
        <v>328</v>
      </c>
      <c r="E807" s="1240"/>
      <c r="F807" s="1239"/>
      <c r="G807" s="1239"/>
      <c r="H807" s="1239"/>
      <c r="I807" s="1244"/>
      <c r="J807" s="1255"/>
      <c r="K807" s="1255"/>
      <c r="L807" s="1255"/>
      <c r="M807" s="1255"/>
      <c r="N807" s="1255"/>
      <c r="O807" s="1255"/>
      <c r="P807" s="1255"/>
      <c r="Q807" s="1255"/>
      <c r="R807" s="1255"/>
      <c r="S807" s="1245"/>
      <c r="T807" s="1255"/>
      <c r="U807" s="1255"/>
      <c r="V807" s="1255"/>
      <c r="W807" s="1255"/>
      <c r="X807" s="1255"/>
      <c r="Y807" s="1256"/>
      <c r="Z807" s="1256"/>
      <c r="AA807" s="1256">
        <v>728.87723538726073</v>
      </c>
      <c r="AB807" s="1257">
        <v>737.93207155862012</v>
      </c>
      <c r="AC807" s="1257">
        <v>749.30837457832922</v>
      </c>
      <c r="AD807" s="1257">
        <v>981.34999999999991</v>
      </c>
      <c r="AE807" s="1256"/>
      <c r="AF807" s="1256"/>
      <c r="AG807" s="1256"/>
      <c r="AH807" s="1256"/>
      <c r="AI807" s="2094"/>
      <c r="AJ807" s="1247"/>
      <c r="AK807" s="1256"/>
      <c r="AL807" s="1256"/>
      <c r="AM807" s="1256"/>
      <c r="AN807" s="1256"/>
      <c r="AO807" s="1256"/>
      <c r="AP807" s="1256"/>
      <c r="AQ807" s="1256"/>
      <c r="AR807" s="2497"/>
      <c r="AS807" s="2497"/>
      <c r="AT807" s="2497"/>
    </row>
    <row r="808" spans="4:46" ht="16">
      <c r="D808" s="1252" t="s">
        <v>1440</v>
      </c>
      <c r="E808" s="1258"/>
      <c r="F808" s="1259"/>
      <c r="G808" s="1259"/>
      <c r="H808" s="1259"/>
      <c r="I808" s="1244"/>
      <c r="J808" s="1255"/>
      <c r="K808" s="1255"/>
      <c r="L808" s="1255"/>
      <c r="M808" s="1255"/>
      <c r="N808" s="1255"/>
      <c r="O808" s="1255"/>
      <c r="P808" s="1255"/>
      <c r="Q808" s="1255"/>
      <c r="R808" s="1255"/>
      <c r="S808" s="1245"/>
      <c r="T808" s="1255"/>
      <c r="U808" s="1255"/>
      <c r="V808" s="1255"/>
      <c r="W808" s="1255">
        <v>719.29000000000008</v>
      </c>
      <c r="X808" s="1255">
        <v>947.31000000000017</v>
      </c>
      <c r="Y808" s="1260">
        <v>843.49842303094897</v>
      </c>
      <c r="Z808" s="1260">
        <v>814.95110828534075</v>
      </c>
      <c r="AA808" s="1260">
        <v>789.40267407796387</v>
      </c>
      <c r="AB808" s="1260">
        <v>862.22281914502435</v>
      </c>
      <c r="AC808" s="1261">
        <v>1012.8881030719722</v>
      </c>
      <c r="AD808" s="1261">
        <v>1102.1798561196049</v>
      </c>
      <c r="AE808" s="1261">
        <v>1190.1749764178503</v>
      </c>
      <c r="AF808" s="1261">
        <v>1179.9149477951</v>
      </c>
      <c r="AG808" s="1261">
        <v>1105.1685712386495</v>
      </c>
      <c r="AH808" s="1261">
        <v>1000.7019248174623</v>
      </c>
      <c r="AI808" s="2099">
        <v>1295.559468086243</v>
      </c>
      <c r="AJ808" s="1881">
        <v>1470.6496901443415</v>
      </c>
      <c r="AK808" s="1261">
        <v>1598.0644341753168</v>
      </c>
      <c r="AL808" s="1261">
        <v>1710.6181175809111</v>
      </c>
      <c r="AM808" s="1261">
        <v>1821.7375432414888</v>
      </c>
      <c r="AN808" s="1261">
        <v>1826.1038246822486</v>
      </c>
      <c r="AO808" s="1261">
        <v>1920.3100843398445</v>
      </c>
      <c r="AP808" s="1261">
        <v>491.39175010624797</v>
      </c>
      <c r="AQ808" s="1261">
        <v>-1166.7515063105773</v>
      </c>
      <c r="AR808" s="2498">
        <v>-1849.4096562508689</v>
      </c>
      <c r="AS808" s="2498">
        <v>-2518.4615486377929</v>
      </c>
      <c r="AT808" s="2498">
        <v>-3275.1174990947334</v>
      </c>
    </row>
    <row r="809" spans="4:46" ht="16">
      <c r="D809" s="1252" t="s">
        <v>476</v>
      </c>
      <c r="E809" s="1258"/>
      <c r="F809" s="1259"/>
      <c r="G809" s="1259"/>
      <c r="H809" s="1259"/>
      <c r="I809" s="1244"/>
      <c r="J809" s="1255"/>
      <c r="K809" s="1255"/>
      <c r="L809" s="1255"/>
      <c r="M809" s="1255"/>
      <c r="N809" s="1255"/>
      <c r="O809" s="1255"/>
      <c r="P809" s="1255"/>
      <c r="Q809" s="1255"/>
      <c r="R809" s="1255"/>
      <c r="S809" s="1245"/>
      <c r="T809" s="1255"/>
      <c r="U809" s="1255"/>
      <c r="V809" s="1255"/>
      <c r="W809" s="1255"/>
      <c r="X809" s="1255"/>
      <c r="Y809" s="1260">
        <v>107.29150164897678</v>
      </c>
      <c r="Z809" s="1260">
        <v>107.30434884991681</v>
      </c>
      <c r="AA809" s="1260">
        <v>212.07559655020987</v>
      </c>
      <c r="AB809" s="1260">
        <v>291.63215187875431</v>
      </c>
      <c r="AC809" s="1260">
        <v>306.20162542167071</v>
      </c>
      <c r="AD809" s="1260">
        <v>338.23586423884308</v>
      </c>
      <c r="AE809" s="1260">
        <v>531.93365714053346</v>
      </c>
      <c r="AF809" s="1260">
        <v>708.80322771995509</v>
      </c>
      <c r="AG809" s="1260">
        <v>641.39539424796635</v>
      </c>
      <c r="AH809" s="1260">
        <v>852.41066221709809</v>
      </c>
      <c r="AI809" s="2098">
        <v>1117.0277910710431</v>
      </c>
      <c r="AJ809" s="1880">
        <v>1113.1721782560617</v>
      </c>
      <c r="AK809" s="1260">
        <v>1007.6571711599253</v>
      </c>
      <c r="AL809" s="1260">
        <v>943.86226899652763</v>
      </c>
      <c r="AM809" s="1260">
        <v>841.59513582373495</v>
      </c>
      <c r="AN809" s="1260">
        <v>728.45575833829878</v>
      </c>
      <c r="AO809" s="1260">
        <v>646.20179116848772</v>
      </c>
      <c r="AP809" s="1260">
        <v>575.12012540208423</v>
      </c>
      <c r="AQ809" s="1260">
        <v>533.26338181890947</v>
      </c>
      <c r="AR809" s="2499">
        <v>515.92153175920123</v>
      </c>
      <c r="AS809" s="2499">
        <v>484.97342414612524</v>
      </c>
      <c r="AT809" s="2499">
        <v>441.62937460306546</v>
      </c>
    </row>
    <row r="810" spans="4:46" ht="16.75" thickBot="1">
      <c r="D810" s="1254" t="s">
        <v>1441</v>
      </c>
      <c r="E810" s="1258"/>
      <c r="F810" s="1259"/>
      <c r="G810" s="1259"/>
      <c r="H810" s="1259"/>
      <c r="I810" s="1244"/>
      <c r="J810" s="1255"/>
      <c r="K810" s="1255"/>
      <c r="L810" s="1255"/>
      <c r="M810" s="1255"/>
      <c r="N810" s="1255"/>
      <c r="O810" s="1255"/>
      <c r="P810" s="1255"/>
      <c r="Q810" s="1255"/>
      <c r="R810" s="1255"/>
      <c r="S810" s="1245"/>
      <c r="T810" s="1255"/>
      <c r="U810" s="1255"/>
      <c r="V810" s="1255"/>
      <c r="W810" s="1255"/>
      <c r="X810" s="1255"/>
      <c r="Y810" s="1256"/>
      <c r="Z810" s="1256"/>
      <c r="AA810" s="1256"/>
      <c r="AB810" s="1256">
        <v>11.743037016486682</v>
      </c>
      <c r="AC810" s="1256">
        <v>-1.0427206202479973</v>
      </c>
      <c r="AD810" s="1256">
        <v>-7.5335273879333648</v>
      </c>
      <c r="AE810" s="1256">
        <v>2.4469503992570303</v>
      </c>
      <c r="AF810" s="1256">
        <v>11.500290548120283</v>
      </c>
      <c r="AG810" s="1256">
        <v>-42.351215432712721</v>
      </c>
      <c r="AH810" s="1256">
        <v>-1.4739177561552341</v>
      </c>
      <c r="AI810" s="2094">
        <v>-3.9302186182548877</v>
      </c>
      <c r="AJ810" s="1247">
        <v>-15.275692512380878</v>
      </c>
      <c r="AK810" s="1262">
        <v>2.2548440490758761</v>
      </c>
      <c r="AL810" s="1255">
        <v>1.471296445148075</v>
      </c>
      <c r="AM810" s="1255">
        <v>2.2336861045087151</v>
      </c>
      <c r="AN810" s="1255">
        <v>1.291325562201612</v>
      </c>
      <c r="AO810" s="1255">
        <v>1.602518468967824</v>
      </c>
      <c r="AP810" s="1255">
        <v>1.4240201654543214</v>
      </c>
      <c r="AQ810" s="1255">
        <v>1.2697667332274853</v>
      </c>
      <c r="AR810" s="2500">
        <v>1.1789339384424988</v>
      </c>
      <c r="AS810" s="2500">
        <v>1.1413006069210803</v>
      </c>
      <c r="AT810" s="2500">
        <v>1.0741405063695426</v>
      </c>
    </row>
    <row r="811" spans="4:46" ht="16">
      <c r="D811" s="1254" t="s">
        <v>1442</v>
      </c>
      <c r="E811" s="1258"/>
      <c r="F811" s="1259"/>
      <c r="G811" s="1259"/>
      <c r="H811" s="1259"/>
      <c r="I811" s="1244"/>
      <c r="J811" s="1255"/>
      <c r="K811" s="1255"/>
      <c r="L811" s="1255"/>
      <c r="M811" s="1255"/>
      <c r="N811" s="1255"/>
      <c r="O811" s="1255"/>
      <c r="P811" s="1255"/>
      <c r="Q811" s="1255"/>
      <c r="R811" s="1255"/>
      <c r="S811" s="1245"/>
      <c r="T811" s="1255"/>
      <c r="U811" s="1255"/>
      <c r="V811" s="1255"/>
      <c r="W811" s="1255"/>
      <c r="X811" s="1255"/>
      <c r="Y811" s="1256"/>
      <c r="Z811" s="1256"/>
      <c r="AA811" s="1256"/>
      <c r="AB811" s="1256"/>
      <c r="AC811" s="1256"/>
      <c r="AD811" s="1256"/>
      <c r="AE811" s="1256"/>
      <c r="AF811" s="1256"/>
      <c r="AG811" s="1263"/>
      <c r="AH811" s="1264">
        <v>86.380065853388274</v>
      </c>
      <c r="AI811" s="2100">
        <v>76.058250146778974</v>
      </c>
      <c r="AJ811" s="1247"/>
      <c r="AK811" s="1256"/>
      <c r="AL811" s="1256"/>
      <c r="AM811" s="1256"/>
      <c r="AN811" s="1256"/>
      <c r="AO811" s="1256"/>
      <c r="AP811" s="1256"/>
      <c r="AQ811" s="1256"/>
      <c r="AR811" s="2497"/>
      <c r="AS811" s="2497"/>
      <c r="AT811" s="2497"/>
    </row>
    <row r="812" spans="4:46" ht="16.75" thickBot="1">
      <c r="D812" s="1254" t="s">
        <v>1443</v>
      </c>
      <c r="E812" s="1258"/>
      <c r="F812" s="1259"/>
      <c r="G812" s="1259"/>
      <c r="H812" s="1259"/>
      <c r="I812" s="1244"/>
      <c r="J812" s="1255"/>
      <c r="K812" s="1255"/>
      <c r="L812" s="1255"/>
      <c r="M812" s="1255"/>
      <c r="N812" s="1255"/>
      <c r="O812" s="1255"/>
      <c r="P812" s="1255"/>
      <c r="Q812" s="1255"/>
      <c r="R812" s="1255"/>
      <c r="S812" s="1245"/>
      <c r="T812" s="1255"/>
      <c r="U812" s="1255"/>
      <c r="V812" s="1255"/>
      <c r="W812" s="1255"/>
      <c r="X812" s="1255"/>
      <c r="Y812" s="1256"/>
      <c r="Z812" s="1256"/>
      <c r="AA812" s="1256"/>
      <c r="AB812" s="1256"/>
      <c r="AC812" s="1256"/>
      <c r="AD812" s="1256"/>
      <c r="AE812" s="1256"/>
      <c r="AF812" s="1256"/>
      <c r="AG812" s="1263"/>
      <c r="AH812" s="1265">
        <v>43.190032926694137</v>
      </c>
      <c r="AI812" s="2101">
        <v>95.072812683473714</v>
      </c>
      <c r="AJ812" s="1247"/>
      <c r="AK812" s="1256"/>
      <c r="AL812" s="1256"/>
      <c r="AM812" s="1256"/>
      <c r="AN812" s="1256"/>
      <c r="AO812" s="1256"/>
      <c r="AP812" s="1256"/>
      <c r="AQ812" s="1256"/>
      <c r="AR812" s="2497"/>
      <c r="AS812" s="2497"/>
      <c r="AT812" s="2497"/>
    </row>
    <row r="813" spans="4:46" ht="16">
      <c r="D813" s="1254" t="s">
        <v>1444</v>
      </c>
      <c r="E813" s="1258"/>
      <c r="F813" s="1259"/>
      <c r="G813" s="1259"/>
      <c r="H813" s="1259"/>
      <c r="I813" s="1244"/>
      <c r="J813" s="1255"/>
      <c r="K813" s="1255"/>
      <c r="L813" s="1255"/>
      <c r="M813" s="1255"/>
      <c r="N813" s="1255"/>
      <c r="O813" s="1255"/>
      <c r="P813" s="1255"/>
      <c r="Q813" s="1255"/>
      <c r="R813" s="1255"/>
      <c r="S813" s="1245"/>
      <c r="T813" s="1255"/>
      <c r="U813" s="1255"/>
      <c r="V813" s="1255"/>
      <c r="W813" s="1255"/>
      <c r="X813" s="1255"/>
      <c r="Y813" s="1256"/>
      <c r="Z813" s="1256"/>
      <c r="AA813" s="1256"/>
      <c r="AB813" s="1256"/>
      <c r="AC813" s="1256"/>
      <c r="AD813" s="1256"/>
      <c r="AE813" s="1256"/>
      <c r="AF813" s="1256"/>
      <c r="AG813" s="1263"/>
      <c r="AH813" s="1264">
        <v>0</v>
      </c>
      <c r="AI813" s="2100">
        <v>88.291926585437508</v>
      </c>
      <c r="AJ813" s="1247"/>
      <c r="AK813" s="1256"/>
      <c r="AL813" s="1256"/>
      <c r="AM813" s="1256"/>
      <c r="AN813" s="1256"/>
      <c r="AO813" s="1256"/>
      <c r="AP813" s="1256"/>
      <c r="AQ813" s="1256"/>
      <c r="AR813" s="2497"/>
      <c r="AS813" s="2497"/>
      <c r="AT813" s="2497"/>
    </row>
    <row r="814" spans="4:46" ht="16.75" thickBot="1">
      <c r="D814" s="1254" t="s">
        <v>1445</v>
      </c>
      <c r="E814" s="1258"/>
      <c r="F814" s="1259"/>
      <c r="G814" s="1259"/>
      <c r="H814" s="1259"/>
      <c r="I814" s="1244"/>
      <c r="J814" s="1255"/>
      <c r="K814" s="1255"/>
      <c r="L814" s="1255"/>
      <c r="M814" s="1255"/>
      <c r="N814" s="1255"/>
      <c r="O814" s="1255"/>
      <c r="P814" s="1255"/>
      <c r="Q814" s="1255"/>
      <c r="R814" s="1255"/>
      <c r="S814" s="1245"/>
      <c r="T814" s="1255"/>
      <c r="U814" s="1255"/>
      <c r="V814" s="1255"/>
      <c r="W814" s="1255"/>
      <c r="X814" s="1255"/>
      <c r="Y814" s="1256"/>
      <c r="Z814" s="1256"/>
      <c r="AA814" s="1256"/>
      <c r="AB814" s="1256"/>
      <c r="AC814" s="1256"/>
      <c r="AD814" s="1256"/>
      <c r="AE814" s="1256"/>
      <c r="AF814" s="1256"/>
      <c r="AG814" s="1263"/>
      <c r="AH814" s="1265">
        <v>77.971607681062494</v>
      </c>
      <c r="AI814" s="2101">
        <v>88.291926585437508</v>
      </c>
      <c r="AJ814" s="1247"/>
      <c r="AK814" s="1256"/>
      <c r="AL814" s="1256"/>
      <c r="AM814" s="1256"/>
      <c r="AN814" s="1256"/>
      <c r="AO814" s="1256"/>
      <c r="AP814" s="1256"/>
      <c r="AQ814" s="1256"/>
      <c r="AR814" s="2497"/>
      <c r="AS814" s="2497"/>
      <c r="AT814" s="2497"/>
    </row>
    <row r="815" spans="4:46" ht="16">
      <c r="D815" s="1254" t="s">
        <v>1446</v>
      </c>
      <c r="E815" s="1258"/>
      <c r="F815" s="1259"/>
      <c r="G815" s="1259"/>
      <c r="H815" s="1259"/>
      <c r="I815" s="1244"/>
      <c r="J815" s="1255"/>
      <c r="K815" s="1255"/>
      <c r="L815" s="1255"/>
      <c r="M815" s="1255"/>
      <c r="N815" s="1255"/>
      <c r="O815" s="1255"/>
      <c r="P815" s="1255"/>
      <c r="Q815" s="1255"/>
      <c r="R815" s="1255"/>
      <c r="S815" s="1245"/>
      <c r="T815" s="1255"/>
      <c r="U815" s="1255"/>
      <c r="V815" s="1255"/>
      <c r="W815" s="1255"/>
      <c r="X815" s="1255"/>
      <c r="Y815" s="1256"/>
      <c r="Z815" s="1256"/>
      <c r="AA815" s="1256"/>
      <c r="AB815" s="1256"/>
      <c r="AC815" s="1256"/>
      <c r="AD815" s="1256"/>
      <c r="AE815" s="1256"/>
      <c r="AF815" s="1256"/>
      <c r="AG815" s="1256"/>
      <c r="AH815" s="1264">
        <v>0</v>
      </c>
      <c r="AI815" s="2100">
        <v>17.658385317087504</v>
      </c>
      <c r="AJ815" s="1247"/>
      <c r="AK815" s="1256"/>
      <c r="AL815" s="1256"/>
      <c r="AM815" s="1256"/>
      <c r="AN815" s="1247"/>
      <c r="AO815" s="1256"/>
      <c r="AP815" s="1256"/>
      <c r="AQ815" s="1256"/>
      <c r="AR815" s="2497"/>
      <c r="AS815" s="2497"/>
      <c r="AT815" s="2497"/>
    </row>
    <row r="816" spans="4:46" ht="16.75" thickBot="1">
      <c r="D816" s="1254" t="s">
        <v>1447</v>
      </c>
      <c r="E816" s="1258"/>
      <c r="F816" s="1259"/>
      <c r="G816" s="1259"/>
      <c r="H816" s="1259"/>
      <c r="I816" s="1244"/>
      <c r="J816" s="1255"/>
      <c r="K816" s="1255"/>
      <c r="L816" s="1255"/>
      <c r="M816" s="1255"/>
      <c r="N816" s="1255"/>
      <c r="O816" s="1255"/>
      <c r="P816" s="1255"/>
      <c r="Q816" s="1255"/>
      <c r="R816" s="1255"/>
      <c r="S816" s="1245"/>
      <c r="T816" s="1255"/>
      <c r="U816" s="1255"/>
      <c r="V816" s="1255"/>
      <c r="W816" s="1255"/>
      <c r="X816" s="1255"/>
      <c r="Y816" s="1256"/>
      <c r="Z816" s="1256"/>
      <c r="AA816" s="1256"/>
      <c r="AB816" s="1256"/>
      <c r="AC816" s="1256"/>
      <c r="AD816" s="1256"/>
      <c r="AE816" s="1256"/>
      <c r="AF816" s="1256"/>
      <c r="AG816" s="1256"/>
      <c r="AH816" s="1265">
        <v>15.594321536212501</v>
      </c>
      <c r="AI816" s="2101">
        <v>17.658385317087504</v>
      </c>
      <c r="AJ816" s="1247"/>
      <c r="AK816" s="1256"/>
      <c r="AL816" s="1256"/>
      <c r="AM816" s="1256"/>
      <c r="AN816" s="1247"/>
      <c r="AO816" s="1256"/>
      <c r="AP816" s="1256"/>
      <c r="AQ816" s="1256"/>
      <c r="AR816" s="2497"/>
      <c r="AS816" s="2497"/>
      <c r="AT816" s="2497"/>
    </row>
    <row r="817" spans="4:46" ht="16">
      <c r="D817" s="1254" t="s">
        <v>1448</v>
      </c>
      <c r="E817" s="1258"/>
      <c r="F817" s="1259"/>
      <c r="G817" s="1259"/>
      <c r="H817" s="1259"/>
      <c r="I817" s="1244"/>
      <c r="J817" s="1255"/>
      <c r="K817" s="1255"/>
      <c r="L817" s="1255"/>
      <c r="M817" s="1255"/>
      <c r="N817" s="1255"/>
      <c r="O817" s="1255"/>
      <c r="P817" s="1255"/>
      <c r="Q817" s="1255"/>
      <c r="R817" s="1255"/>
      <c r="S817" s="1245"/>
      <c r="T817" s="1255"/>
      <c r="U817" s="1255"/>
      <c r="V817" s="1255"/>
      <c r="W817" s="1255"/>
      <c r="X817" s="1255"/>
      <c r="Y817" s="1256"/>
      <c r="Z817" s="1256"/>
      <c r="AA817" s="1256"/>
      <c r="AB817" s="1256"/>
      <c r="AC817" s="1256"/>
      <c r="AD817" s="1256"/>
      <c r="AE817" s="1256"/>
      <c r="AF817" s="1256"/>
      <c r="AG817" s="1256"/>
      <c r="AH817" s="1256"/>
      <c r="AI817" s="2094"/>
      <c r="AJ817" s="1247"/>
      <c r="AK817" s="1266">
        <v>0</v>
      </c>
      <c r="AL817" s="1267">
        <v>0</v>
      </c>
      <c r="AM817" s="1268">
        <v>0</v>
      </c>
      <c r="AN817" s="1247"/>
      <c r="AO817" s="1256"/>
      <c r="AP817" s="1256"/>
      <c r="AQ817" s="1256"/>
      <c r="AR817" s="2497"/>
      <c r="AS817" s="2497"/>
      <c r="AT817" s="2497"/>
    </row>
    <row r="818" spans="4:46" ht="16.75" thickBot="1">
      <c r="D818" s="1254" t="s">
        <v>1445</v>
      </c>
      <c r="E818" s="1258"/>
      <c r="F818" s="1259"/>
      <c r="G818" s="1259"/>
      <c r="H818" s="1259"/>
      <c r="I818" s="1244"/>
      <c r="J818" s="1255"/>
      <c r="K818" s="1255"/>
      <c r="L818" s="1255"/>
      <c r="M818" s="1255"/>
      <c r="N818" s="1255"/>
      <c r="O818" s="1255"/>
      <c r="P818" s="1255"/>
      <c r="Q818" s="1255"/>
      <c r="R818" s="1255"/>
      <c r="S818" s="1245"/>
      <c r="T818" s="1255"/>
      <c r="U818" s="1255"/>
      <c r="V818" s="1255"/>
      <c r="W818" s="1255"/>
      <c r="X818" s="1255"/>
      <c r="Y818" s="1256"/>
      <c r="Z818" s="1256"/>
      <c r="AA818" s="1256"/>
      <c r="AB818" s="1256"/>
      <c r="AC818" s="1256"/>
      <c r="AD818" s="1256"/>
      <c r="AE818" s="1256"/>
      <c r="AF818" s="1256"/>
      <c r="AG818" s="1256"/>
      <c r="AH818" s="1256"/>
      <c r="AI818" s="2094"/>
      <c r="AJ818" s="1247"/>
      <c r="AK818" s="1269">
        <v>0</v>
      </c>
      <c r="AL818" s="1270">
        <v>0</v>
      </c>
      <c r="AM818" s="1271">
        <v>0</v>
      </c>
      <c r="AN818" s="1247"/>
      <c r="AO818" s="1256"/>
      <c r="AP818" s="1256"/>
      <c r="AQ818" s="1256"/>
      <c r="AR818" s="2497"/>
      <c r="AS818" s="2497"/>
      <c r="AT818" s="2497"/>
    </row>
    <row r="819" spans="4:46" ht="16">
      <c r="D819" s="1254" t="s">
        <v>1449</v>
      </c>
      <c r="E819" s="1258"/>
      <c r="F819" s="1259"/>
      <c r="G819" s="1259"/>
      <c r="H819" s="1259"/>
      <c r="I819" s="1244"/>
      <c r="J819" s="1255"/>
      <c r="K819" s="1255"/>
      <c r="L819" s="1255"/>
      <c r="M819" s="1255"/>
      <c r="N819" s="1255"/>
      <c r="O819" s="1255"/>
      <c r="P819" s="1255"/>
      <c r="Q819" s="1255"/>
      <c r="R819" s="1255"/>
      <c r="S819" s="1245"/>
      <c r="T819" s="1255"/>
      <c r="U819" s="1255"/>
      <c r="V819" s="1255"/>
      <c r="W819" s="1255"/>
      <c r="X819" s="1255"/>
      <c r="Y819" s="1256"/>
      <c r="Z819" s="1256"/>
      <c r="AA819" s="1256"/>
      <c r="AB819" s="1256"/>
      <c r="AC819" s="1256"/>
      <c r="AD819" s="1256"/>
      <c r="AE819" s="1256"/>
      <c r="AF819" s="1256"/>
      <c r="AG819" s="1256"/>
      <c r="AH819" s="1256"/>
      <c r="AI819" s="2094"/>
      <c r="AJ819" s="1247"/>
      <c r="AK819" s="1272">
        <v>0</v>
      </c>
      <c r="AL819" s="1273">
        <v>0</v>
      </c>
      <c r="AM819" s="1274">
        <v>0</v>
      </c>
      <c r="AN819" s="1247"/>
      <c r="AO819" s="1256"/>
      <c r="AP819" s="1256"/>
      <c r="AQ819" s="1256"/>
      <c r="AR819" s="2497"/>
      <c r="AS819" s="2497"/>
      <c r="AT819" s="2497"/>
    </row>
    <row r="820" spans="4:46" ht="16.75" thickBot="1">
      <c r="D820" s="1254" t="s">
        <v>1447</v>
      </c>
      <c r="E820" s="1258"/>
      <c r="F820" s="1259"/>
      <c r="G820" s="1259"/>
      <c r="H820" s="1259"/>
      <c r="I820" s="1244"/>
      <c r="J820" s="1255"/>
      <c r="K820" s="1255"/>
      <c r="L820" s="1255"/>
      <c r="M820" s="1255"/>
      <c r="N820" s="1255"/>
      <c r="O820" s="1255"/>
      <c r="P820" s="1255"/>
      <c r="Q820" s="1255"/>
      <c r="R820" s="1255"/>
      <c r="S820" s="1245"/>
      <c r="T820" s="1255"/>
      <c r="U820" s="1255"/>
      <c r="V820" s="1255"/>
      <c r="W820" s="1255"/>
      <c r="X820" s="1255"/>
      <c r="Y820" s="1256"/>
      <c r="Z820" s="1256"/>
      <c r="AA820" s="1256"/>
      <c r="AB820" s="1256"/>
      <c r="AC820" s="1256"/>
      <c r="AD820" s="1256"/>
      <c r="AE820" s="1256"/>
      <c r="AF820" s="1256"/>
      <c r="AG820" s="1256"/>
      <c r="AH820" s="1256"/>
      <c r="AI820" s="2094"/>
      <c r="AJ820" s="1247"/>
      <c r="AK820" s="1275">
        <v>0</v>
      </c>
      <c r="AL820" s="1276">
        <v>0</v>
      </c>
      <c r="AM820" s="1277">
        <v>0</v>
      </c>
      <c r="AN820" s="1247"/>
      <c r="AO820" s="1256"/>
      <c r="AP820" s="1256"/>
      <c r="AQ820" s="1256"/>
      <c r="AR820" s="2497"/>
      <c r="AS820" s="2497"/>
      <c r="AT820" s="2497"/>
    </row>
    <row r="821" spans="4:46" ht="16">
      <c r="D821" s="1278" t="s">
        <v>1450</v>
      </c>
      <c r="E821" s="1258"/>
      <c r="F821" s="1259"/>
      <c r="G821" s="1259"/>
      <c r="H821" s="1259"/>
      <c r="I821" s="1244"/>
      <c r="J821" s="1255"/>
      <c r="K821" s="1255"/>
      <c r="L821" s="1255"/>
      <c r="M821" s="1255"/>
      <c r="N821" s="1255"/>
      <c r="O821" s="1255"/>
      <c r="P821" s="1255"/>
      <c r="Q821" s="1255"/>
      <c r="R821" s="1255"/>
      <c r="S821" s="1245"/>
      <c r="T821" s="1255"/>
      <c r="U821" s="1255"/>
      <c r="V821" s="1255"/>
      <c r="W821" s="1255"/>
      <c r="X821" s="1255"/>
      <c r="Y821" s="1256"/>
      <c r="Z821" s="1256"/>
      <c r="AA821" s="1256"/>
      <c r="AB821" s="1256"/>
      <c r="AC821" s="1256"/>
      <c r="AD821" s="1256"/>
      <c r="AE821" s="1256"/>
      <c r="AF821" s="1256"/>
      <c r="AG821" s="1256"/>
      <c r="AH821" s="1256"/>
      <c r="AI821" s="2094"/>
      <c r="AJ821" s="1247">
        <v>32.982169356647084</v>
      </c>
      <c r="AK821" s="1256">
        <v>58.067602091165789</v>
      </c>
      <c r="AL821" s="1256">
        <v>65.266198608545821</v>
      </c>
      <c r="AM821" s="1256">
        <v>104.50081927730156</v>
      </c>
      <c r="AN821" s="1256">
        <v>114.43070304763788</v>
      </c>
      <c r="AO821" s="1256">
        <v>93.506485638778727</v>
      </c>
      <c r="AP821" s="1256">
        <v>72.484744587772269</v>
      </c>
      <c r="AQ821" s="1256">
        <v>43.105568972316746</v>
      </c>
      <c r="AR821" s="2497">
        <v>18.499842654065134</v>
      </c>
      <c r="AS821" s="2497">
        <v>32.068466875911618</v>
      </c>
      <c r="AT821" s="2497">
        <v>44.397248705343706</v>
      </c>
    </row>
    <row r="822" spans="4:46" ht="16">
      <c r="D822" s="1279" t="s">
        <v>340</v>
      </c>
      <c r="E822" s="1280" t="s">
        <v>186</v>
      </c>
      <c r="F822" s="1259"/>
      <c r="G822" s="1259"/>
      <c r="H822" s="1259"/>
      <c r="I822" s="1281"/>
      <c r="J822" s="1281"/>
      <c r="K822" s="1281"/>
      <c r="L822" s="1281"/>
      <c r="M822" s="1281"/>
      <c r="N822" s="1281"/>
      <c r="O822" s="1281"/>
      <c r="P822" s="1281"/>
      <c r="Q822" s="1281"/>
      <c r="R822" s="1281"/>
      <c r="S822" s="1281"/>
      <c r="T822" s="1281"/>
      <c r="U822" s="1281"/>
      <c r="V822" s="1282">
        <v>177.60783924255963</v>
      </c>
      <c r="W822" s="1282">
        <v>156.3168147479451</v>
      </c>
      <c r="X822" s="1282">
        <v>163.56255969436484</v>
      </c>
      <c r="Y822" s="1283">
        <v>150.64014862393245</v>
      </c>
      <c r="Z822" s="1283">
        <v>44.821641975962763</v>
      </c>
      <c r="AA822" s="1283">
        <v>97.086741197973708</v>
      </c>
      <c r="AB822" s="1283">
        <v>63.702467062757989</v>
      </c>
      <c r="AC822" s="1283">
        <v>189.79092786186294</v>
      </c>
      <c r="AD822" s="1283">
        <v>131.47865803481906</v>
      </c>
      <c r="AE822" s="1256">
        <v>131.47865803481906</v>
      </c>
      <c r="AF822" s="1256">
        <v>131.47865803481906</v>
      </c>
      <c r="AG822" s="1256">
        <v>131.47865803481906</v>
      </c>
      <c r="AH822" s="1256">
        <v>131.47865803481906</v>
      </c>
      <c r="AI822" s="2094">
        <v>131.47865803481906</v>
      </c>
      <c r="AJ822" s="1247">
        <v>131.47865803481906</v>
      </c>
      <c r="AK822" s="1256">
        <v>131.47865803481906</v>
      </c>
      <c r="AL822" s="1256">
        <v>131.47865803481906</v>
      </c>
      <c r="AM822" s="1256">
        <v>131.47865803481906</v>
      </c>
      <c r="AN822" s="1256">
        <v>131.47865803481906</v>
      </c>
      <c r="AO822" s="1256">
        <v>131.47865803481906</v>
      </c>
      <c r="AP822" s="1256">
        <v>131.47865803481906</v>
      </c>
      <c r="AQ822" s="1256">
        <v>131.47865803481906</v>
      </c>
      <c r="AR822" s="2497">
        <v>131.47865803481906</v>
      </c>
      <c r="AS822" s="2497">
        <v>131.47865803481906</v>
      </c>
      <c r="AT822" s="2497">
        <v>131.47865803481906</v>
      </c>
    </row>
    <row r="823" spans="4:46" ht="16">
      <c r="D823" s="1252" t="s">
        <v>1451</v>
      </c>
      <c r="E823" s="1284"/>
      <c r="F823" s="1239"/>
      <c r="G823" s="1239"/>
      <c r="H823" s="1239"/>
      <c r="I823" s="1285"/>
      <c r="J823" s="1285"/>
      <c r="K823" s="1285"/>
      <c r="L823" s="1285"/>
      <c r="M823" s="1285"/>
      <c r="N823" s="1285"/>
      <c r="O823" s="1285"/>
      <c r="P823" s="1285"/>
      <c r="Q823" s="1285"/>
      <c r="R823" s="1285"/>
      <c r="S823" s="1285"/>
      <c r="T823" s="1285"/>
      <c r="U823" s="1285"/>
      <c r="V823" s="1286"/>
      <c r="W823" s="1286"/>
      <c r="X823" s="1286"/>
      <c r="Y823" s="1287">
        <v>332.09960107723543</v>
      </c>
      <c r="Z823" s="1287">
        <v>229.32625178149306</v>
      </c>
      <c r="AA823" s="1287">
        <v>313.71752179756419</v>
      </c>
      <c r="AB823" s="1287">
        <v>259.7036537909355</v>
      </c>
      <c r="AC823" s="1287">
        <v>369.26663508084647</v>
      </c>
      <c r="AD823" s="1287">
        <v>301.88831773369787</v>
      </c>
      <c r="AE823" s="1287">
        <v>346.85268541234291</v>
      </c>
      <c r="AF823" s="1287">
        <v>339.20283076277673</v>
      </c>
      <c r="AG823" s="1287">
        <v>344.57948609205738</v>
      </c>
      <c r="AH823" s="1288">
        <v>642.41764905535831</v>
      </c>
      <c r="AI823" s="2102">
        <v>888.97025046753436</v>
      </c>
      <c r="AJ823" s="1882">
        <v>888.97025046753436</v>
      </c>
      <c r="AK823" s="1287">
        <v>888.97025046753436</v>
      </c>
      <c r="AL823" s="1287">
        <v>888.97025046753436</v>
      </c>
      <c r="AM823" s="1287">
        <v>888.97025046753436</v>
      </c>
      <c r="AN823" s="1287">
        <v>888.97025046753436</v>
      </c>
      <c r="AO823" s="1287">
        <v>888.97025046753436</v>
      </c>
      <c r="AP823" s="1287">
        <v>888.97025046753436</v>
      </c>
      <c r="AQ823" s="1287">
        <v>888.97025046753436</v>
      </c>
      <c r="AR823" s="2387">
        <v>888.97025046753436</v>
      </c>
      <c r="AS823" s="2387">
        <v>888.97025046753436</v>
      </c>
      <c r="AT823" s="2387">
        <v>888.97025046753436</v>
      </c>
    </row>
    <row r="824" spans="4:46" ht="16">
      <c r="D824" s="1252" t="s">
        <v>1452</v>
      </c>
      <c r="E824" s="1284"/>
      <c r="F824" s="1239"/>
      <c r="G824" s="1239"/>
      <c r="H824" s="1239"/>
      <c r="I824" s="1285"/>
      <c r="J824" s="1285"/>
      <c r="K824" s="1285"/>
      <c r="L824" s="1285"/>
      <c r="M824" s="1285"/>
      <c r="N824" s="1285"/>
      <c r="O824" s="1285"/>
      <c r="P824" s="1285"/>
      <c r="Q824" s="1285"/>
      <c r="R824" s="1285"/>
      <c r="S824" s="1285"/>
      <c r="T824" s="1285"/>
      <c r="U824" s="1285"/>
      <c r="V824" s="1286"/>
      <c r="W824" s="1286"/>
      <c r="X824" s="1286"/>
      <c r="Y824" s="1287">
        <v>181.45945245330299</v>
      </c>
      <c r="Z824" s="1287">
        <v>184.50460980553029</v>
      </c>
      <c r="AA824" s="1287">
        <v>216.63078059959048</v>
      </c>
      <c r="AB824" s="1287">
        <v>196.00118672817752</v>
      </c>
      <c r="AC824" s="1287">
        <v>179.47570721898353</v>
      </c>
      <c r="AD824" s="1287">
        <v>170.40965969887881</v>
      </c>
      <c r="AE824" s="1287">
        <v>247.05515022876079</v>
      </c>
      <c r="AF824" s="1287">
        <v>299.44678836622643</v>
      </c>
      <c r="AG824" s="1287">
        <v>269.07336900127785</v>
      </c>
      <c r="AH824" s="1287">
        <v>309.21813013398742</v>
      </c>
      <c r="AI824" s="2103">
        <v>280.39786632835967</v>
      </c>
      <c r="AJ824" s="1883">
        <v>280.39786632835967</v>
      </c>
      <c r="AK824" s="1287">
        <v>280.39786632835967</v>
      </c>
      <c r="AL824" s="1287">
        <v>280.39786632835967</v>
      </c>
      <c r="AM824" s="1287">
        <v>280.39786632835967</v>
      </c>
      <c r="AN824" s="1287">
        <v>280.39786632835967</v>
      </c>
      <c r="AO824" s="1287">
        <v>280.39786632835967</v>
      </c>
      <c r="AP824" s="1287">
        <v>280.39786632835967</v>
      </c>
      <c r="AQ824" s="1287">
        <v>280.39786632835967</v>
      </c>
      <c r="AR824" s="2387">
        <v>280.39786632835967</v>
      </c>
      <c r="AS824" s="2387">
        <v>280.39786632835967</v>
      </c>
      <c r="AT824" s="2387">
        <v>280.39786632835967</v>
      </c>
    </row>
    <row r="825" spans="4:46" ht="16">
      <c r="D825" s="1289" t="s">
        <v>341</v>
      </c>
      <c r="E825" s="1284"/>
      <c r="F825" s="1239"/>
      <c r="G825" s="1239"/>
      <c r="H825" s="1239"/>
      <c r="I825" s="1285"/>
      <c r="J825" s="1285"/>
      <c r="K825" s="1285"/>
      <c r="L825" s="1285"/>
      <c r="M825" s="1285"/>
      <c r="N825" s="1285"/>
      <c r="O825" s="1285"/>
      <c r="P825" s="1285"/>
      <c r="Q825" s="1285"/>
      <c r="R825" s="1285"/>
      <c r="S825" s="1285"/>
      <c r="T825" s="1285"/>
      <c r="U825" s="1285"/>
      <c r="V825" s="1286"/>
      <c r="W825" s="1286"/>
      <c r="X825" s="1286"/>
      <c r="Y825" s="1290"/>
      <c r="Z825" s="1290"/>
      <c r="AA825" s="1290">
        <v>286</v>
      </c>
      <c r="AB825" s="1291">
        <v>303</v>
      </c>
      <c r="AC825" s="1291">
        <v>364.94705619114501</v>
      </c>
      <c r="AD825" s="1291"/>
      <c r="AE825" s="1243"/>
      <c r="AF825" s="1243"/>
      <c r="AG825" s="1243"/>
      <c r="AH825" s="1243"/>
      <c r="AI825" s="2094"/>
      <c r="AJ825" s="1247"/>
      <c r="AK825" s="1243"/>
      <c r="AL825" s="1243"/>
      <c r="AM825" s="1243"/>
      <c r="AN825" s="1243"/>
      <c r="AO825" s="1243"/>
      <c r="AP825" s="1243"/>
      <c r="AQ825" s="1243"/>
      <c r="AR825" s="2492"/>
      <c r="AS825" s="2492"/>
      <c r="AT825" s="2492"/>
    </row>
    <row r="826" spans="4:46" ht="16">
      <c r="D826" s="1289" t="s">
        <v>342</v>
      </c>
      <c r="E826" s="1284"/>
      <c r="F826" s="1239"/>
      <c r="G826" s="1239"/>
      <c r="H826" s="1239"/>
      <c r="I826" s="1285"/>
      <c r="J826" s="1285"/>
      <c r="K826" s="1285"/>
      <c r="L826" s="1285"/>
      <c r="M826" s="1285"/>
      <c r="N826" s="1285"/>
      <c r="O826" s="1285"/>
      <c r="P826" s="1285"/>
      <c r="Q826" s="1285"/>
      <c r="R826" s="1285"/>
      <c r="S826" s="1285"/>
      <c r="T826" s="1285"/>
      <c r="U826" s="1285"/>
      <c r="V826" s="1286"/>
      <c r="W826" s="1286"/>
      <c r="X826" s="1286"/>
      <c r="Y826" s="1290"/>
      <c r="Z826" s="1290"/>
      <c r="AA826" s="1290">
        <v>282.89999999999998</v>
      </c>
      <c r="AB826" s="1290">
        <v>306.60000000000002</v>
      </c>
      <c r="AC826" s="1292">
        <v>384.04593899308793</v>
      </c>
      <c r="AD826" s="1292"/>
      <c r="AE826" s="1243"/>
      <c r="AF826" s="1243"/>
      <c r="AG826" s="1243"/>
      <c r="AH826" s="1243"/>
      <c r="AI826" s="2094"/>
      <c r="AJ826" s="1247"/>
      <c r="AK826" s="1243"/>
      <c r="AL826" s="1243"/>
      <c r="AM826" s="1243"/>
      <c r="AN826" s="1243"/>
      <c r="AO826" s="1243"/>
      <c r="AP826" s="1243"/>
      <c r="AQ826" s="1243"/>
      <c r="AR826" s="2492"/>
      <c r="AS826" s="2492"/>
      <c r="AT826" s="2492"/>
    </row>
    <row r="827" spans="4:46" ht="16">
      <c r="D827" s="1293" t="s">
        <v>343</v>
      </c>
      <c r="E827" s="1285"/>
      <c r="F827" s="1285"/>
      <c r="G827" s="1285"/>
      <c r="H827" s="1285"/>
      <c r="I827" s="1285"/>
      <c r="J827" s="1285"/>
      <c r="K827" s="1285"/>
      <c r="L827" s="1285"/>
      <c r="M827" s="1285"/>
      <c r="N827" s="1285"/>
      <c r="O827" s="1285"/>
      <c r="P827" s="1285"/>
      <c r="Q827" s="1285"/>
      <c r="R827" s="1285"/>
      <c r="S827" s="1285"/>
      <c r="T827" s="1285"/>
      <c r="U827" s="1285"/>
      <c r="V827" s="1286">
        <v>-212.36129999999997</v>
      </c>
      <c r="W827" s="1286">
        <v>-137.10000000000002</v>
      </c>
      <c r="X827" s="1286">
        <v>-187.29999999999998</v>
      </c>
      <c r="Y827" s="1290">
        <v>-21.154050000000012</v>
      </c>
      <c r="Z827" s="1290">
        <v>39.5</v>
      </c>
      <c r="AA827" s="1290">
        <v>24.95483328557242</v>
      </c>
      <c r="AB827" s="1290">
        <v>69.326811193815672</v>
      </c>
      <c r="AC827" s="1290">
        <v>8.5038848876610587</v>
      </c>
      <c r="AD827" s="1290">
        <v>69.937966863994632</v>
      </c>
      <c r="AE827" s="1290">
        <v>164.43522521415065</v>
      </c>
      <c r="AF827" s="1290">
        <v>540.63624196060971</v>
      </c>
      <c r="AG827" s="1290">
        <v>1081.3418178136449</v>
      </c>
      <c r="AH827" s="1290">
        <v>1250.4644920297519</v>
      </c>
      <c r="AI827" s="2104">
        <v>1287.1901501348225</v>
      </c>
      <c r="AJ827" s="1292">
        <v>1676.0549909682891</v>
      </c>
      <c r="AK827" s="1290">
        <v>1437.3840278900423</v>
      </c>
      <c r="AL827" s="1290">
        <v>1302.385761089278</v>
      </c>
      <c r="AM827" s="1290">
        <v>1372.0505717537342</v>
      </c>
      <c r="AN827" s="1290">
        <v>1942.3414552366976</v>
      </c>
      <c r="AO827" s="1290">
        <v>2150.1138635395887</v>
      </c>
      <c r="AP827" s="1290">
        <v>2150.1138635395887</v>
      </c>
      <c r="AQ827" s="1290">
        <v>2150.1138635395887</v>
      </c>
      <c r="AR827" s="2388">
        <v>2150.1138635395887</v>
      </c>
      <c r="AS827" s="2388">
        <v>2150.1138635395887</v>
      </c>
      <c r="AT827" s="2388">
        <v>2150.1138635395887</v>
      </c>
    </row>
    <row r="828" spans="4:46" ht="16">
      <c r="D828" s="1294" t="s">
        <v>187</v>
      </c>
      <c r="E828" s="1285"/>
      <c r="F828" s="1285"/>
      <c r="G828" s="1285"/>
      <c r="H828" s="1285"/>
      <c r="I828" s="1285"/>
      <c r="J828" s="1285"/>
      <c r="K828" s="1285"/>
      <c r="L828" s="1285"/>
      <c r="M828" s="1285"/>
      <c r="N828" s="1285"/>
      <c r="O828" s="1285"/>
      <c r="P828" s="1285"/>
      <c r="Q828" s="1285"/>
      <c r="R828" s="1285"/>
      <c r="S828" s="1285"/>
      <c r="T828" s="1285"/>
      <c r="U828" s="1285"/>
      <c r="V828" s="1295">
        <v>-48.199999999999982</v>
      </c>
      <c r="W828" s="1295">
        <v>-52.3</v>
      </c>
      <c r="X828" s="1295">
        <v>-164.00000000000006</v>
      </c>
      <c r="Y828" s="1296">
        <v>-18.254796372852411</v>
      </c>
      <c r="Z828" s="1296">
        <v>125</v>
      </c>
      <c r="AA828" s="1296">
        <v>124.30000000000001</v>
      </c>
      <c r="AB828" s="1296">
        <v>141.70573959091658</v>
      </c>
      <c r="AC828" s="1296">
        <v>190.53650127644062</v>
      </c>
      <c r="AD828" s="1296">
        <v>177.69853280575646</v>
      </c>
      <c r="AE828" s="1296"/>
      <c r="AF828" s="1296"/>
      <c r="AG828" s="1296"/>
      <c r="AH828" s="1296"/>
      <c r="AI828" s="2105"/>
      <c r="AJ828" s="1884"/>
      <c r="AK828" s="1296"/>
      <c r="AL828" s="1296"/>
      <c r="AM828" s="1296"/>
      <c r="AN828" s="1296"/>
      <c r="AO828" s="1296"/>
      <c r="AP828" s="1296"/>
      <c r="AQ828" s="1296"/>
      <c r="AR828" s="2389"/>
      <c r="AS828" s="2389"/>
      <c r="AT828" s="2389"/>
    </row>
    <row r="829" spans="4:46" ht="16">
      <c r="D829" s="1289" t="s">
        <v>477</v>
      </c>
      <c r="E829" s="1285"/>
      <c r="F829" s="1297"/>
      <c r="G829" s="1285"/>
      <c r="H829" s="1285"/>
      <c r="I829" s="1285"/>
      <c r="J829" s="1285"/>
      <c r="K829" s="1285"/>
      <c r="L829" s="1285"/>
      <c r="M829" s="1285"/>
      <c r="N829" s="1285"/>
      <c r="O829" s="1285"/>
      <c r="P829" s="1285"/>
      <c r="Q829" s="1285"/>
      <c r="R829" s="1285"/>
      <c r="S829" s="1285"/>
      <c r="T829" s="1285"/>
      <c r="U829" s="1285"/>
      <c r="V829" s="1298">
        <v>300.36129999999997</v>
      </c>
      <c r="W829" s="1298">
        <v>201.6</v>
      </c>
      <c r="X829" s="1298">
        <v>342.2</v>
      </c>
      <c r="Y829" s="1290">
        <v>205.4</v>
      </c>
      <c r="Z829" s="1290">
        <v>229.9</v>
      </c>
      <c r="AA829" s="1290">
        <v>237.94894853970001</v>
      </c>
      <c r="AB829" s="1290">
        <v>265.3422867006667</v>
      </c>
      <c r="AC829" s="1290">
        <v>317.31929287066669</v>
      </c>
      <c r="AD829" s="1290">
        <v>402.32962967266673</v>
      </c>
      <c r="AE829" s="1290">
        <v>771.69356843133301</v>
      </c>
      <c r="AF829" s="1290">
        <v>658.18528380433315</v>
      </c>
      <c r="AG829" s="1290">
        <v>563.2329518043332</v>
      </c>
      <c r="AH829" s="1290">
        <v>778.64318398299997</v>
      </c>
      <c r="AI829" s="2104">
        <v>1228.686116286</v>
      </c>
      <c r="AJ829" s="1292">
        <v>780.57192825121194</v>
      </c>
      <c r="AK829" s="1290">
        <v>897.63766271104146</v>
      </c>
      <c r="AL829" s="1290">
        <v>1029.2911598101723</v>
      </c>
      <c r="AM829" s="1290">
        <v>1147.4986761993905</v>
      </c>
      <c r="AN829" s="1290">
        <v>1250.4900742056682</v>
      </c>
      <c r="AO829" s="1290">
        <v>1304.9813596194767</v>
      </c>
      <c r="AP829" s="1290">
        <v>1304.9813596194767</v>
      </c>
      <c r="AQ829" s="1290">
        <v>1304.9813596194767</v>
      </c>
      <c r="AR829" s="2388">
        <v>1304.9813596194767</v>
      </c>
      <c r="AS829" s="2388">
        <v>1304.9813596194767</v>
      </c>
      <c r="AT829" s="2388">
        <v>1304.9813596194767</v>
      </c>
    </row>
    <row r="830" spans="4:46" ht="16">
      <c r="D830" s="1299" t="s">
        <v>187</v>
      </c>
      <c r="E830" s="1285"/>
      <c r="F830" s="1297"/>
      <c r="G830" s="1285"/>
      <c r="H830" s="1285"/>
      <c r="I830" s="1285"/>
      <c r="J830" s="1285"/>
      <c r="K830" s="1285"/>
      <c r="L830" s="1285"/>
      <c r="M830" s="1285"/>
      <c r="N830" s="1285"/>
      <c r="O830" s="1285"/>
      <c r="P830" s="1285"/>
      <c r="Q830" s="1285"/>
      <c r="R830" s="1285"/>
      <c r="S830" s="1285"/>
      <c r="T830" s="1285"/>
      <c r="U830" s="1285"/>
      <c r="V830" s="1300">
        <v>174.89999999999998</v>
      </c>
      <c r="W830" s="1300">
        <v>153.9</v>
      </c>
      <c r="X830" s="1300">
        <v>273.20000000000005</v>
      </c>
      <c r="Y830" s="1296">
        <v>185.4</v>
      </c>
      <c r="Z830" s="1296">
        <v>136</v>
      </c>
      <c r="AA830" s="1296">
        <v>168.5</v>
      </c>
      <c r="AB830" s="1296">
        <v>184.93604999999999</v>
      </c>
      <c r="AC830" s="1296">
        <v>203.07276176600001</v>
      </c>
      <c r="AD830" s="1296">
        <v>251.201523522</v>
      </c>
      <c r="AE830" s="1301"/>
      <c r="AF830" s="1301"/>
      <c r="AG830" s="1301"/>
      <c r="AH830" s="1301"/>
      <c r="AI830" s="2106"/>
      <c r="AJ830" s="1885"/>
      <c r="AK830" s="1301"/>
      <c r="AL830" s="1301"/>
      <c r="AM830" s="1301"/>
      <c r="AN830" s="1302"/>
      <c r="AO830" s="1302"/>
      <c r="AP830" s="1302"/>
      <c r="AQ830" s="1302"/>
      <c r="AR830" s="2390"/>
      <c r="AS830" s="2390"/>
      <c r="AT830" s="2390"/>
    </row>
    <row r="831" spans="4:46" ht="16">
      <c r="D831" s="1299" t="s">
        <v>188</v>
      </c>
      <c r="E831" s="1303" t="s">
        <v>189</v>
      </c>
      <c r="F831" s="1304"/>
      <c r="G831" s="1304"/>
      <c r="H831" s="1304"/>
      <c r="I831" s="1304"/>
      <c r="J831" s="1304"/>
      <c r="K831" s="1304"/>
      <c r="L831" s="1304"/>
      <c r="M831" s="1304"/>
      <c r="N831" s="1304"/>
      <c r="O831" s="1304"/>
      <c r="P831" s="1304"/>
      <c r="Q831" s="1304"/>
      <c r="R831" s="1304"/>
      <c r="S831" s="1304"/>
      <c r="T831" s="1304"/>
      <c r="U831" s="1304"/>
      <c r="V831" s="1305">
        <v>0</v>
      </c>
      <c r="W831" s="1305">
        <v>0</v>
      </c>
      <c r="X831" s="1305">
        <v>0</v>
      </c>
      <c r="Y831" s="1306">
        <v>0</v>
      </c>
      <c r="Z831" s="1306">
        <v>0</v>
      </c>
      <c r="AA831" s="1306">
        <v>0</v>
      </c>
      <c r="AB831" s="1306">
        <v>0</v>
      </c>
      <c r="AC831" s="1306">
        <v>0</v>
      </c>
      <c r="AD831" s="1306">
        <v>0</v>
      </c>
      <c r="AE831" s="1302"/>
      <c r="AF831" s="1302"/>
      <c r="AG831" s="1302"/>
      <c r="AH831" s="1302"/>
      <c r="AI831" s="2107"/>
      <c r="AJ831" s="1302"/>
      <c r="AK831" s="1302"/>
      <c r="AL831" s="1302"/>
      <c r="AM831" s="1302"/>
      <c r="AN831" s="1302"/>
      <c r="AO831" s="1302"/>
      <c r="AP831" s="1302"/>
      <c r="AQ831" s="1302"/>
      <c r="AR831" s="2390"/>
      <c r="AS831" s="2390"/>
      <c r="AT831" s="2390"/>
    </row>
    <row r="832" spans="4:46" ht="16">
      <c r="D832" s="1299" t="s">
        <v>190</v>
      </c>
      <c r="E832" s="1303" t="s">
        <v>191</v>
      </c>
      <c r="F832" s="1304"/>
      <c r="G832" s="1304"/>
      <c r="H832" s="1304"/>
      <c r="I832" s="1304"/>
      <c r="J832" s="1304"/>
      <c r="K832" s="1304"/>
      <c r="L832" s="1304"/>
      <c r="M832" s="1304"/>
      <c r="N832" s="1304"/>
      <c r="O832" s="1304"/>
      <c r="P832" s="1304"/>
      <c r="Q832" s="1304"/>
      <c r="R832" s="1304"/>
      <c r="S832" s="1304"/>
      <c r="T832" s="1304"/>
      <c r="U832" s="1304"/>
      <c r="V832" s="1305">
        <v>85.7</v>
      </c>
      <c r="W832" s="1305">
        <v>67.900000000000006</v>
      </c>
      <c r="X832" s="1305">
        <v>155.19999999999999</v>
      </c>
      <c r="Y832" s="1306">
        <v>183.773</v>
      </c>
      <c r="Z832" s="1306">
        <v>265.5</v>
      </c>
      <c r="AA832" s="1306">
        <v>246.97804182527241</v>
      </c>
      <c r="AB832" s="1306">
        <v>342.05975651247417</v>
      </c>
      <c r="AC832" s="1306">
        <v>355.86267094492115</v>
      </c>
      <c r="AD832" s="1306">
        <v>491.84765719687704</v>
      </c>
      <c r="AE832" s="1302"/>
      <c r="AF832" s="1302"/>
      <c r="AG832" s="1302"/>
      <c r="AH832" s="1302"/>
      <c r="AI832" s="2107"/>
      <c r="AJ832" s="1302"/>
      <c r="AK832" s="1302"/>
      <c r="AL832" s="1302"/>
      <c r="AM832" s="1302"/>
      <c r="AN832" s="1302"/>
      <c r="AO832" s="1302"/>
      <c r="AP832" s="1302"/>
      <c r="AQ832" s="1302"/>
      <c r="AR832" s="2390"/>
      <c r="AS832" s="2390"/>
      <c r="AT832" s="2390"/>
    </row>
    <row r="833" spans="4:46" ht="16">
      <c r="D833" s="1299" t="s">
        <v>192</v>
      </c>
      <c r="E833" s="1303" t="s">
        <v>191</v>
      </c>
      <c r="F833" s="1304"/>
      <c r="G833" s="1304"/>
      <c r="H833" s="1304"/>
      <c r="I833" s="1304"/>
      <c r="J833" s="1304"/>
      <c r="K833" s="1304"/>
      <c r="L833" s="1304"/>
      <c r="M833" s="1304"/>
      <c r="N833" s="1304"/>
      <c r="O833" s="1304"/>
      <c r="P833" s="1304"/>
      <c r="Q833" s="1304"/>
      <c r="R833" s="1304"/>
      <c r="S833" s="1304"/>
      <c r="T833" s="1304"/>
      <c r="U833" s="1304"/>
      <c r="V833" s="1307">
        <v>-96.114930000000001</v>
      </c>
      <c r="W833" s="1307">
        <v>-58.8</v>
      </c>
      <c r="X833" s="1307">
        <v>-40.6</v>
      </c>
      <c r="Y833" s="1306">
        <v>-66.2</v>
      </c>
      <c r="Z833" s="1306">
        <v>-39.200000000000003</v>
      </c>
      <c r="AA833" s="1306">
        <v>-42.8</v>
      </c>
      <c r="AB833" s="1306">
        <v>-95.164787118999996</v>
      </c>
      <c r="AC833" s="1306">
        <v>-122.04208282</v>
      </c>
      <c r="AD833" s="1306">
        <v>-63.781639370000001</v>
      </c>
      <c r="AE833" s="1302"/>
      <c r="AF833" s="1302"/>
      <c r="AG833" s="1302"/>
      <c r="AH833" s="1302"/>
      <c r="AI833" s="2107"/>
      <c r="AJ833" s="1302"/>
      <c r="AK833" s="1302"/>
      <c r="AL833" s="1302"/>
      <c r="AM833" s="1302"/>
      <c r="AN833" s="1302"/>
      <c r="AO833" s="1302"/>
      <c r="AP833" s="1302"/>
      <c r="AQ833" s="1302"/>
      <c r="AR833" s="2390"/>
      <c r="AS833" s="2390"/>
      <c r="AT833" s="2390"/>
    </row>
    <row r="834" spans="4:46" ht="16">
      <c r="D834" s="1299"/>
      <c r="E834" s="1308"/>
      <c r="F834" s="1304"/>
      <c r="G834" s="1304"/>
      <c r="H834" s="1304"/>
      <c r="I834" s="1304"/>
      <c r="J834" s="1304"/>
      <c r="K834" s="1304"/>
      <c r="L834" s="1304"/>
      <c r="M834" s="1304"/>
      <c r="N834" s="1304"/>
      <c r="O834" s="1304"/>
      <c r="P834" s="1304"/>
      <c r="Q834" s="1304"/>
      <c r="R834" s="1304"/>
      <c r="S834" s="1304"/>
      <c r="T834" s="1304"/>
      <c r="U834" s="1304"/>
      <c r="V834" s="1307"/>
      <c r="W834" s="1307"/>
      <c r="X834" s="1307"/>
      <c r="Y834" s="1306"/>
      <c r="Z834" s="1306"/>
      <c r="AA834" s="1306"/>
      <c r="AB834" s="1306"/>
      <c r="AC834" s="1302"/>
      <c r="AD834" s="1302"/>
      <c r="AE834" s="1302"/>
      <c r="AF834" s="1302"/>
      <c r="AG834" s="1302"/>
      <c r="AH834" s="1302"/>
      <c r="AI834" s="2107"/>
      <c r="AJ834" s="1302"/>
      <c r="AK834" s="1302"/>
      <c r="AL834" s="1302"/>
      <c r="AM834" s="1302"/>
      <c r="AN834" s="1302"/>
      <c r="AO834" s="1302"/>
      <c r="AP834" s="1302"/>
      <c r="AQ834" s="1302"/>
      <c r="AR834" s="2390"/>
      <c r="AS834" s="2390"/>
      <c r="AT834" s="2390"/>
    </row>
    <row r="835" spans="4:46" ht="16">
      <c r="D835" s="1070" t="s">
        <v>1534</v>
      </c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</row>
    <row r="836" spans="4:46" ht="16">
      <c r="D836" s="1070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</row>
    <row r="837" spans="4:46">
      <c r="D837" s="162" t="s">
        <v>223</v>
      </c>
      <c r="Y837" s="1">
        <v>2014</v>
      </c>
      <c r="Z837" s="1">
        <v>2015</v>
      </c>
      <c r="AA837" s="1">
        <v>2016</v>
      </c>
      <c r="AB837" s="1">
        <v>2017</v>
      </c>
      <c r="AC837" s="1">
        <v>2018</v>
      </c>
      <c r="AD837" s="1">
        <v>2019</v>
      </c>
      <c r="AE837" s="1">
        <f>AD837+1</f>
        <v>2020</v>
      </c>
      <c r="AF837" s="1">
        <f t="shared" ref="AF837:AO837" si="7">AE837+1</f>
        <v>2021</v>
      </c>
      <c r="AG837" s="1">
        <f t="shared" si="7"/>
        <v>2022</v>
      </c>
      <c r="AH837" s="1">
        <f t="shared" si="7"/>
        <v>2023</v>
      </c>
      <c r="AI837" s="1912">
        <f t="shared" si="7"/>
        <v>2024</v>
      </c>
      <c r="AJ837" s="1">
        <f t="shared" si="7"/>
        <v>2025</v>
      </c>
      <c r="AK837" s="1">
        <f t="shared" si="7"/>
        <v>2026</v>
      </c>
      <c r="AL837" s="1">
        <f t="shared" si="7"/>
        <v>2027</v>
      </c>
      <c r="AM837" s="1">
        <f t="shared" si="7"/>
        <v>2028</v>
      </c>
      <c r="AN837" s="1">
        <f t="shared" si="7"/>
        <v>2029</v>
      </c>
      <c r="AO837" s="1">
        <f t="shared" si="7"/>
        <v>2030</v>
      </c>
      <c r="AP837" s="1">
        <f t="shared" ref="AP837" si="8">AO837+1</f>
        <v>2031</v>
      </c>
      <c r="AQ837" s="1">
        <f t="shared" ref="AQ837" si="9">AP837+1</f>
        <v>2032</v>
      </c>
      <c r="AR837" s="2302">
        <f t="shared" ref="AR837" si="10">AQ837+1</f>
        <v>2033</v>
      </c>
      <c r="AS837" s="2302">
        <f t="shared" ref="AS837" si="11">AR837+1</f>
        <v>2034</v>
      </c>
      <c r="AT837" s="2302">
        <f t="shared" ref="AT837" si="12">AS837+1</f>
        <v>2035</v>
      </c>
    </row>
    <row r="838" spans="4:46" ht="16">
      <c r="D838" s="2595" t="s">
        <v>1571</v>
      </c>
      <c r="E838" s="1813">
        <v>45897.532613078707</v>
      </c>
      <c r="F838" s="163"/>
      <c r="G838" s="163"/>
      <c r="H838" s="163"/>
      <c r="I838" s="163"/>
      <c r="J838" s="163"/>
      <c r="K838" s="163"/>
      <c r="L838" s="163"/>
      <c r="M838" s="163"/>
      <c r="N838" s="164">
        <v>2003</v>
      </c>
      <c r="O838" s="164">
        <v>2004</v>
      </c>
      <c r="P838" s="164">
        <v>2005</v>
      </c>
      <c r="Q838" s="164">
        <v>2006</v>
      </c>
      <c r="R838" s="164">
        <v>2007</v>
      </c>
      <c r="S838" s="164">
        <v>2008</v>
      </c>
      <c r="T838" s="164">
        <v>2009</v>
      </c>
      <c r="U838" s="164">
        <v>2010</v>
      </c>
      <c r="V838" s="164">
        <v>2011</v>
      </c>
      <c r="W838" s="164">
        <v>2012</v>
      </c>
      <c r="X838" s="164">
        <v>2013</v>
      </c>
      <c r="Y838" s="164">
        <v>2014</v>
      </c>
      <c r="Z838" s="164">
        <v>2015</v>
      </c>
      <c r="AA838" s="164">
        <v>2016</v>
      </c>
      <c r="AB838" s="164">
        <v>2017</v>
      </c>
      <c r="AC838" s="164">
        <v>2018</v>
      </c>
      <c r="AD838" s="164">
        <v>2019</v>
      </c>
      <c r="AE838" s="1309">
        <v>2020</v>
      </c>
      <c r="AF838" s="1309">
        <v>2021</v>
      </c>
      <c r="AG838" s="1309">
        <v>2022</v>
      </c>
      <c r="AH838" s="1309">
        <v>2023</v>
      </c>
      <c r="AI838" s="2108">
        <v>2024</v>
      </c>
      <c r="AJ838" s="1310">
        <v>2025</v>
      </c>
      <c r="AK838" s="1310">
        <v>2026</v>
      </c>
      <c r="AL838" s="1310">
        <v>2027</v>
      </c>
      <c r="AM838" s="1310">
        <v>2028</v>
      </c>
      <c r="AN838" s="1310">
        <v>2029</v>
      </c>
      <c r="AO838" s="1310">
        <v>2030</v>
      </c>
      <c r="AP838" s="1310">
        <v>2031</v>
      </c>
      <c r="AQ838" s="1310">
        <v>2032</v>
      </c>
      <c r="AR838" s="2501">
        <v>2033</v>
      </c>
      <c r="AS838" s="2501">
        <v>2034</v>
      </c>
      <c r="AT838" s="2501">
        <v>2035</v>
      </c>
    </row>
    <row r="839" spans="4:46">
      <c r="D839" s="2596" t="s">
        <v>1453</v>
      </c>
      <c r="E839" s="163"/>
      <c r="F839" s="163"/>
      <c r="G839" s="163"/>
      <c r="H839" s="163"/>
      <c r="I839" s="163"/>
      <c r="J839" s="163"/>
      <c r="K839" s="163"/>
      <c r="L839" s="163"/>
      <c r="M839" s="163"/>
      <c r="N839" s="165">
        <v>1459.0600000000002</v>
      </c>
      <c r="O839" s="165">
        <v>1671.8300000000002</v>
      </c>
      <c r="P839" s="165">
        <v>1486.74</v>
      </c>
      <c r="Q839" s="165">
        <v>479.47999999999996</v>
      </c>
      <c r="R839" s="165">
        <v>569.77</v>
      </c>
      <c r="S839" s="165">
        <v>665.65</v>
      </c>
      <c r="T839" s="165">
        <v>736.52</v>
      </c>
      <c r="U839" s="165">
        <v>777.3</v>
      </c>
      <c r="V839" s="1311">
        <v>984.74090899769249</v>
      </c>
      <c r="W839" s="1311">
        <v>1062.2469999999998</v>
      </c>
      <c r="X839" s="1311">
        <v>1144.3599999999999</v>
      </c>
      <c r="Y839" s="1311">
        <v>1352.88</v>
      </c>
      <c r="Z839" s="1311">
        <v>1659.3000000000002</v>
      </c>
      <c r="AA839" s="1311">
        <v>2059.3038321919971</v>
      </c>
      <c r="AB839" s="1311">
        <v>2609.19942982461</v>
      </c>
      <c r="AC839" s="1311">
        <v>3063.800893333424</v>
      </c>
      <c r="AD839" s="1311">
        <v>4091.3481684541048</v>
      </c>
      <c r="AE839" s="1311">
        <v>5235.5686457094153</v>
      </c>
      <c r="AF839" s="1311">
        <v>5563.7227197472621</v>
      </c>
      <c r="AG839" s="1311">
        <v>6044.415934073324</v>
      </c>
      <c r="AH839" s="1311">
        <v>7196.0500594001624</v>
      </c>
      <c r="AI839" s="2109">
        <v>8516.6778134702326</v>
      </c>
      <c r="AJ839" s="1311">
        <v>9564.9040425277235</v>
      </c>
      <c r="AK839" s="1311">
        <v>10783.788735536698</v>
      </c>
      <c r="AL839" s="1311">
        <v>11730.376440614828</v>
      </c>
      <c r="AM839" s="1311">
        <v>12228.129930789411</v>
      </c>
      <c r="AN839" s="1311">
        <v>12441.68745935777</v>
      </c>
      <c r="AO839" s="1311">
        <v>12707.29414783677</v>
      </c>
      <c r="AP839" s="1311">
        <v>12134.082596870152</v>
      </c>
      <c r="AQ839" s="1311">
        <v>11886.099589936282</v>
      </c>
      <c r="AR839" s="2502">
        <v>11557.49007015355</v>
      </c>
      <c r="AS839" s="2502">
        <v>11256.792356062535</v>
      </c>
      <c r="AT839" s="2502">
        <v>10313.423156108012</v>
      </c>
    </row>
    <row r="840" spans="4:46">
      <c r="D840" s="2597" t="s">
        <v>1454</v>
      </c>
      <c r="E840" s="163"/>
      <c r="F840" s="163"/>
      <c r="G840" s="163"/>
      <c r="H840" s="163"/>
      <c r="I840" s="163"/>
      <c r="J840" s="163"/>
      <c r="K840" s="163"/>
      <c r="L840" s="163"/>
      <c r="M840" s="163"/>
      <c r="N840" s="165">
        <v>1310.4100000000001</v>
      </c>
      <c r="O840" s="165">
        <v>1518.16</v>
      </c>
      <c r="P840" s="165">
        <v>1402.81</v>
      </c>
      <c r="Q840" s="165">
        <v>390.03</v>
      </c>
      <c r="R840" s="165">
        <v>485.66</v>
      </c>
      <c r="S840" s="165">
        <v>580.52</v>
      </c>
      <c r="T840" s="165">
        <v>628.26</v>
      </c>
      <c r="U840" s="165">
        <v>651.03</v>
      </c>
      <c r="V840" s="165">
        <v>833.0761018724719</v>
      </c>
      <c r="W840" s="165">
        <v>890.66999999999985</v>
      </c>
      <c r="X840" s="165">
        <v>927.73599999999988</v>
      </c>
      <c r="Y840" s="165">
        <v>1100.3700000000001</v>
      </c>
      <c r="Z840" s="165">
        <v>1364.3700000000001</v>
      </c>
      <c r="AA840" s="165">
        <v>1645.462</v>
      </c>
      <c r="AB840" s="165">
        <v>2076.5659999999998</v>
      </c>
      <c r="AC840" s="165">
        <v>2479.7019999999998</v>
      </c>
      <c r="AD840" s="165">
        <v>2991.7259999999997</v>
      </c>
      <c r="AE840" s="165">
        <v>3765.6880000000006</v>
      </c>
      <c r="AF840" s="165">
        <v>3961.45</v>
      </c>
      <c r="AG840" s="165">
        <v>4178.3919999999998</v>
      </c>
      <c r="AH840" s="165">
        <v>4898.72</v>
      </c>
      <c r="AI840" s="2110">
        <v>5474.3577364060002</v>
      </c>
      <c r="AJ840" s="165">
        <v>5901.5002845524386</v>
      </c>
      <c r="AK840" s="165">
        <v>6741.5951768608838</v>
      </c>
      <c r="AL840" s="165">
        <v>7423.0467352379583</v>
      </c>
      <c r="AM840" s="165">
        <v>7930.4720008353706</v>
      </c>
      <c r="AN840" s="165">
        <v>8290.5822090465463</v>
      </c>
      <c r="AO840" s="165">
        <v>8695.6560263924221</v>
      </c>
      <c r="AP840" s="165">
        <v>8915.3276143750008</v>
      </c>
      <c r="AQ840" s="165">
        <v>8888.8586518660304</v>
      </c>
      <c r="AR840" s="2503">
        <v>8765.6701258416906</v>
      </c>
      <c r="AS840" s="2503">
        <v>8624.4414749374155</v>
      </c>
      <c r="AT840" s="2503">
        <v>8456.728039188074</v>
      </c>
    </row>
    <row r="841" spans="4:46">
      <c r="D841" s="2597" t="s">
        <v>247</v>
      </c>
      <c r="E841" s="163"/>
      <c r="F841" s="163"/>
      <c r="G841" s="163"/>
      <c r="H841" s="163"/>
      <c r="I841" s="163"/>
      <c r="J841" s="163"/>
      <c r="K841" s="163"/>
      <c r="L841" s="163"/>
      <c r="M841" s="163"/>
      <c r="N841" s="165">
        <v>148.65</v>
      </c>
      <c r="O841" s="165">
        <v>153.66999999999999</v>
      </c>
      <c r="P841" s="165">
        <v>83.93</v>
      </c>
      <c r="Q841" s="165">
        <v>89.45</v>
      </c>
      <c r="R841" s="165">
        <v>84.11</v>
      </c>
      <c r="S841" s="165">
        <v>85.13</v>
      </c>
      <c r="T841" s="165">
        <v>108.26</v>
      </c>
      <c r="U841" s="165">
        <v>126.27</v>
      </c>
      <c r="V841" s="165">
        <v>151.66480712522059</v>
      </c>
      <c r="W841" s="165">
        <v>171.577</v>
      </c>
      <c r="X841" s="165">
        <v>216.62399999999997</v>
      </c>
      <c r="Y841" s="165">
        <v>252.51</v>
      </c>
      <c r="Z841" s="165">
        <v>294.93</v>
      </c>
      <c r="AA841" s="165">
        <v>309.35000000000002</v>
      </c>
      <c r="AB841" s="165">
        <v>354.26</v>
      </c>
      <c r="AC841" s="165">
        <v>381.68</v>
      </c>
      <c r="AD841" s="165">
        <v>498.32300000000004</v>
      </c>
      <c r="AE841" s="165">
        <v>653.65200000000004</v>
      </c>
      <c r="AF841" s="165">
        <v>825.59499999999991</v>
      </c>
      <c r="AG841" s="165">
        <v>847.63199999999995</v>
      </c>
      <c r="AH841" s="165">
        <v>928.50200000000007</v>
      </c>
      <c r="AI841" s="2110">
        <v>1100.801352124</v>
      </c>
      <c r="AJ841" s="165">
        <v>1191.4728829873143</v>
      </c>
      <c r="AK841" s="165">
        <v>1379.901832003362</v>
      </c>
      <c r="AL841" s="165">
        <v>1524.5994266467987</v>
      </c>
      <c r="AM841" s="165">
        <v>1622.5475924946072</v>
      </c>
      <c r="AN841" s="165">
        <v>1639.5325329251314</v>
      </c>
      <c r="AO841" s="165">
        <v>1678.5734940433078</v>
      </c>
      <c r="AP841" s="165">
        <v>1683.36340071884</v>
      </c>
      <c r="AQ841" s="165">
        <v>1633.0828052537915</v>
      </c>
      <c r="AR841" s="2503">
        <v>1570.1134511426537</v>
      </c>
      <c r="AS841" s="2503">
        <v>1503.3749758148674</v>
      </c>
      <c r="AT841" s="2503">
        <v>1430.4690744293139</v>
      </c>
    </row>
    <row r="842" spans="4:46">
      <c r="D842" s="2597" t="s">
        <v>248</v>
      </c>
      <c r="E842" s="163"/>
      <c r="F842" s="163"/>
      <c r="G842" s="163"/>
      <c r="H842" s="163"/>
      <c r="I842" s="163"/>
      <c r="J842" s="163"/>
      <c r="K842" s="163"/>
      <c r="L842" s="163"/>
      <c r="M842" s="163"/>
      <c r="N842" s="165">
        <v>0</v>
      </c>
      <c r="O842" s="165">
        <v>0</v>
      </c>
      <c r="P842" s="165">
        <v>0</v>
      </c>
      <c r="Q842" s="165">
        <v>0</v>
      </c>
      <c r="R842" s="165">
        <v>0</v>
      </c>
      <c r="S842" s="165">
        <v>0</v>
      </c>
      <c r="T842" s="165">
        <v>0</v>
      </c>
      <c r="U842" s="165">
        <v>0</v>
      </c>
      <c r="V842" s="165">
        <v>0</v>
      </c>
      <c r="W842" s="165">
        <v>0</v>
      </c>
      <c r="X842" s="165">
        <v>0</v>
      </c>
      <c r="Y842" s="165">
        <v>0</v>
      </c>
      <c r="Z842" s="165">
        <v>0</v>
      </c>
      <c r="AA842" s="165">
        <v>0</v>
      </c>
      <c r="AB842" s="165">
        <v>0</v>
      </c>
      <c r="AC842" s="165">
        <v>0</v>
      </c>
      <c r="AD842" s="165">
        <v>400</v>
      </c>
      <c r="AE842" s="165">
        <v>400</v>
      </c>
      <c r="AF842" s="165">
        <v>400</v>
      </c>
      <c r="AG842" s="165">
        <v>680.56500000000005</v>
      </c>
      <c r="AH842" s="165">
        <v>818.19980774999999</v>
      </c>
      <c r="AI842" s="2110">
        <v>1051.055229885</v>
      </c>
      <c r="AJ842" s="165">
        <v>1701.055229885</v>
      </c>
      <c r="AK842" s="165">
        <v>1934.4635337140001</v>
      </c>
      <c r="AL842" s="165">
        <v>2105.7033932140002</v>
      </c>
      <c r="AM842" s="165">
        <v>2087.5399127139999</v>
      </c>
      <c r="AN842" s="165">
        <v>2024.0793704814002</v>
      </c>
      <c r="AO842" s="165">
        <v>1897.3940429787338</v>
      </c>
      <c r="AP842" s="165">
        <v>1145.1465477644003</v>
      </c>
      <c r="AQ842" s="165">
        <v>1012.899052488067</v>
      </c>
      <c r="AR842" s="2503">
        <v>902.95120011573363</v>
      </c>
      <c r="AS842" s="2503">
        <v>836.19947774340039</v>
      </c>
      <c r="AT842" s="2503">
        <v>152.86061687106707</v>
      </c>
    </row>
    <row r="843" spans="4:46">
      <c r="D843" s="2598" t="s">
        <v>1455</v>
      </c>
      <c r="E843" s="163"/>
      <c r="F843" s="163"/>
      <c r="G843" s="163"/>
      <c r="H843" s="163"/>
      <c r="I843" s="163"/>
      <c r="J843" s="163"/>
      <c r="K843" s="163"/>
      <c r="L843" s="163"/>
      <c r="M843" s="163"/>
      <c r="N843" s="165">
        <v>0</v>
      </c>
      <c r="O843" s="165">
        <v>0</v>
      </c>
      <c r="P843" s="165">
        <v>0</v>
      </c>
      <c r="Q843" s="165">
        <v>0</v>
      </c>
      <c r="R843" s="165">
        <v>0</v>
      </c>
      <c r="S843" s="165">
        <v>0</v>
      </c>
      <c r="T843" s="165">
        <v>13</v>
      </c>
      <c r="U843" s="165">
        <v>23</v>
      </c>
      <c r="V843" s="165">
        <v>128</v>
      </c>
      <c r="W843" s="165">
        <v>103.1</v>
      </c>
      <c r="X843" s="165">
        <v>46.7</v>
      </c>
      <c r="Y843" s="165">
        <v>75.2</v>
      </c>
      <c r="Z843" s="165">
        <v>62.957609132009061</v>
      </c>
      <c r="AA843" s="165">
        <v>353.10748654108153</v>
      </c>
      <c r="AB843" s="165">
        <v>39.754518411490551</v>
      </c>
      <c r="AC843" s="165">
        <v>79.745206200200883</v>
      </c>
      <c r="AD843" s="165">
        <v>22.081738779327818</v>
      </c>
      <c r="AE843" s="165">
        <v>15.728645709414739</v>
      </c>
      <c r="AF843" s="165">
        <v>9.096069197545571</v>
      </c>
      <c r="AG843" s="165">
        <v>2.1718248543158758</v>
      </c>
      <c r="AH843" s="165">
        <v>0</v>
      </c>
      <c r="AI843" s="2110">
        <v>74.363519649306994</v>
      </c>
      <c r="AJ843" s="165">
        <v>0</v>
      </c>
      <c r="AK843" s="165">
        <v>0</v>
      </c>
      <c r="AL843" s="165">
        <v>0</v>
      </c>
      <c r="AM843" s="165">
        <v>0</v>
      </c>
      <c r="AN843" s="165">
        <v>0</v>
      </c>
      <c r="AO843" s="165">
        <v>0</v>
      </c>
      <c r="AP843" s="165">
        <v>0</v>
      </c>
      <c r="AQ843" s="165">
        <v>0</v>
      </c>
      <c r="AR843" s="2503">
        <v>0</v>
      </c>
      <c r="AS843" s="2503">
        <v>0</v>
      </c>
      <c r="AT843" s="2503">
        <v>0</v>
      </c>
    </row>
    <row r="844" spans="4:46">
      <c r="D844" s="2597" t="s">
        <v>1582</v>
      </c>
      <c r="E844" s="163"/>
      <c r="F844" s="163"/>
      <c r="G844" s="163"/>
      <c r="H844" s="163"/>
      <c r="I844" s="163"/>
      <c r="J844" s="163"/>
      <c r="K844" s="163"/>
      <c r="L844" s="163"/>
      <c r="M844" s="163"/>
      <c r="N844" s="163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312"/>
      <c r="AA844" s="1312">
        <v>104.49183219199719</v>
      </c>
      <c r="AB844" s="1312">
        <v>178.37342982461007</v>
      </c>
      <c r="AC844" s="1312">
        <v>202.41889333342431</v>
      </c>
      <c r="AD844" s="1312">
        <v>201.29916845410543</v>
      </c>
      <c r="AE844" s="1312">
        <v>400.50000000000006</v>
      </c>
      <c r="AF844" s="1312">
        <v>367.58165054971732</v>
      </c>
      <c r="AG844" s="1312">
        <v>335.65510921900852</v>
      </c>
      <c r="AH844" s="1312">
        <v>550.62825165016125</v>
      </c>
      <c r="AI844" s="2111">
        <v>816.09997540592576</v>
      </c>
      <c r="AJ844" s="1312">
        <v>770.87564510297159</v>
      </c>
      <c r="AK844" s="1312">
        <v>727.82819295845172</v>
      </c>
      <c r="AL844" s="1312">
        <v>677.0268855160698</v>
      </c>
      <c r="AM844" s="1312">
        <v>587.57042474543471</v>
      </c>
      <c r="AN844" s="1312">
        <v>487.49334690469135</v>
      </c>
      <c r="AO844" s="1312">
        <v>435.67058442230535</v>
      </c>
      <c r="AP844" s="1312">
        <v>390.24503401191237</v>
      </c>
      <c r="AQ844" s="1312">
        <v>351.2590803283943</v>
      </c>
      <c r="AR844" s="2504">
        <v>318.75529305347192</v>
      </c>
      <c r="AS844" s="2504">
        <v>292.77642756685105</v>
      </c>
      <c r="AT844" s="2504">
        <v>273.36542561955741</v>
      </c>
    </row>
    <row r="845" spans="4:46">
      <c r="D845" s="2599" t="s">
        <v>1456</v>
      </c>
      <c r="E845" s="163"/>
      <c r="F845" s="163"/>
      <c r="G845" s="163"/>
      <c r="H845" s="163"/>
      <c r="I845" s="163"/>
      <c r="J845" s="163"/>
      <c r="K845" s="163"/>
      <c r="L845" s="163"/>
      <c r="M845" s="163"/>
      <c r="N845" s="163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313">
        <v>0.2</v>
      </c>
      <c r="AA845" s="1313">
        <v>0.2</v>
      </c>
      <c r="AB845" s="1313">
        <v>0.2</v>
      </c>
      <c r="AC845" s="1313">
        <v>0.2</v>
      </c>
      <c r="AD845" s="1313">
        <v>0.2</v>
      </c>
      <c r="AE845" s="1313">
        <v>0.3</v>
      </c>
      <c r="AF845" s="1313">
        <v>0.3</v>
      </c>
      <c r="AG845" s="1313">
        <v>0.3</v>
      </c>
      <c r="AH845" s="1313">
        <v>0.32851239669421484</v>
      </c>
      <c r="AI845" s="2112">
        <v>0.33061889250814325</v>
      </c>
      <c r="AJ845" s="1313">
        <v>0.31796502384737679</v>
      </c>
      <c r="AK845" s="1313">
        <v>0.31796502384737679</v>
      </c>
      <c r="AL845" s="1313">
        <v>0.31796502384737679</v>
      </c>
      <c r="AM845" s="1313">
        <v>0.31796502384737679</v>
      </c>
      <c r="AN845" s="1313">
        <v>0.31796502384737679</v>
      </c>
      <c r="AO845" s="1313">
        <v>0.31796502384737679</v>
      </c>
      <c r="AP845" s="1313">
        <v>0.31796502384737679</v>
      </c>
      <c r="AQ845" s="1313">
        <v>0.31796502384737679</v>
      </c>
      <c r="AR845" s="2505">
        <v>0.31796502384737679</v>
      </c>
      <c r="AS845" s="2505">
        <v>0.31796502384737679</v>
      </c>
      <c r="AT845" s="2505">
        <v>0.31796502384737679</v>
      </c>
    </row>
    <row r="846" spans="4:46">
      <c r="D846" s="2598" t="s">
        <v>1457</v>
      </c>
      <c r="E846" s="163"/>
      <c r="F846" s="163"/>
      <c r="G846" s="163"/>
      <c r="H846" s="163"/>
      <c r="I846" s="163"/>
      <c r="J846" s="163"/>
      <c r="K846" s="163"/>
      <c r="L846" s="163"/>
      <c r="M846" s="163"/>
      <c r="N846" s="163"/>
      <c r="O846" s="163"/>
      <c r="P846" s="163"/>
      <c r="Q846" s="163"/>
      <c r="R846" s="163"/>
      <c r="S846" s="163"/>
      <c r="T846" s="163"/>
      <c r="U846" s="163"/>
      <c r="V846" s="163"/>
      <c r="W846" s="163"/>
      <c r="X846" s="1314" t="s">
        <v>345</v>
      </c>
      <c r="Y846" s="1315">
        <v>0.2</v>
      </c>
      <c r="Z846" s="165">
        <v>1390.3976091320094</v>
      </c>
      <c r="AA846" s="165">
        <v>1615.3570865410816</v>
      </c>
      <c r="AB846" s="165">
        <v>1984.4153184114907</v>
      </c>
      <c r="AC846" s="165">
        <v>2317.2728522002008</v>
      </c>
      <c r="AD846" s="165">
        <v>3134.1209387793274</v>
      </c>
      <c r="AE846" s="165">
        <v>3389.2666457094147</v>
      </c>
      <c r="AF846" s="165">
        <v>3640.0275691975453</v>
      </c>
      <c r="AG846" s="165">
        <v>3996.7841248543155</v>
      </c>
      <c r="AH846" s="165">
        <v>4462.3183626420459</v>
      </c>
      <c r="AI846" s="2110">
        <v>5179.2073060801949</v>
      </c>
      <c r="AJ846" s="165">
        <v>5997.8349483230822</v>
      </c>
      <c r="AK846" s="165">
        <v>6858.5168088490746</v>
      </c>
      <c r="AL846" s="165">
        <v>7538.7710002183894</v>
      </c>
      <c r="AM846" s="165">
        <v>7939.2687251078951</v>
      </c>
      <c r="AN846" s="165">
        <v>8153.1784964107637</v>
      </c>
      <c r="AO846" s="165">
        <v>8369.676484427353</v>
      </c>
      <c r="AP846" s="165">
        <v>8009.7079721242999</v>
      </c>
      <c r="AQ846" s="165">
        <v>7867.1646718947277</v>
      </c>
      <c r="AR846" s="2503">
        <v>7665.210205685109</v>
      </c>
      <c r="AS846" s="2503">
        <v>7477.8423423285349</v>
      </c>
      <c r="AT846" s="2503">
        <v>6847.6705347846537</v>
      </c>
    </row>
    <row r="847" spans="4:46">
      <c r="D847" s="162" t="s">
        <v>326</v>
      </c>
      <c r="H847">
        <v>1.2878332683694247</v>
      </c>
      <c r="I847">
        <v>1.8533710639962513</v>
      </c>
      <c r="J847">
        <v>1.7730222007708423</v>
      </c>
      <c r="K847">
        <v>1.1313570233490136</v>
      </c>
      <c r="L847">
        <v>0.48969184592718501</v>
      </c>
      <c r="M847">
        <v>0</v>
      </c>
    </row>
    <row r="848" spans="4:46">
      <c r="D848" s="19"/>
      <c r="H848">
        <v>40.941167634073253</v>
      </c>
      <c r="I848">
        <v>44.567528703366172</v>
      </c>
      <c r="J848">
        <v>47.033557828506588</v>
      </c>
      <c r="K848">
        <v>48.747363056738038</v>
      </c>
      <c r="L848">
        <v>49.702315192359528</v>
      </c>
      <c r="M848">
        <v>49.878673835861953</v>
      </c>
    </row>
    <row r="849" spans="4:46">
      <c r="D849" s="162" t="s">
        <v>271</v>
      </c>
    </row>
    <row r="850" spans="4:46" ht="15.75">
      <c r="D850" s="1730" t="s">
        <v>252</v>
      </c>
      <c r="E850" s="1394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  <c r="AH850" s="20"/>
      <c r="AI850" s="2113"/>
      <c r="AJ850" s="20"/>
      <c r="AK850" s="20"/>
      <c r="AL850" s="20"/>
      <c r="AM850" s="20"/>
      <c r="AN850" s="20"/>
      <c r="AO850" s="20"/>
      <c r="AP850" s="20"/>
      <c r="AQ850" s="20"/>
      <c r="AR850" s="2506"/>
      <c r="AS850" s="2506"/>
      <c r="AT850" s="2506"/>
    </row>
    <row r="851" spans="4:46" ht="18.5" customHeight="1">
      <c r="D851" s="1731"/>
      <c r="E851" s="1729"/>
      <c r="F851" s="376"/>
      <c r="G851" s="376"/>
      <c r="H851" s="376"/>
      <c r="I851" s="376">
        <v>1998</v>
      </c>
      <c r="J851" s="376">
        <v>1999</v>
      </c>
      <c r="K851" s="376">
        <v>2000</v>
      </c>
      <c r="L851" s="376">
        <v>2001</v>
      </c>
      <c r="M851" s="376">
        <v>2002</v>
      </c>
      <c r="N851" s="376">
        <v>2003</v>
      </c>
      <c r="O851" s="376">
        <v>2004</v>
      </c>
      <c r="P851" s="376">
        <v>2005</v>
      </c>
      <c r="Q851" s="376">
        <v>2006</v>
      </c>
      <c r="R851" s="376">
        <v>2007</v>
      </c>
      <c r="S851" s="376">
        <v>2008</v>
      </c>
      <c r="T851" s="376">
        <v>2009</v>
      </c>
      <c r="U851" s="376">
        <v>2010</v>
      </c>
      <c r="V851" s="376">
        <v>2011</v>
      </c>
      <c r="W851" s="376">
        <v>2012</v>
      </c>
      <c r="X851" s="376">
        <v>2013</v>
      </c>
      <c r="Y851" s="376">
        <v>2014</v>
      </c>
      <c r="Z851" s="376">
        <v>2015</v>
      </c>
      <c r="AA851" s="376">
        <v>2016</v>
      </c>
      <c r="AB851" s="376">
        <v>2017</v>
      </c>
      <c r="AC851" s="376">
        <v>2018</v>
      </c>
      <c r="AD851" s="376">
        <v>2019</v>
      </c>
      <c r="AE851" s="376">
        <v>2020</v>
      </c>
      <c r="AF851" s="376">
        <v>2021</v>
      </c>
      <c r="AG851" s="376">
        <v>2022</v>
      </c>
      <c r="AH851" s="376">
        <v>2023</v>
      </c>
      <c r="AI851" s="2114">
        <v>2024</v>
      </c>
      <c r="AJ851" s="1886">
        <v>2025</v>
      </c>
      <c r="AK851" s="376">
        <v>2026</v>
      </c>
      <c r="AL851" s="376">
        <v>2027</v>
      </c>
      <c r="AM851" s="376">
        <v>2028</v>
      </c>
      <c r="AN851" s="376">
        <v>2029</v>
      </c>
      <c r="AO851" s="376">
        <v>2030</v>
      </c>
      <c r="AP851" s="376">
        <v>2031</v>
      </c>
      <c r="AQ851" s="376">
        <v>2032</v>
      </c>
      <c r="AR851" s="2507">
        <v>2033</v>
      </c>
      <c r="AS851" s="2507">
        <v>2034</v>
      </c>
      <c r="AT851" s="2507">
        <v>2035</v>
      </c>
    </row>
    <row r="852" spans="4:46" ht="16" customHeight="1">
      <c r="D852" s="1732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  <c r="AH852" s="20"/>
      <c r="AI852" s="20"/>
      <c r="AJ852" s="2611" t="s">
        <v>1577</v>
      </c>
      <c r="AK852" s="2611"/>
      <c r="AL852" s="2611"/>
      <c r="AM852" s="2611"/>
      <c r="AN852" s="2611"/>
      <c r="AO852" s="2611"/>
      <c r="AP852" s="2611"/>
      <c r="AQ852" s="2611"/>
      <c r="AR852" s="2611"/>
      <c r="AS852" s="2611"/>
      <c r="AT852" s="2611"/>
    </row>
    <row r="853" spans="4:46" ht="19" customHeight="1">
      <c r="D853" s="1796" t="s">
        <v>1615</v>
      </c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0"/>
      <c r="Z853" s="29" t="s">
        <v>209</v>
      </c>
      <c r="AA853" s="29"/>
      <c r="AB853" s="20"/>
      <c r="AC853" s="20"/>
      <c r="AD853" s="20"/>
      <c r="AE853" s="20"/>
      <c r="AF853" s="20"/>
      <c r="AG853" s="20"/>
      <c r="AH853" s="20"/>
      <c r="AI853" s="20"/>
      <c r="AJ853" s="2612"/>
      <c r="AK853" s="2612"/>
      <c r="AL853" s="2612"/>
      <c r="AM853" s="2612"/>
      <c r="AN853" s="2612"/>
      <c r="AO853" s="2612"/>
      <c r="AP853" s="2612"/>
      <c r="AQ853" s="2612"/>
      <c r="AR853" s="2612"/>
      <c r="AS853" s="2612"/>
      <c r="AT853" s="2612"/>
    </row>
    <row r="854" spans="4:46">
      <c r="D854" s="1732" t="s">
        <v>3</v>
      </c>
      <c r="E854" s="21"/>
      <c r="F854" s="21"/>
      <c r="G854" s="21"/>
      <c r="H854" s="21"/>
      <c r="I854" s="21"/>
      <c r="J854" s="21"/>
      <c r="K854" s="21">
        <f t="shared" ref="K854:AT854" si="13">+K116</f>
        <v>8.4000000000000005E-2</v>
      </c>
      <c r="L854" s="21">
        <f t="shared" si="13"/>
        <v>8.5000000000000006E-2</v>
      </c>
      <c r="M854" s="21">
        <f t="shared" si="13"/>
        <v>0.13200000000000001</v>
      </c>
      <c r="N854" s="21">
        <f t="shared" si="13"/>
        <v>2.1999999999999999E-2</v>
      </c>
      <c r="O854" s="21">
        <f t="shared" si="13"/>
        <v>7.3999999999999996E-2</v>
      </c>
      <c r="P854" s="21">
        <f t="shared" si="13"/>
        <v>9.4E-2</v>
      </c>
      <c r="Q854" s="21">
        <f t="shared" si="13"/>
        <v>9.1999999999999998E-2</v>
      </c>
      <c r="R854" s="21">
        <f t="shared" si="13"/>
        <v>7.5999999999999998E-2</v>
      </c>
      <c r="S854" s="21">
        <f t="shared" si="13"/>
        <v>0.112</v>
      </c>
      <c r="T854" s="21">
        <f t="shared" si="13"/>
        <v>6.2E-2</v>
      </c>
      <c r="U854" s="21">
        <f t="shared" si="13"/>
        <v>7.2999999999999995E-2</v>
      </c>
      <c r="V854" s="21">
        <f t="shared" si="13"/>
        <v>0.08</v>
      </c>
      <c r="W854" s="21">
        <f t="shared" si="13"/>
        <v>8.5999999999999993E-2</v>
      </c>
      <c r="X854" s="21">
        <f t="shared" si="13"/>
        <v>4.7E-2</v>
      </c>
      <c r="Y854" s="21">
        <f t="shared" si="13"/>
        <v>6.2E-2</v>
      </c>
      <c r="Z854" s="21">
        <f t="shared" si="13"/>
        <v>8.8999999999999996E-2</v>
      </c>
      <c r="AA854" s="21">
        <f t="shared" si="13"/>
        <v>0.06</v>
      </c>
      <c r="AB854" s="21">
        <f t="shared" si="13"/>
        <v>3.9E-2</v>
      </c>
      <c r="AC854" s="21">
        <f t="shared" si="13"/>
        <v>8.5000000000000006E-2</v>
      </c>
      <c r="AD854" s="21">
        <f t="shared" si="13"/>
        <v>9.4E-2</v>
      </c>
      <c r="AE854" s="21">
        <f t="shared" si="13"/>
        <v>-3.4000000000000002E-2</v>
      </c>
      <c r="AF854" s="21">
        <f t="shared" si="13"/>
        <v>0.109</v>
      </c>
      <c r="AG854" s="21">
        <f t="shared" si="13"/>
        <v>8.2000000000000003E-2</v>
      </c>
      <c r="AH854" s="21">
        <f t="shared" si="13"/>
        <v>8.2000000000000003E-2</v>
      </c>
      <c r="AI854" s="2115">
        <f t="shared" si="13"/>
        <v>8.8999999999999996E-2</v>
      </c>
      <c r="AJ854" s="21">
        <f t="shared" si="13"/>
        <v>7.7424679435095109E-2</v>
      </c>
      <c r="AK854" s="21">
        <f t="shared" si="13"/>
        <v>7.9108502971855302E-2</v>
      </c>
      <c r="AL854" s="21">
        <f t="shared" si="13"/>
        <v>8.1708866604985095E-2</v>
      </c>
      <c r="AM854" s="21">
        <f t="shared" si="13"/>
        <v>7.5751043829722323E-2</v>
      </c>
      <c r="AN854" s="21">
        <f t="shared" si="13"/>
        <v>7.6303176529250144E-2</v>
      </c>
      <c r="AO854" s="21">
        <f t="shared" si="13"/>
        <v>8.6010611818962773E-2</v>
      </c>
      <c r="AP854" s="21">
        <f t="shared" si="13"/>
        <v>8.7086140858851649E-2</v>
      </c>
      <c r="AQ854" s="21">
        <f t="shared" si="13"/>
        <v>9.947304710313043E-2</v>
      </c>
      <c r="AR854" s="2394">
        <f t="shared" si="13"/>
        <v>0.1211206830089185</v>
      </c>
      <c r="AS854" s="2394">
        <f t="shared" si="13"/>
        <v>0.13088283309607884</v>
      </c>
      <c r="AT854" s="2394" t="e">
        <f t="shared" si="13"/>
        <v>#REF!</v>
      </c>
    </row>
    <row r="855" spans="4:46">
      <c r="D855" s="1732" t="s">
        <v>249</v>
      </c>
      <c r="E855" s="21"/>
      <c r="F855" s="21"/>
      <c r="G855" s="21"/>
      <c r="H855" s="21"/>
      <c r="I855" s="21"/>
      <c r="J855" s="21"/>
      <c r="K855" s="21">
        <f t="shared" ref="K855:AT855" si="14">+K126</f>
        <v>7.4999999999999997E-2</v>
      </c>
      <c r="L855" s="21">
        <f t="shared" si="14"/>
        <v>8.7999999999999995E-2</v>
      </c>
      <c r="M855" s="21">
        <f t="shared" si="14"/>
        <v>0.16900000000000001</v>
      </c>
      <c r="N855" s="21">
        <f t="shared" si="14"/>
        <v>-3.1E-2</v>
      </c>
      <c r="O855" s="21">
        <f t="shared" si="14"/>
        <v>1.7999999999999999E-2</v>
      </c>
      <c r="P855" s="21">
        <f t="shared" si="14"/>
        <v>6.5000000000000002E-2</v>
      </c>
      <c r="Q855" s="21">
        <f t="shared" si="14"/>
        <v>2.8000000000000001E-2</v>
      </c>
      <c r="R855" s="21">
        <f t="shared" si="14"/>
        <v>2.5999999999999999E-2</v>
      </c>
      <c r="S855" s="21">
        <f t="shared" si="14"/>
        <v>6.4000000000000001E-2</v>
      </c>
      <c r="T855" s="21">
        <f t="shared" si="14"/>
        <v>7.6999999999999999E-2</v>
      </c>
      <c r="U855" s="21">
        <f t="shared" si="14"/>
        <v>0.05</v>
      </c>
      <c r="V855" s="21">
        <f t="shared" si="14"/>
        <v>0.04</v>
      </c>
      <c r="W855" s="21">
        <f t="shared" si="14"/>
        <v>7.0000000000000007E-2</v>
      </c>
      <c r="X855" s="21">
        <f t="shared" si="14"/>
        <v>0.03</v>
      </c>
      <c r="Y855" s="21">
        <f t="shared" si="14"/>
        <v>7.0000000000000007E-2</v>
      </c>
      <c r="Z855" s="21">
        <f t="shared" si="14"/>
        <v>0.05</v>
      </c>
      <c r="AA855" s="21">
        <f t="shared" si="14"/>
        <v>0.04</v>
      </c>
      <c r="AB855" s="21">
        <f t="shared" si="14"/>
        <v>0.05</v>
      </c>
      <c r="AC855" s="21">
        <f t="shared" si="14"/>
        <v>0.06</v>
      </c>
      <c r="AD855" s="21">
        <f t="shared" si="14"/>
        <v>0.05</v>
      </c>
      <c r="AE855" s="21">
        <f t="shared" si="14"/>
        <v>0.01</v>
      </c>
      <c r="AF855" s="21">
        <f t="shared" si="14"/>
        <v>0.06</v>
      </c>
      <c r="AG855" s="21">
        <f t="shared" si="14"/>
        <v>0.02</v>
      </c>
      <c r="AH855" s="21">
        <f t="shared" si="14"/>
        <v>0.02</v>
      </c>
      <c r="AI855" s="2115">
        <f t="shared" si="14"/>
        <v>0.05</v>
      </c>
      <c r="AJ855" s="21">
        <f t="shared" si="14"/>
        <v>7.1186346277785612E-2</v>
      </c>
      <c r="AK855" s="21">
        <f t="shared" si="14"/>
        <v>7.5437096198444575E-2</v>
      </c>
      <c r="AL855" s="21">
        <f t="shared" si="14"/>
        <v>7.8544702049086604E-2</v>
      </c>
      <c r="AM855" s="21">
        <f t="shared" si="14"/>
        <v>6.0302365007848593E-2</v>
      </c>
      <c r="AN855" s="21">
        <f t="shared" si="14"/>
        <v>4.887756773980878E-2</v>
      </c>
      <c r="AO855" s="21">
        <f t="shared" si="14"/>
        <v>0.10395468977176849</v>
      </c>
      <c r="AP855" s="21">
        <f t="shared" si="14"/>
        <v>6.1125118700918371E-2</v>
      </c>
      <c r="AQ855" s="21">
        <f t="shared" si="14"/>
        <v>6.1948849087459297E-2</v>
      </c>
      <c r="AR855" s="2394">
        <f t="shared" si="14"/>
        <v>6.2764471272510197E-2</v>
      </c>
      <c r="AS855" s="2394">
        <f t="shared" si="14"/>
        <v>6.3570172116224108E-2</v>
      </c>
      <c r="AT855" s="2394">
        <f t="shared" si="14"/>
        <v>6.436585914058239E-2</v>
      </c>
    </row>
    <row r="856" spans="4:46">
      <c r="D856" s="1732" t="s">
        <v>250</v>
      </c>
      <c r="E856" s="21"/>
      <c r="F856" s="21"/>
      <c r="G856" s="21"/>
      <c r="H856" s="21"/>
      <c r="I856" s="21"/>
      <c r="J856" s="21"/>
      <c r="K856" s="21">
        <f t="shared" ref="K856:AT856" si="15">+K128</f>
        <v>1.6E-2</v>
      </c>
      <c r="L856" s="21">
        <f t="shared" si="15"/>
        <v>0.129</v>
      </c>
      <c r="M856" s="21">
        <f t="shared" si="15"/>
        <v>7.1999999999999995E-2</v>
      </c>
      <c r="N856" s="21">
        <f t="shared" si="15"/>
        <v>4.7E-2</v>
      </c>
      <c r="O856" s="21">
        <f t="shared" si="15"/>
        <v>0.155</v>
      </c>
      <c r="P856" s="21">
        <f t="shared" si="15"/>
        <v>9.2999999999999999E-2</v>
      </c>
      <c r="Q856" s="21">
        <f t="shared" si="15"/>
        <v>0.11700000000000001</v>
      </c>
      <c r="R856" s="21">
        <f t="shared" si="15"/>
        <v>0.09</v>
      </c>
      <c r="S856" s="21">
        <f t="shared" si="15"/>
        <v>0.151</v>
      </c>
      <c r="T856" s="21">
        <f t="shared" si="15"/>
        <v>1.2999999999999999E-2</v>
      </c>
      <c r="U856" s="21">
        <f t="shared" si="15"/>
        <v>8.4000000000000005E-2</v>
      </c>
      <c r="V856" s="21">
        <f t="shared" si="15"/>
        <v>0.18</v>
      </c>
      <c r="W856" s="21">
        <f t="shared" si="15"/>
        <v>0.08</v>
      </c>
      <c r="X856" s="21">
        <f t="shared" si="15"/>
        <v>0.09</v>
      </c>
      <c r="Y856" s="21">
        <f t="shared" si="15"/>
        <v>0.03</v>
      </c>
      <c r="Z856" s="21">
        <f t="shared" si="15"/>
        <v>0.09</v>
      </c>
      <c r="AA856" s="21">
        <f t="shared" si="15"/>
        <v>7.0000000000000007E-2</v>
      </c>
      <c r="AB856" s="21">
        <f t="shared" si="15"/>
        <v>0.02</v>
      </c>
      <c r="AC856" s="21">
        <f t="shared" si="15"/>
        <v>0.09</v>
      </c>
      <c r="AD856" s="21">
        <f t="shared" si="15"/>
        <v>0.17</v>
      </c>
      <c r="AE856" s="21">
        <f t="shared" si="15"/>
        <v>-0.04</v>
      </c>
      <c r="AF856" s="21">
        <f t="shared" si="15"/>
        <v>0.13</v>
      </c>
      <c r="AG856" s="21">
        <f t="shared" si="15"/>
        <v>0.05</v>
      </c>
      <c r="AH856" s="21">
        <f t="shared" si="15"/>
        <v>0.1</v>
      </c>
      <c r="AI856" s="2115">
        <f t="shared" si="15"/>
        <v>0.1</v>
      </c>
      <c r="AJ856" s="21">
        <f t="shared" si="15"/>
        <v>0.1037733059931714</v>
      </c>
      <c r="AK856" s="21">
        <f t="shared" si="15"/>
        <v>9.6089834756369438E-2</v>
      </c>
      <c r="AL856" s="21">
        <f t="shared" si="15"/>
        <v>9.9507256212639186E-2</v>
      </c>
      <c r="AM856" s="21">
        <f t="shared" si="15"/>
        <v>9.7374622573087738E-2</v>
      </c>
      <c r="AN856" s="21">
        <f t="shared" si="15"/>
        <v>9.522800376148427E-2</v>
      </c>
      <c r="AO856" s="21">
        <f t="shared" si="15"/>
        <v>9.7537279229620868E-2</v>
      </c>
      <c r="AP856" s="21">
        <f t="shared" si="15"/>
        <v>0.10010616752754836</v>
      </c>
      <c r="AQ856" s="21">
        <f t="shared" si="15"/>
        <v>0.10133887760074739</v>
      </c>
      <c r="AR856" s="2394">
        <f t="shared" si="15"/>
        <v>0.10280096303587924</v>
      </c>
      <c r="AS856" s="2394">
        <f t="shared" si="15"/>
        <v>0.10425310684309126</v>
      </c>
      <c r="AT856" s="2394">
        <f t="shared" si="15"/>
        <v>0.1057804492529954</v>
      </c>
    </row>
    <row r="857" spans="4:46">
      <c r="D857" s="1732" t="s">
        <v>251</v>
      </c>
      <c r="E857" s="21"/>
      <c r="F857" s="21"/>
      <c r="G857" s="21"/>
      <c r="H857" s="21"/>
      <c r="I857" s="21"/>
      <c r="J857" s="21"/>
      <c r="K857" s="21">
        <f t="shared" ref="K857:AT857" si="16">+K132</f>
        <v>0.115</v>
      </c>
      <c r="L857" s="21">
        <f t="shared" si="16"/>
        <v>6.8000000000000005E-2</v>
      </c>
      <c r="M857" s="21">
        <f t="shared" si="16"/>
        <v>0.11600000000000001</v>
      </c>
      <c r="N857" s="21">
        <f t="shared" si="16"/>
        <v>6.9000000000000006E-2</v>
      </c>
      <c r="O857" s="21">
        <f t="shared" si="16"/>
        <v>0.10199999999999999</v>
      </c>
      <c r="P857" s="21">
        <f t="shared" si="16"/>
        <v>0.11899999999999999</v>
      </c>
      <c r="Q857" s="21">
        <f t="shared" si="16"/>
        <v>0.13300000000000001</v>
      </c>
      <c r="R857" s="21">
        <f t="shared" si="16"/>
        <v>0.122</v>
      </c>
      <c r="S857" s="21">
        <f t="shared" si="16"/>
        <v>0.13800000000000001</v>
      </c>
      <c r="T857" s="21">
        <f t="shared" si="16"/>
        <v>6.2E-2</v>
      </c>
      <c r="U857" s="21">
        <f t="shared" si="16"/>
        <v>9.1999999999999998E-2</v>
      </c>
      <c r="V857" s="21">
        <f t="shared" si="16"/>
        <v>0.08</v>
      </c>
      <c r="W857" s="21">
        <f t="shared" si="16"/>
        <v>0.12</v>
      </c>
      <c r="X857" s="21">
        <f t="shared" si="16"/>
        <v>0.05</v>
      </c>
      <c r="Y857" s="21">
        <f t="shared" si="16"/>
        <v>7.0000000000000007E-2</v>
      </c>
      <c r="Z857" s="21">
        <f t="shared" si="16"/>
        <v>0.1</v>
      </c>
      <c r="AA857" s="21">
        <f t="shared" si="16"/>
        <v>7.0000000000000007E-2</v>
      </c>
      <c r="AB857" s="21">
        <f t="shared" si="16"/>
        <v>0.06</v>
      </c>
      <c r="AC857" s="21">
        <f t="shared" si="16"/>
        <v>0.1</v>
      </c>
      <c r="AD857" s="21">
        <f t="shared" si="16"/>
        <v>0.08</v>
      </c>
      <c r="AE857" s="21">
        <f t="shared" si="16"/>
        <v>-0.06</v>
      </c>
      <c r="AF857" s="21">
        <f t="shared" si="16"/>
        <v>0.12</v>
      </c>
      <c r="AG857" s="21">
        <f t="shared" si="16"/>
        <v>0.12</v>
      </c>
      <c r="AH857" s="21">
        <f t="shared" si="16"/>
        <v>0.11</v>
      </c>
      <c r="AI857" s="2115">
        <f t="shared" si="16"/>
        <v>0.1</v>
      </c>
      <c r="AJ857" s="21">
        <f t="shared" si="16"/>
        <v>7.3041869484984145E-2</v>
      </c>
      <c r="AK857" s="21">
        <f t="shared" si="16"/>
        <v>7.3988991366100654E-2</v>
      </c>
      <c r="AL857" s="21">
        <f t="shared" si="16"/>
        <v>7.6706655515863365E-2</v>
      </c>
      <c r="AM857" s="21">
        <f t="shared" si="16"/>
        <v>7.4816371405853704E-2</v>
      </c>
      <c r="AN857" s="21">
        <f t="shared" si="16"/>
        <v>8.0436112225377804E-2</v>
      </c>
      <c r="AO857" s="21">
        <f t="shared" si="16"/>
        <v>7.1378179974873127E-2</v>
      </c>
      <c r="AP857" s="21">
        <f t="shared" si="16"/>
        <v>8.0044047675499594E-2</v>
      </c>
      <c r="AQ857" s="21">
        <f t="shared" si="16"/>
        <v>6.79755680488007E-2</v>
      </c>
      <c r="AR857" s="2394">
        <f t="shared" si="16"/>
        <v>6.1733492568967104E-2</v>
      </c>
      <c r="AS857" s="2394">
        <f t="shared" si="16"/>
        <v>9.9520070110019968E-2</v>
      </c>
      <c r="AT857" s="2394" t="e">
        <f t="shared" si="16"/>
        <v>#REF!</v>
      </c>
    </row>
    <row r="858" spans="4:46">
      <c r="D858" s="1732" t="s">
        <v>1537</v>
      </c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>
        <f t="shared" ref="W858:AT858" si="17">+W117</f>
        <v>3.8461538461538547E-2</v>
      </c>
      <c r="X858" s="21">
        <f t="shared" si="17"/>
        <v>3.7037037037036979E-2</v>
      </c>
      <c r="Y858" s="21">
        <f t="shared" si="17"/>
        <v>4.7619047619047672E-2</v>
      </c>
      <c r="Z858" s="21">
        <f t="shared" si="17"/>
        <v>0</v>
      </c>
      <c r="AA858" s="21">
        <f t="shared" si="17"/>
        <v>5.032250200946109E-2</v>
      </c>
      <c r="AB858" s="21">
        <f t="shared" si="17"/>
        <v>8.1665449233016663E-2</v>
      </c>
      <c r="AC858" s="21">
        <f t="shared" si="17"/>
        <v>-6.0332874583912677E-3</v>
      </c>
      <c r="AD858" s="21">
        <f t="shared" si="17"/>
        <v>2.4711601980004216E-2</v>
      </c>
      <c r="AE858" s="21">
        <f t="shared" si="17"/>
        <v>6.6805832133319587E-2</v>
      </c>
      <c r="AF858" s="21">
        <f t="shared" si="17"/>
        <v>2.9755903780936954E-2</v>
      </c>
      <c r="AG858" s="21">
        <f t="shared" si="17"/>
        <v>0.15811302088738532</v>
      </c>
      <c r="AH858" s="21">
        <f t="shared" si="17"/>
        <v>0.11948848666316647</v>
      </c>
      <c r="AI858" s="2115">
        <f t="shared" si="17"/>
        <v>3.7620768715626474E-2</v>
      </c>
      <c r="AJ858" s="21">
        <f t="shared" si="17"/>
        <v>4.837093289092631E-2</v>
      </c>
      <c r="AK858" s="21">
        <f t="shared" si="17"/>
        <v>5.6315155123190186E-2</v>
      </c>
      <c r="AL858" s="21">
        <f t="shared" si="17"/>
        <v>5.4242247217500372E-2</v>
      </c>
      <c r="AM858" s="21">
        <f t="shared" si="17"/>
        <v>5.4330149211139878E-2</v>
      </c>
      <c r="AN858" s="21">
        <f t="shared" si="17"/>
        <v>5.3983746965640567E-2</v>
      </c>
      <c r="AO858" s="21">
        <f t="shared" si="17"/>
        <v>0.12137182804570612</v>
      </c>
      <c r="AP858" s="21">
        <f t="shared" si="17"/>
        <v>-1.8330715957816657E-2</v>
      </c>
      <c r="AQ858" s="21">
        <f t="shared" si="17"/>
        <v>5.5952381091799452E-2</v>
      </c>
      <c r="AR858" s="2394">
        <f t="shared" si="17"/>
        <v>5.7026618956057318E-2</v>
      </c>
      <c r="AS858" s="2394">
        <f t="shared" si="17"/>
        <v>5.2903476410610217E-2</v>
      </c>
      <c r="AT858" s="2394" t="e">
        <f t="shared" si="17"/>
        <v>#REF!</v>
      </c>
    </row>
    <row r="859" spans="4:46">
      <c r="D859" s="1732" t="s">
        <v>1617</v>
      </c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>
        <f t="shared" ref="V859:AT859" si="18">+V119</f>
        <v>8.3355391639918092E-2</v>
      </c>
      <c r="W859" s="21">
        <f t="shared" si="18"/>
        <v>3.8845157048789547E-2</v>
      </c>
      <c r="X859" s="21">
        <f t="shared" si="18"/>
        <v>3.6000000000000004E-2</v>
      </c>
      <c r="Y859" s="21">
        <f t="shared" si="18"/>
        <v>2.1000000000000001E-2</v>
      </c>
      <c r="Z859" s="21">
        <f t="shared" si="18"/>
        <v>4.4999999999999998E-2</v>
      </c>
      <c r="AA859" s="21">
        <f t="shared" si="18"/>
        <v>7.2834999999999997E-2</v>
      </c>
      <c r="AB859" s="21">
        <f t="shared" si="18"/>
        <v>6.6540877038754331E-3</v>
      </c>
      <c r="AC859" s="21">
        <f t="shared" si="18"/>
        <v>1.0999999999999999E-2</v>
      </c>
      <c r="AD859" s="21">
        <f t="shared" si="18"/>
        <v>6.7309999999999995E-2</v>
      </c>
      <c r="AE859" s="21">
        <f t="shared" si="18"/>
        <v>3.74308209199119E-2</v>
      </c>
      <c r="AF859" s="21">
        <f t="shared" si="18"/>
        <v>1.8628873248091482E-2</v>
      </c>
      <c r="AG859" s="21">
        <f t="shared" si="18"/>
        <v>0.21631732425985128</v>
      </c>
      <c r="AH859" s="21">
        <f t="shared" si="18"/>
        <v>6.4478216181379056E-2</v>
      </c>
      <c r="AI859" s="2115">
        <f t="shared" si="18"/>
        <v>6.7787993314077033E-2</v>
      </c>
      <c r="AJ859" s="21">
        <f t="shared" si="18"/>
        <v>0.05</v>
      </c>
      <c r="AK859" s="21">
        <f t="shared" si="18"/>
        <v>0.05</v>
      </c>
      <c r="AL859" s="21">
        <f t="shared" si="18"/>
        <v>0.05</v>
      </c>
      <c r="AM859" s="21">
        <f t="shared" si="18"/>
        <v>0.05</v>
      </c>
      <c r="AN859" s="21">
        <f t="shared" si="18"/>
        <v>0.05</v>
      </c>
      <c r="AO859" s="21">
        <f t="shared" si="18"/>
        <v>0.05</v>
      </c>
      <c r="AP859" s="21">
        <f t="shared" si="18"/>
        <v>0.05</v>
      </c>
      <c r="AQ859" s="21">
        <f t="shared" si="18"/>
        <v>0.05</v>
      </c>
      <c r="AR859" s="2394">
        <f t="shared" si="18"/>
        <v>0.05</v>
      </c>
      <c r="AS859" s="2394">
        <f t="shared" si="18"/>
        <v>0.05</v>
      </c>
      <c r="AT859" s="2394">
        <f t="shared" si="18"/>
        <v>0.05</v>
      </c>
    </row>
    <row r="860" spans="4:46" ht="15.5" customHeight="1">
      <c r="D860" s="1732" t="s">
        <v>1618</v>
      </c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>
        <f t="shared" ref="V860:AT860" si="19">+V120</f>
        <v>5.6675699845492297E-2</v>
      </c>
      <c r="W860" s="21">
        <f t="shared" si="19"/>
        <v>6.2863849450282228E-2</v>
      </c>
      <c r="X860" s="21">
        <f t="shared" si="19"/>
        <v>4.2000000000000003E-2</v>
      </c>
      <c r="Y860" s="21">
        <f t="shared" si="19"/>
        <v>1.784010267913394E-2</v>
      </c>
      <c r="Z860" s="21">
        <f t="shared" si="19"/>
        <v>2.5072988767667947E-2</v>
      </c>
      <c r="AA860" s="21">
        <f t="shared" si="19"/>
        <v>5.7234630000000002E-2</v>
      </c>
      <c r="AB860" s="21">
        <f t="shared" si="19"/>
        <v>4.8367798851274957E-2</v>
      </c>
      <c r="AC860" s="21">
        <f t="shared" si="19"/>
        <v>1.4E-2</v>
      </c>
      <c r="AD860" s="21">
        <f t="shared" si="19"/>
        <v>2.4299999999999999E-2</v>
      </c>
      <c r="AE860" s="21">
        <f t="shared" si="19"/>
        <v>7.7156235546899099E-2</v>
      </c>
      <c r="AF860" s="21">
        <f t="shared" si="19"/>
        <v>8.1775706194855413E-3</v>
      </c>
      <c r="AG860" s="21">
        <f t="shared" si="19"/>
        <v>0.13892335864190652</v>
      </c>
      <c r="AH860" s="21">
        <f t="shared" si="19"/>
        <v>0.14030353524911621</v>
      </c>
      <c r="AI860" s="2115">
        <f t="shared" si="19"/>
        <v>4.7622148458877703E-2</v>
      </c>
      <c r="AJ860" s="21">
        <f t="shared" si="19"/>
        <v>5.8893996657038518E-2</v>
      </c>
      <c r="AK860" s="21">
        <f t="shared" si="19"/>
        <v>0.05</v>
      </c>
      <c r="AL860" s="21">
        <f t="shared" si="19"/>
        <v>0.05</v>
      </c>
      <c r="AM860" s="21">
        <f t="shared" si="19"/>
        <v>0.05</v>
      </c>
      <c r="AN860" s="21">
        <f t="shared" si="19"/>
        <v>0.05</v>
      </c>
      <c r="AO860" s="21">
        <f t="shared" si="19"/>
        <v>0.05</v>
      </c>
      <c r="AP860" s="21">
        <f t="shared" si="19"/>
        <v>0.05</v>
      </c>
      <c r="AQ860" s="21">
        <f t="shared" si="19"/>
        <v>0.05</v>
      </c>
      <c r="AR860" s="2394">
        <f t="shared" si="19"/>
        <v>0.05</v>
      </c>
      <c r="AS860" s="2394">
        <f t="shared" si="19"/>
        <v>0.05</v>
      </c>
      <c r="AT860" s="2394">
        <f t="shared" si="19"/>
        <v>0.05</v>
      </c>
    </row>
    <row r="861" spans="4:46" ht="23" customHeight="1">
      <c r="D861" s="1796" t="s">
        <v>1616</v>
      </c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  <c r="AI861" s="2115"/>
      <c r="AJ861" s="21"/>
      <c r="AK861" s="21"/>
      <c r="AL861" s="21"/>
      <c r="AM861" s="21"/>
      <c r="AN861" s="21"/>
      <c r="AO861" s="21"/>
      <c r="AP861" s="21"/>
      <c r="AQ861" s="21"/>
      <c r="AR861" s="2394"/>
      <c r="AS861" s="2394"/>
      <c r="AT861" s="2394"/>
    </row>
    <row r="862" spans="4:46">
      <c r="D862" s="1732" t="s">
        <v>1561</v>
      </c>
      <c r="E862" s="21"/>
      <c r="F862" s="21"/>
      <c r="G862" s="21"/>
      <c r="H862" s="21"/>
      <c r="I862" s="21"/>
      <c r="J862" s="21">
        <f t="shared" ref="J862:U862" si="20">+J625</f>
        <v>0</v>
      </c>
      <c r="K862" s="21">
        <f t="shared" si="20"/>
        <v>0</v>
      </c>
      <c r="L862" s="21">
        <f t="shared" si="20"/>
        <v>0</v>
      </c>
      <c r="M862" s="21">
        <f t="shared" si="20"/>
        <v>0</v>
      </c>
      <c r="N862" s="21">
        <f t="shared" si="20"/>
        <v>0</v>
      </c>
      <c r="O862" s="21">
        <f t="shared" si="20"/>
        <v>0</v>
      </c>
      <c r="P862" s="21">
        <f t="shared" si="20"/>
        <v>0</v>
      </c>
      <c r="Q862" s="21">
        <f t="shared" si="20"/>
        <v>-9.5601744360018781E-4</v>
      </c>
      <c r="R862" s="21">
        <f t="shared" si="20"/>
        <v>1.7070611056309914E-2</v>
      </c>
      <c r="S862" s="21">
        <f t="shared" si="20"/>
        <v>0.18750592417996725</v>
      </c>
      <c r="T862" s="21">
        <f t="shared" si="20"/>
        <v>-6.7825534010541588E-2</v>
      </c>
      <c r="U862" s="21">
        <f t="shared" si="20"/>
        <v>5.3958605484359934E-2</v>
      </c>
      <c r="V862" s="21">
        <f t="shared" ref="V862:AT862" si="21">V627</f>
        <v>6.6449027524749571E-2</v>
      </c>
      <c r="W862" s="21">
        <f t="shared" si="21"/>
        <v>7.1248100863132713E-3</v>
      </c>
      <c r="X862" s="21">
        <f t="shared" si="21"/>
        <v>-4.326024981503529E-2</v>
      </c>
      <c r="Y862" s="21">
        <f t="shared" si="21"/>
        <v>2.5576110463174206E-2</v>
      </c>
      <c r="Z862" s="21">
        <f t="shared" si="21"/>
        <v>-0.1167929190327418</v>
      </c>
      <c r="AA862" s="21">
        <f t="shared" si="21"/>
        <v>-1.7307701653835328E-2</v>
      </c>
      <c r="AB862" s="21">
        <f t="shared" si="21"/>
        <v>0.13633363157083589</v>
      </c>
      <c r="AC862" s="21">
        <f t="shared" si="21"/>
        <v>-2.2706424797098057E-2</v>
      </c>
      <c r="AD862" s="21">
        <f t="shared" si="21"/>
        <v>-0.13593700365783523</v>
      </c>
      <c r="AE862" s="21">
        <f t="shared" si="21"/>
        <v>-7.3371317444816064E-2</v>
      </c>
      <c r="AF862" s="21">
        <f t="shared" si="21"/>
        <v>0.16399703178908798</v>
      </c>
      <c r="AG862" s="21">
        <f t="shared" si="21"/>
        <v>0.14757989251297876</v>
      </c>
      <c r="AH862" s="21">
        <f t="shared" si="21"/>
        <v>-0.12189185993450358</v>
      </c>
      <c r="AI862" s="2115">
        <f t="shared" si="21"/>
        <v>-2.0007967022288353E-2</v>
      </c>
      <c r="AJ862" s="21">
        <f t="shared" si="21"/>
        <v>-9.2346306704798042E-3</v>
      </c>
      <c r="AK862" s="21">
        <f t="shared" si="21"/>
        <v>4.2116442803199483E-3</v>
      </c>
      <c r="AL862" s="21">
        <f t="shared" si="21"/>
        <v>5.1467617767215756E-3</v>
      </c>
      <c r="AM862" s="21">
        <f t="shared" si="21"/>
        <v>1.1287362683419566E-2</v>
      </c>
      <c r="AN862" s="21">
        <f t="shared" si="21"/>
        <v>1.0072156304533397E-2</v>
      </c>
      <c r="AO862" s="21">
        <f t="shared" si="21"/>
        <v>1.0398885791015999E-2</v>
      </c>
      <c r="AP862" s="21">
        <f t="shared" si="21"/>
        <v>1.0851258275167641E-2</v>
      </c>
      <c r="AQ862" s="21">
        <f t="shared" si="21"/>
        <v>1.0880728421517327E-2</v>
      </c>
      <c r="AR862" s="2394">
        <f t="shared" si="21"/>
        <v>1.0923002532772452E-2</v>
      </c>
      <c r="AS862" s="2394">
        <f t="shared" si="21"/>
        <v>1.0955872079244866E-2</v>
      </c>
      <c r="AT862" s="2394" t="e">
        <f t="shared" si="21"/>
        <v>#REF!</v>
      </c>
    </row>
    <row r="863" spans="4:46">
      <c r="D863" s="1732" t="s">
        <v>1562</v>
      </c>
      <c r="E863" s="21"/>
      <c r="F863" s="21"/>
      <c r="G863" s="21"/>
      <c r="H863" s="21"/>
      <c r="I863" s="21"/>
      <c r="J863" s="21">
        <f t="shared" ref="J863:U863" si="22">+J626</f>
        <v>0</v>
      </c>
      <c r="K863" s="21">
        <f t="shared" si="22"/>
        <v>0</v>
      </c>
      <c r="L863" s="21">
        <f t="shared" si="22"/>
        <v>0</v>
      </c>
      <c r="M863" s="21">
        <f t="shared" si="22"/>
        <v>0</v>
      </c>
      <c r="N863" s="21">
        <f t="shared" si="22"/>
        <v>0</v>
      </c>
      <c r="O863" s="21">
        <f t="shared" si="22"/>
        <v>0</v>
      </c>
      <c r="P863" s="21">
        <f t="shared" si="22"/>
        <v>0</v>
      </c>
      <c r="Q863" s="21">
        <f t="shared" si="22"/>
        <v>-7.3140141977488193E-2</v>
      </c>
      <c r="R863" s="21">
        <f t="shared" si="22"/>
        <v>2.1748700164414547E-2</v>
      </c>
      <c r="S863" s="21">
        <f t="shared" si="22"/>
        <v>-1.8933040283998781E-2</v>
      </c>
      <c r="T863" s="21">
        <f t="shared" si="22"/>
        <v>3.2738194240097052E-2</v>
      </c>
      <c r="U863" s="21">
        <f t="shared" si="22"/>
        <v>4.299167807860349E-2</v>
      </c>
      <c r="V863" s="21">
        <f t="shared" ref="V863:AT863" si="23">V628</f>
        <v>0.17681483253334052</v>
      </c>
      <c r="W863" s="21">
        <f t="shared" si="23"/>
        <v>-3.9346765796447358E-2</v>
      </c>
      <c r="X863" s="21">
        <f t="shared" si="23"/>
        <v>2.9847154427114164E-2</v>
      </c>
      <c r="Y863" s="21">
        <f t="shared" si="23"/>
        <v>1.6479847309616824E-2</v>
      </c>
      <c r="Z863" s="21">
        <f t="shared" si="23"/>
        <v>-0.13848924420636632</v>
      </c>
      <c r="AA863" s="21">
        <f t="shared" si="23"/>
        <v>1.5855658187468702E-2</v>
      </c>
      <c r="AB863" s="21">
        <f t="shared" si="23"/>
        <v>-6.353939810812681E-2</v>
      </c>
      <c r="AC863" s="21">
        <f t="shared" si="23"/>
        <v>3.0941501006460648E-3</v>
      </c>
      <c r="AD863" s="21">
        <f t="shared" si="23"/>
        <v>-1.8254190062903408E-2</v>
      </c>
      <c r="AE863" s="21">
        <f t="shared" si="23"/>
        <v>-5.2834365307079856E-2</v>
      </c>
      <c r="AF863" s="21">
        <f t="shared" si="23"/>
        <v>9.451804824501342E-2</v>
      </c>
      <c r="AG863" s="21">
        <f t="shared" si="23"/>
        <v>0.13623991867344798</v>
      </c>
      <c r="AH863" s="21">
        <f t="shared" si="23"/>
        <v>-5.1323794664556943E-2</v>
      </c>
      <c r="AI863" s="2115">
        <f t="shared" si="23"/>
        <v>-5.5615682899301855E-2</v>
      </c>
      <c r="AJ863" s="21">
        <f t="shared" si="23"/>
        <v>-1.9369470995791449E-2</v>
      </c>
      <c r="AK863" s="21">
        <f t="shared" si="23"/>
        <v>-1.2371947671829364E-2</v>
      </c>
      <c r="AL863" s="21">
        <f t="shared" si="23"/>
        <v>5.2864327751496187E-3</v>
      </c>
      <c r="AM863" s="21">
        <f t="shared" si="23"/>
        <v>1.1633701286920761E-2</v>
      </c>
      <c r="AN863" s="21">
        <f t="shared" si="23"/>
        <v>5.1473207143288846E-3</v>
      </c>
      <c r="AO863" s="21">
        <f t="shared" si="23"/>
        <v>4.7814118712330433E-3</v>
      </c>
      <c r="AP863" s="21">
        <f t="shared" si="23"/>
        <v>6.4433594344963652E-3</v>
      </c>
      <c r="AQ863" s="21">
        <f t="shared" si="23"/>
        <v>6.8647726364947648E-3</v>
      </c>
      <c r="AR863" s="2394">
        <f t="shared" si="23"/>
        <v>6.5626839114378832E-3</v>
      </c>
      <c r="AS863" s="2394">
        <f t="shared" si="23"/>
        <v>4.8134921680922371E-3</v>
      </c>
      <c r="AT863" s="2394" t="e">
        <f t="shared" si="23"/>
        <v>#REF!</v>
      </c>
    </row>
    <row r="864" spans="4:46">
      <c r="D864" s="1732" t="s">
        <v>1563</v>
      </c>
      <c r="E864" s="21"/>
      <c r="F864" s="21"/>
      <c r="G864" s="21"/>
      <c r="H864" s="21"/>
      <c r="I864" s="21"/>
      <c r="J864" s="21">
        <f t="shared" ref="J864:V864" si="24">+(1+J862)/(1+J863)-1</f>
        <v>0</v>
      </c>
      <c r="K864" s="21">
        <f t="shared" si="24"/>
        <v>0</v>
      </c>
      <c r="L864" s="21">
        <f t="shared" si="24"/>
        <v>0</v>
      </c>
      <c r="M864" s="21">
        <f t="shared" si="24"/>
        <v>0</v>
      </c>
      <c r="N864" s="21">
        <f t="shared" si="24"/>
        <v>0</v>
      </c>
      <c r="O864" s="21">
        <f t="shared" si="24"/>
        <v>0</v>
      </c>
      <c r="P864" s="21">
        <f t="shared" si="24"/>
        <v>0</v>
      </c>
      <c r="Q864" s="21">
        <f t="shared" si="24"/>
        <v>7.7880300790990509E-2</v>
      </c>
      <c r="R864" s="21">
        <f t="shared" si="24"/>
        <v>-4.5785124144046563E-3</v>
      </c>
      <c r="S864" s="21">
        <f t="shared" si="24"/>
        <v>0.21042290989365897</v>
      </c>
      <c r="T864" s="21">
        <f t="shared" si="24"/>
        <v>-9.7375819749394243E-2</v>
      </c>
      <c r="U864" s="21">
        <f t="shared" si="24"/>
        <v>1.0514875272983559E-2</v>
      </c>
      <c r="V864" s="21">
        <f t="shared" si="24"/>
        <v>-9.3783492489642906E-2</v>
      </c>
      <c r="W864" s="21">
        <f t="shared" ref="W864:AN864" si="25">+(1+W862)/(1+W863)-1</f>
        <v>4.8374974681981708E-2</v>
      </c>
      <c r="X864" s="21">
        <f t="shared" si="25"/>
        <v>-7.0988596635796708E-2</v>
      </c>
      <c r="Y864" s="21">
        <f t="shared" si="25"/>
        <v>8.9487884857069044E-3</v>
      </c>
      <c r="Z864" s="21">
        <f t="shared" si="25"/>
        <v>2.5184044456459054E-2</v>
      </c>
      <c r="AA864" s="21">
        <f t="shared" si="25"/>
        <v>-3.2645740144299107E-2</v>
      </c>
      <c r="AB864" s="21">
        <f t="shared" si="25"/>
        <v>0.21343453133551127</v>
      </c>
      <c r="AC864" s="21">
        <f t="shared" si="25"/>
        <v>-2.5720990293040202E-2</v>
      </c>
      <c r="AD864" s="21">
        <f t="shared" si="25"/>
        <v>-0.11987096089819027</v>
      </c>
      <c r="AE864" s="21">
        <f t="shared" si="25"/>
        <v>-2.1682535118996871E-2</v>
      </c>
      <c r="AF864" s="21">
        <f t="shared" si="25"/>
        <v>6.3479066110859961E-2</v>
      </c>
      <c r="AG864" s="21">
        <f t="shared" si="25"/>
        <v>9.9802635457220124E-3</v>
      </c>
      <c r="AH864" s="21">
        <f t="shared" si="25"/>
        <v>-7.4385828244732277E-2</v>
      </c>
      <c r="AI864" s="2115">
        <f t="shared" si="25"/>
        <v>3.7704687839724693E-2</v>
      </c>
      <c r="AJ864" s="21">
        <f t="shared" si="25"/>
        <v>1.0335024278311122E-2</v>
      </c>
      <c r="AK864" s="21">
        <f t="shared" si="25"/>
        <v>1.6791333450944634E-2</v>
      </c>
      <c r="AL864" s="21">
        <f t="shared" si="25"/>
        <v>-1.3893651985585898E-4</v>
      </c>
      <c r="AM864" s="21">
        <f t="shared" si="25"/>
        <v>-3.4235573909868755E-4</v>
      </c>
      <c r="AN864" s="21">
        <f t="shared" si="25"/>
        <v>4.8996156968359461E-3</v>
      </c>
      <c r="AO864" s="21">
        <f t="shared" ref="AO864:AT864" si="26">+(1+AO862)/(1+AO863)-1</f>
        <v>5.5907422782845995E-3</v>
      </c>
      <c r="AP864" s="21">
        <f t="shared" si="26"/>
        <v>4.3796789947005976E-3</v>
      </c>
      <c r="AQ864" s="21">
        <f t="shared" si="26"/>
        <v>3.9885751236550249E-3</v>
      </c>
      <c r="AR864" s="2394">
        <f t="shared" si="26"/>
        <v>4.3318897978521509E-3</v>
      </c>
      <c r="AS864" s="2394">
        <f t="shared" si="26"/>
        <v>6.1129552489380679E-3</v>
      </c>
      <c r="AT864" s="2394" t="e">
        <f t="shared" si="26"/>
        <v>#REF!</v>
      </c>
    </row>
    <row r="865" spans="4:46">
      <c r="D865" s="1732" t="s">
        <v>1564</v>
      </c>
      <c r="E865" s="21"/>
      <c r="F865" s="21"/>
      <c r="G865" s="21"/>
      <c r="H865" s="21"/>
      <c r="I865" s="21"/>
      <c r="J865" s="21"/>
      <c r="K865" s="21">
        <f t="shared" ref="K865:U865" si="27">K622</f>
        <v>0</v>
      </c>
      <c r="L865" s="21">
        <f t="shared" si="27"/>
        <v>0</v>
      </c>
      <c r="M865" s="21">
        <f t="shared" si="27"/>
        <v>0</v>
      </c>
      <c r="N865" s="21">
        <f t="shared" si="27"/>
        <v>0</v>
      </c>
      <c r="O865" s="21">
        <f t="shared" si="27"/>
        <v>0</v>
      </c>
      <c r="P865" s="21">
        <f t="shared" si="27"/>
        <v>0</v>
      </c>
      <c r="Q865" s="21">
        <f t="shared" si="27"/>
        <v>0</v>
      </c>
      <c r="R865" s="21">
        <f t="shared" si="27"/>
        <v>0</v>
      </c>
      <c r="S865" s="21">
        <f t="shared" si="27"/>
        <v>0</v>
      </c>
      <c r="T865" s="21">
        <f t="shared" si="27"/>
        <v>0</v>
      </c>
      <c r="U865" s="21">
        <f t="shared" si="27"/>
        <v>0</v>
      </c>
      <c r="V865" s="21">
        <f t="shared" ref="V865:AT865" si="28">V624</f>
        <v>5.4569531438470875E-2</v>
      </c>
      <c r="W865" s="21">
        <f t="shared" si="28"/>
        <v>1.593540938538629E-2</v>
      </c>
      <c r="X865" s="21">
        <f t="shared" si="28"/>
        <v>-3.5944320996361578E-2</v>
      </c>
      <c r="Y865" s="21">
        <f t="shared" si="28"/>
        <v>9.776340485626589E-3</v>
      </c>
      <c r="Z865" s="21">
        <f t="shared" si="28"/>
        <v>-6.8894720947762611E-2</v>
      </c>
      <c r="AA865" s="21">
        <f t="shared" si="28"/>
        <v>-3.6322346391770899E-2</v>
      </c>
      <c r="AB865" s="21">
        <f t="shared" si="28"/>
        <v>6.4078848744701267E-2</v>
      </c>
      <c r="AC865" s="21">
        <f t="shared" si="28"/>
        <v>-1.862978994589537E-3</v>
      </c>
      <c r="AD865" s="21">
        <f t="shared" si="28"/>
        <v>-6.5210248505285673E-2</v>
      </c>
      <c r="AE865" s="21">
        <f t="shared" si="28"/>
        <v>-5.6429767910169293E-2</v>
      </c>
      <c r="AF865" s="21">
        <f t="shared" si="28"/>
        <v>0.12812179469469509</v>
      </c>
      <c r="AG865" s="21">
        <f t="shared" si="28"/>
        <v>0.13035329354596015</v>
      </c>
      <c r="AH865" s="21">
        <f t="shared" si="28"/>
        <v>-8.0459541817278102E-2</v>
      </c>
      <c r="AI865" s="2115">
        <f t="shared" si="28"/>
        <v>-6.6827303763375978E-3</v>
      </c>
      <c r="AJ865" s="21">
        <f t="shared" si="28"/>
        <v>1.6275129601619476E-3</v>
      </c>
      <c r="AK865" s="21">
        <f t="shared" si="28"/>
        <v>6.4338291911765211E-3</v>
      </c>
      <c r="AL865" s="21">
        <f t="shared" si="28"/>
        <v>7.3141680378039364E-3</v>
      </c>
      <c r="AM865" s="21">
        <f t="shared" si="28"/>
        <v>1.1452740228279135E-2</v>
      </c>
      <c r="AN865" s="21">
        <f t="shared" si="28"/>
        <v>1.1262463651367183E-2</v>
      </c>
      <c r="AO865" s="21">
        <f t="shared" si="28"/>
        <v>1.1331597029653695E-2</v>
      </c>
      <c r="AP865" s="21">
        <f t="shared" si="28"/>
        <v>1.156557176443207E-2</v>
      </c>
      <c r="AQ865" s="21">
        <f t="shared" si="28"/>
        <v>1.1574465611729812E-2</v>
      </c>
      <c r="AR865" s="2394">
        <f t="shared" si="28"/>
        <v>1.159131371568245E-2</v>
      </c>
      <c r="AS865" s="2394">
        <f t="shared" si="28"/>
        <v>1.1601951980618752E-2</v>
      </c>
      <c r="AT865" s="2394" t="e">
        <f t="shared" si="28"/>
        <v>#REF!</v>
      </c>
    </row>
    <row r="866" spans="4:46">
      <c r="D866" s="1732" t="s">
        <v>1565</v>
      </c>
      <c r="E866" s="21"/>
      <c r="F866" s="21"/>
      <c r="G866" s="21"/>
      <c r="H866" s="21"/>
      <c r="I866" s="21"/>
      <c r="J866" s="21"/>
      <c r="K866" s="21">
        <f t="shared" ref="K866:U866" si="29">K623</f>
        <v>0</v>
      </c>
      <c r="L866" s="21">
        <f t="shared" si="29"/>
        <v>0</v>
      </c>
      <c r="M866" s="21">
        <f t="shared" si="29"/>
        <v>0</v>
      </c>
      <c r="N866" s="21">
        <f t="shared" si="29"/>
        <v>0</v>
      </c>
      <c r="O866" s="21">
        <f t="shared" si="29"/>
        <v>0</v>
      </c>
      <c r="P866" s="21">
        <f t="shared" si="29"/>
        <v>0</v>
      </c>
      <c r="Q866" s="21">
        <f t="shared" si="29"/>
        <v>0</v>
      </c>
      <c r="R866" s="21">
        <f t="shared" si="29"/>
        <v>0</v>
      </c>
      <c r="S866" s="21">
        <f t="shared" si="29"/>
        <v>0</v>
      </c>
      <c r="T866" s="21">
        <f t="shared" si="29"/>
        <v>0</v>
      </c>
      <c r="U866" s="21">
        <f t="shared" si="29"/>
        <v>0</v>
      </c>
      <c r="V866" s="21">
        <f t="shared" ref="V866:AT866" si="30">V625</f>
        <v>0.13398056181422002</v>
      </c>
      <c r="W866" s="21">
        <f t="shared" si="30"/>
        <v>-2.5787414014051602E-2</v>
      </c>
      <c r="X866" s="21">
        <f t="shared" si="30"/>
        <v>1.4519217858727451E-2</v>
      </c>
      <c r="Y866" s="21">
        <f t="shared" si="30"/>
        <v>1.0752714395382723E-2</v>
      </c>
      <c r="Z866" s="21">
        <f t="shared" si="30"/>
        <v>-0.10298400346074232</v>
      </c>
      <c r="AA866" s="21">
        <f t="shared" si="30"/>
        <v>-9.5173872043536889E-3</v>
      </c>
      <c r="AB866" s="21">
        <f t="shared" si="30"/>
        <v>-4.1171565624739115E-2</v>
      </c>
      <c r="AC866" s="21">
        <f t="shared" si="30"/>
        <v>8.7699896705368818E-3</v>
      </c>
      <c r="AD866" s="21">
        <f t="shared" si="30"/>
        <v>-1.1426475560193716E-2</v>
      </c>
      <c r="AE866" s="21">
        <f t="shared" si="30"/>
        <v>-4.892826685126106E-2</v>
      </c>
      <c r="AF866" s="21">
        <f t="shared" si="30"/>
        <v>8.8353663546566485E-2</v>
      </c>
      <c r="AG866" s="21">
        <f t="shared" si="30"/>
        <v>0.12905105584676235</v>
      </c>
      <c r="AH866" s="21">
        <f t="shared" si="30"/>
        <v>-4.418475465371996E-2</v>
      </c>
      <c r="AI866" s="2115">
        <f t="shared" si="30"/>
        <v>-4.1723813298479961E-2</v>
      </c>
      <c r="AJ866" s="21">
        <f t="shared" si="30"/>
        <v>-1.107554018635426E-2</v>
      </c>
      <c r="AK866" s="21">
        <f t="shared" si="30"/>
        <v>-6.8656969488157804E-3</v>
      </c>
      <c r="AL866" s="21">
        <f t="shared" si="30"/>
        <v>6.6037336480573305E-3</v>
      </c>
      <c r="AM866" s="21">
        <f t="shared" si="30"/>
        <v>1.165381329242865E-2</v>
      </c>
      <c r="AN866" s="21">
        <f t="shared" si="30"/>
        <v>7.0003717042195213E-3</v>
      </c>
      <c r="AO866" s="21">
        <f t="shared" si="30"/>
        <v>6.7190471018145903E-3</v>
      </c>
      <c r="AP866" s="21">
        <f t="shared" si="30"/>
        <v>7.9518878984732311E-3</v>
      </c>
      <c r="AQ866" s="21">
        <f t="shared" si="30"/>
        <v>8.1783941178688035E-3</v>
      </c>
      <c r="AR866" s="2394">
        <f t="shared" si="30"/>
        <v>7.8016407196523918E-3</v>
      </c>
      <c r="AS866" s="2394">
        <f t="shared" si="30"/>
        <v>6.2870261391330118E-3</v>
      </c>
      <c r="AT866" s="2394" t="e">
        <f t="shared" si="30"/>
        <v>#REF!</v>
      </c>
    </row>
    <row r="867" spans="4:46" ht="14.25" customHeight="1">
      <c r="D867" s="1732" t="s">
        <v>1566</v>
      </c>
      <c r="E867" s="21"/>
      <c r="F867" s="21"/>
      <c r="G867" s="21"/>
      <c r="H867" s="21"/>
      <c r="I867" s="21"/>
      <c r="J867" s="21"/>
      <c r="K867" s="21">
        <f t="shared" ref="K867:U867" si="31">K624</f>
        <v>0</v>
      </c>
      <c r="L867" s="21">
        <f t="shared" si="31"/>
        <v>0</v>
      </c>
      <c r="M867" s="21">
        <f t="shared" si="31"/>
        <v>0</v>
      </c>
      <c r="N867" s="21">
        <f t="shared" si="31"/>
        <v>0</v>
      </c>
      <c r="O867" s="21">
        <f t="shared" si="31"/>
        <v>0</v>
      </c>
      <c r="P867" s="21">
        <f t="shared" si="31"/>
        <v>0</v>
      </c>
      <c r="Q867" s="21">
        <f t="shared" si="31"/>
        <v>-7.4026236169530413E-2</v>
      </c>
      <c r="R867" s="21">
        <f t="shared" si="31"/>
        <v>3.9190574822211444E-2</v>
      </c>
      <c r="S867" s="21">
        <f t="shared" si="31"/>
        <v>0.16502282667998092</v>
      </c>
      <c r="T867" s="21">
        <f t="shared" si="31"/>
        <v>-3.7307825277319795E-2</v>
      </c>
      <c r="U867" s="21">
        <f t="shared" si="31"/>
        <v>9.9270054559517318E-2</v>
      </c>
      <c r="V867" s="21">
        <f t="shared" ref="V867:AT867" si="32">V626</f>
        <v>-7.0028564024679496E-2</v>
      </c>
      <c r="W867" s="21">
        <f t="shared" si="32"/>
        <v>4.2827226828744402E-2</v>
      </c>
      <c r="X867" s="21">
        <f t="shared" si="32"/>
        <v>-4.9741333596024506E-2</v>
      </c>
      <c r="Y867" s="21">
        <f t="shared" si="32"/>
        <v>-9.6598692820737408E-4</v>
      </c>
      <c r="Z867" s="21">
        <f t="shared" si="32"/>
        <v>3.8002981713256112E-2</v>
      </c>
      <c r="AA867" s="21">
        <f t="shared" si="32"/>
        <v>-2.7062523704237451E-2</v>
      </c>
      <c r="AB867" s="21">
        <f t="shared" si="32"/>
        <v>0.10976980927564783</v>
      </c>
      <c r="AC867" s="21">
        <f t="shared" si="32"/>
        <v>-1.0540528340458599E-2</v>
      </c>
      <c r="AD867" s="21">
        <f t="shared" si="32"/>
        <v>-5.4405435322142037E-2</v>
      </c>
      <c r="AE867" s="21">
        <f t="shared" si="32"/>
        <v>-7.8874187902450155E-3</v>
      </c>
      <c r="AF867" s="21">
        <f t="shared" si="32"/>
        <v>3.6539713587711908E-2</v>
      </c>
      <c r="AG867" s="21">
        <f t="shared" si="32"/>
        <v>1.1533913302272936E-3</v>
      </c>
      <c r="AH867" s="21">
        <f t="shared" si="32"/>
        <v>-3.7951672501746136E-2</v>
      </c>
      <c r="AI867" s="2115">
        <f t="shared" si="32"/>
        <v>3.6566788790564742E-2</v>
      </c>
      <c r="AJ867" s="21">
        <f t="shared" si="32"/>
        <v>1.2845322026831196E-2</v>
      </c>
      <c r="AK867" s="21">
        <f t="shared" si="32"/>
        <v>1.3391467900295551E-2</v>
      </c>
      <c r="AL867" s="21">
        <f t="shared" si="32"/>
        <v>7.0577364855561875E-4</v>
      </c>
      <c r="AM867" s="21">
        <f t="shared" si="32"/>
        <v>-1.9875678963265919E-4</v>
      </c>
      <c r="AN867" s="21">
        <f t="shared" si="32"/>
        <v>4.232463131999209E-3</v>
      </c>
      <c r="AO867" s="21">
        <f t="shared" si="32"/>
        <v>4.5817648341093253E-3</v>
      </c>
      <c r="AP867" s="21">
        <f t="shared" si="32"/>
        <v>3.5851749566075952E-3</v>
      </c>
      <c r="AQ867" s="21">
        <f t="shared" si="32"/>
        <v>3.3685223901591677E-3</v>
      </c>
      <c r="AR867" s="2394">
        <f t="shared" si="32"/>
        <v>3.7603362039815291E-3</v>
      </c>
      <c r="AS867" s="2394">
        <f t="shared" si="32"/>
        <v>5.2817195327239386E-3</v>
      </c>
      <c r="AT867" s="2394" t="e">
        <f t="shared" si="32"/>
        <v>#REF!</v>
      </c>
    </row>
    <row r="868" spans="4:46" ht="19.5" customHeight="1">
      <c r="D868" s="1796" t="s">
        <v>741</v>
      </c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15"/>
      <c r="AJ868" s="21"/>
      <c r="AK868" s="21"/>
      <c r="AL868" s="21"/>
      <c r="AM868" s="21"/>
      <c r="AN868" s="21"/>
      <c r="AO868" s="21"/>
      <c r="AP868" s="21"/>
      <c r="AQ868" s="21"/>
      <c r="AR868" s="2394"/>
      <c r="AS868" s="2394"/>
      <c r="AT868" s="2394"/>
    </row>
    <row r="869" spans="4:46" ht="13.5" customHeight="1">
      <c r="D869" s="1732" t="s">
        <v>1619</v>
      </c>
      <c r="E869" s="22"/>
      <c r="F869" s="22"/>
      <c r="G869" s="22"/>
      <c r="H869" s="22"/>
      <c r="I869" s="22" t="str">
        <f t="shared" ref="I869:AA869" si="33">+I800</f>
        <v xml:space="preserve"> VCXXXXXXX </v>
      </c>
      <c r="J869" s="22">
        <f t="shared" si="33"/>
        <v>1999</v>
      </c>
      <c r="K869" s="22">
        <f t="shared" si="33"/>
        <v>2000</v>
      </c>
      <c r="L869" s="22">
        <f t="shared" si="33"/>
        <v>2001</v>
      </c>
      <c r="M869" s="22">
        <f t="shared" si="33"/>
        <v>2002</v>
      </c>
      <c r="N869" s="22">
        <f t="shared" si="33"/>
        <v>2003</v>
      </c>
      <c r="O869" s="22">
        <f t="shared" si="33"/>
        <v>2004</v>
      </c>
      <c r="P869" s="22">
        <f t="shared" si="33"/>
        <v>2005</v>
      </c>
      <c r="Q869" s="22">
        <f t="shared" si="33"/>
        <v>2006</v>
      </c>
      <c r="R869" s="22">
        <f t="shared" si="33"/>
        <v>2007</v>
      </c>
      <c r="S869" s="22">
        <f t="shared" si="33"/>
        <v>2008</v>
      </c>
      <c r="T869" s="22">
        <f t="shared" si="33"/>
        <v>2009</v>
      </c>
      <c r="U869" s="22">
        <f t="shared" si="33"/>
        <v>2010</v>
      </c>
      <c r="V869" s="22">
        <f t="shared" si="33"/>
        <v>2011</v>
      </c>
      <c r="W869" s="22">
        <f t="shared" si="33"/>
        <v>2012</v>
      </c>
      <c r="X869" s="22">
        <f t="shared" si="33"/>
        <v>2013</v>
      </c>
      <c r="Y869" s="22">
        <f t="shared" si="33"/>
        <v>2014</v>
      </c>
      <c r="Z869" s="22">
        <f t="shared" si="33"/>
        <v>2015</v>
      </c>
      <c r="AA869" s="22">
        <f t="shared" si="33"/>
        <v>2016</v>
      </c>
      <c r="AB869" s="426">
        <f t="shared" ref="AB869:AT869" si="34">+AB801</f>
        <v>831.42755121763093</v>
      </c>
      <c r="AC869" s="426">
        <f t="shared" si="34"/>
        <v>861.08210413925633</v>
      </c>
      <c r="AD869" s="426">
        <f t="shared" si="34"/>
        <v>901.2008004999999</v>
      </c>
      <c r="AE869" s="426">
        <f t="shared" si="34"/>
        <v>945.1922248333334</v>
      </c>
      <c r="AF869" s="426">
        <f t="shared" si="34"/>
        <v>990.36278749999985</v>
      </c>
      <c r="AG869" s="426">
        <f t="shared" si="34"/>
        <v>1032.9918769999999</v>
      </c>
      <c r="AH869" s="426">
        <f t="shared" si="34"/>
        <v>1168.1139727499999</v>
      </c>
      <c r="AI869" s="2116">
        <f t="shared" si="34"/>
        <v>1322.7254919166669</v>
      </c>
      <c r="AJ869" s="426">
        <f t="shared" si="34"/>
        <v>1440.3813166929999</v>
      </c>
      <c r="AK869" s="426">
        <f t="shared" si="34"/>
        <v>1553.1929771672822</v>
      </c>
      <c r="AL869" s="426">
        <f t="shared" si="34"/>
        <v>1662.1773980247513</v>
      </c>
      <c r="AM869" s="426">
        <f t="shared" si="34"/>
        <v>1766.101223407451</v>
      </c>
      <c r="AN869" s="426">
        <f t="shared" si="34"/>
        <v>1856.2387507842996</v>
      </c>
      <c r="AO869" s="22">
        <f t="shared" si="34"/>
        <v>1924.459475672455</v>
      </c>
      <c r="AP869" s="22">
        <f t="shared" si="34"/>
        <v>2001.7222575775313</v>
      </c>
      <c r="AQ869" s="22">
        <f t="shared" si="34"/>
        <v>2101.8083704564078</v>
      </c>
      <c r="AR869" s="2508">
        <f t="shared" si="34"/>
        <v>2206.8987889792288</v>
      </c>
      <c r="AS869" s="2508">
        <f t="shared" si="34"/>
        <v>2317.24372842819</v>
      </c>
      <c r="AT869" s="2508">
        <f t="shared" si="34"/>
        <v>2433.1059148495997</v>
      </c>
    </row>
    <row r="870" spans="4:46">
      <c r="D870" s="1732" t="s">
        <v>1572</v>
      </c>
      <c r="E870" s="22"/>
      <c r="F870" s="22">
        <f t="shared" ref="F870:AB870" si="35">F803</f>
        <v>0</v>
      </c>
      <c r="G870" s="22">
        <f t="shared" si="35"/>
        <v>0</v>
      </c>
      <c r="H870" s="22">
        <f t="shared" si="35"/>
        <v>0</v>
      </c>
      <c r="I870" s="22">
        <f t="shared" si="35"/>
        <v>0</v>
      </c>
      <c r="J870" s="22">
        <f t="shared" si="35"/>
        <v>0</v>
      </c>
      <c r="K870" s="22">
        <f t="shared" si="35"/>
        <v>0</v>
      </c>
      <c r="L870" s="22">
        <f t="shared" si="35"/>
        <v>0</v>
      </c>
      <c r="M870" s="22">
        <f t="shared" si="35"/>
        <v>0</v>
      </c>
      <c r="N870" s="22">
        <f t="shared" si="35"/>
        <v>0</v>
      </c>
      <c r="O870" s="22">
        <f t="shared" si="35"/>
        <v>0</v>
      </c>
      <c r="P870" s="22">
        <f t="shared" si="35"/>
        <v>0</v>
      </c>
      <c r="Q870" s="22">
        <f t="shared" si="35"/>
        <v>0</v>
      </c>
      <c r="R870" s="22">
        <f t="shared" si="35"/>
        <v>0</v>
      </c>
      <c r="S870" s="22">
        <f t="shared" si="35"/>
        <v>0</v>
      </c>
      <c r="T870" s="22">
        <f t="shared" si="35"/>
        <v>0</v>
      </c>
      <c r="U870" s="22">
        <f t="shared" si="35"/>
        <v>0</v>
      </c>
      <c r="V870" s="22">
        <f t="shared" si="35"/>
        <v>604.14</v>
      </c>
      <c r="W870" s="22">
        <f t="shared" si="35"/>
        <v>604.14</v>
      </c>
      <c r="X870" s="22">
        <f t="shared" si="35"/>
        <v>604.1</v>
      </c>
      <c r="Y870" s="22">
        <f t="shared" si="35"/>
        <v>670.1</v>
      </c>
      <c r="Z870" s="22">
        <f t="shared" si="35"/>
        <v>694.37</v>
      </c>
      <c r="AA870" s="22">
        <f t="shared" si="35"/>
        <v>807.2</v>
      </c>
      <c r="AB870" s="426">
        <f t="shared" si="35"/>
        <v>844.99699999999996</v>
      </c>
      <c r="AC870" s="426">
        <f t="shared" ref="AC870:AT870" si="36">AC803</f>
        <v>879.10087399999998</v>
      </c>
      <c r="AD870" s="426">
        <f t="shared" si="36"/>
        <v>922.51743799999997</v>
      </c>
      <c r="AE870" s="426">
        <f t="shared" si="36"/>
        <v>937.07716100000005</v>
      </c>
      <c r="AF870" s="426">
        <f t="shared" si="36"/>
        <v>987.13989600000002</v>
      </c>
      <c r="AG870" s="426">
        <f t="shared" si="36"/>
        <v>1024.4824060000001</v>
      </c>
      <c r="AH870" s="426">
        <f t="shared" si="36"/>
        <v>1164.5544950000001</v>
      </c>
      <c r="AI870" s="2116">
        <f t="shared" si="36"/>
        <v>1164.5544950000001</v>
      </c>
      <c r="AJ870" s="426">
        <f t="shared" si="36"/>
        <v>1164.5544950000001</v>
      </c>
      <c r="AK870" s="426">
        <f t="shared" si="36"/>
        <v>1164.5544950000001</v>
      </c>
      <c r="AL870" s="426">
        <f t="shared" si="36"/>
        <v>1164.5544950000001</v>
      </c>
      <c r="AM870" s="426">
        <f t="shared" si="36"/>
        <v>1164.5544950000001</v>
      </c>
      <c r="AN870" s="426">
        <f t="shared" si="36"/>
        <v>1164.5544950000001</v>
      </c>
      <c r="AO870" s="426">
        <f t="shared" si="36"/>
        <v>1164.5544950000001</v>
      </c>
      <c r="AP870" s="426">
        <f t="shared" si="36"/>
        <v>1164.5544950000001</v>
      </c>
      <c r="AQ870" s="426">
        <f t="shared" si="36"/>
        <v>1164.5544950000001</v>
      </c>
      <c r="AR870" s="2509">
        <f t="shared" si="36"/>
        <v>1164.5544950000001</v>
      </c>
      <c r="AS870" s="2509">
        <f t="shared" si="36"/>
        <v>1164.5544950000001</v>
      </c>
      <c r="AT870" s="2509">
        <f t="shared" si="36"/>
        <v>1164.5544950000001</v>
      </c>
    </row>
    <row r="871" spans="4:46">
      <c r="D871" s="1732" t="s">
        <v>1620</v>
      </c>
      <c r="E871" s="22"/>
      <c r="F871" s="22"/>
      <c r="G871" s="22"/>
      <c r="H871" s="22"/>
      <c r="I871" s="22">
        <f t="shared" ref="I871:AA871" si="37">+I801</f>
        <v>312.31409166666703</v>
      </c>
      <c r="J871" s="22">
        <f t="shared" si="37"/>
        <v>333.94192500000003</v>
      </c>
      <c r="K871" s="22">
        <f t="shared" si="37"/>
        <v>389.696216666667</v>
      </c>
      <c r="L871" s="22">
        <f t="shared" si="37"/>
        <v>442.99189166666702</v>
      </c>
      <c r="M871" s="22">
        <f t="shared" si="37"/>
        <v>475.36524166666698</v>
      </c>
      <c r="N871" s="22">
        <f t="shared" si="37"/>
        <v>537.65498475000004</v>
      </c>
      <c r="O871" s="22">
        <f t="shared" si="37"/>
        <v>577.44897458333298</v>
      </c>
      <c r="P871" s="22">
        <f t="shared" si="37"/>
        <v>557.82264077499997</v>
      </c>
      <c r="Q871" s="22">
        <f t="shared" si="37"/>
        <v>551.71033333333298</v>
      </c>
      <c r="R871" s="22">
        <f t="shared" si="37"/>
        <v>546.95500000000004</v>
      </c>
      <c r="S871" s="22">
        <f t="shared" si="37"/>
        <v>546.84865308253995</v>
      </c>
      <c r="T871" s="22">
        <f t="shared" si="37"/>
        <v>568.28132683333297</v>
      </c>
      <c r="U871" s="22">
        <f t="shared" si="37"/>
        <v>583.13090659057195</v>
      </c>
      <c r="V871" s="22">
        <f t="shared" si="37"/>
        <v>600.29320604267491</v>
      </c>
      <c r="W871" s="22">
        <f t="shared" si="37"/>
        <v>614.29431630039051</v>
      </c>
      <c r="X871" s="22">
        <f t="shared" si="37"/>
        <v>646.63949334820143</v>
      </c>
      <c r="Y871" s="22">
        <f t="shared" si="37"/>
        <v>682.43779531147175</v>
      </c>
      <c r="Z871" s="22">
        <f t="shared" si="37"/>
        <v>719.54</v>
      </c>
      <c r="AA871" s="22">
        <f t="shared" si="37"/>
        <v>787.2270116761639</v>
      </c>
      <c r="AB871" s="426">
        <f t="shared" ref="AB871:AT871" si="38">+AB802</f>
        <v>844.99699999999996</v>
      </c>
      <c r="AC871" s="426">
        <f t="shared" si="38"/>
        <v>879.10087399999998</v>
      </c>
      <c r="AD871" s="426">
        <f t="shared" si="38"/>
        <v>922.51743799999997</v>
      </c>
      <c r="AE871" s="426">
        <f t="shared" si="38"/>
        <v>972.47503600000005</v>
      </c>
      <c r="AF871" s="426">
        <f t="shared" si="38"/>
        <v>1009.6</v>
      </c>
      <c r="AG871" s="426">
        <f t="shared" si="38"/>
        <v>1070.712397</v>
      </c>
      <c r="AH871" s="426">
        <f t="shared" si="38"/>
        <v>1263.9309539999999</v>
      </c>
      <c r="AI871" s="2116">
        <f t="shared" si="38"/>
        <v>1382.9873419999999</v>
      </c>
      <c r="AJ871" s="426">
        <f t="shared" si="38"/>
        <v>1497.7752913859999</v>
      </c>
      <c r="AK871" s="426">
        <f t="shared" si="38"/>
        <v>1608.6106629485641</v>
      </c>
      <c r="AL871" s="426">
        <f t="shared" si="38"/>
        <v>1715.7441331009386</v>
      </c>
      <c r="AM871" s="426">
        <f t="shared" si="38"/>
        <v>1816.4583137139637</v>
      </c>
      <c r="AN871" s="426">
        <f t="shared" si="38"/>
        <v>1896.0191878546354</v>
      </c>
      <c r="AO871" s="22">
        <f t="shared" si="38"/>
        <v>1952.8997634902746</v>
      </c>
      <c r="AP871" s="22">
        <f t="shared" si="38"/>
        <v>2050.5447516647882</v>
      </c>
      <c r="AQ871" s="22">
        <f t="shared" si="38"/>
        <v>2153.0719892480279</v>
      </c>
      <c r="AR871" s="2508">
        <f t="shared" si="38"/>
        <v>2260.7255887104293</v>
      </c>
      <c r="AS871" s="2508">
        <f t="shared" si="38"/>
        <v>2373.7618681459508</v>
      </c>
      <c r="AT871" s="2508">
        <f t="shared" si="38"/>
        <v>2492.4499615532486</v>
      </c>
    </row>
    <row r="872" spans="4:46">
      <c r="D872" s="1732" t="s">
        <v>1621</v>
      </c>
      <c r="E872" s="21"/>
      <c r="F872" s="21"/>
      <c r="G872" s="21"/>
      <c r="H872" s="21"/>
      <c r="I872" s="21"/>
      <c r="J872" s="21">
        <f t="shared" ref="J872:AT872" si="39">+J123</f>
        <v>-0.16042818687656035</v>
      </c>
      <c r="K872" s="21">
        <f t="shared" si="39"/>
        <v>-7.600778804006858E-2</v>
      </c>
      <c r="L872" s="21">
        <f t="shared" si="39"/>
        <v>-9.0489577422711021E-2</v>
      </c>
      <c r="M872" s="21">
        <f t="shared" si="39"/>
        <v>-0.12066364569120613</v>
      </c>
      <c r="N872" s="21">
        <f t="shared" si="39"/>
        <v>-0.13691389618466154</v>
      </c>
      <c r="O872" s="21">
        <f t="shared" si="39"/>
        <v>-4.390143514123368E-2</v>
      </c>
      <c r="P872" s="21">
        <f t="shared" si="39"/>
        <v>9.9878736246853617E-2</v>
      </c>
      <c r="Q872" s="21">
        <f t="shared" si="39"/>
        <v>7.1414198278806573E-2</v>
      </c>
      <c r="R872" s="21">
        <f t="shared" si="39"/>
        <v>1.8617174683772886E-2</v>
      </c>
      <c r="S872" s="21">
        <f t="shared" si="39"/>
        <v>6.101824056337124E-2</v>
      </c>
      <c r="T872" s="21">
        <f t="shared" si="39"/>
        <v>0.10194210657338276</v>
      </c>
      <c r="U872" s="21">
        <f t="shared" si="39"/>
        <v>-2.0911586895886458E-2</v>
      </c>
      <c r="V872" s="21">
        <f t="shared" si="39"/>
        <v>-5.4987865763194588E-2</v>
      </c>
      <c r="W872" s="21">
        <f t="shared" si="39"/>
        <v>6.5781697314926113E-2</v>
      </c>
      <c r="X872" s="21">
        <f t="shared" si="39"/>
        <v>-2.7964582951172323E-2</v>
      </c>
      <c r="Y872" s="21">
        <f t="shared" si="39"/>
        <v>-4.1372787059756111E-2</v>
      </c>
      <c r="Z872" s="21">
        <f t="shared" si="39"/>
        <v>9.2865729257302299E-2</v>
      </c>
      <c r="AA872" s="21">
        <f t="shared" si="39"/>
        <v>-3.8936299134389118E-2</v>
      </c>
      <c r="AB872" s="21">
        <f t="shared" si="39"/>
        <v>-3.2294138370371428E-2</v>
      </c>
      <c r="AC872" s="21">
        <f t="shared" si="39"/>
        <v>-6.2746822135772873E-2</v>
      </c>
      <c r="AD872" s="21">
        <f t="shared" si="39"/>
        <v>8.4983620736611698E-5</v>
      </c>
      <c r="AE872" s="21">
        <f t="shared" si="39"/>
        <v>7.4324535593568442E-3</v>
      </c>
      <c r="AF872" s="21">
        <f t="shared" si="39"/>
        <v>-8.8052967440116148E-2</v>
      </c>
      <c r="AG872" s="21">
        <f t="shared" si="39"/>
        <v>0.1179605168416078</v>
      </c>
      <c r="AH872" s="21">
        <f t="shared" si="39"/>
        <v>-3.9938972064164968E-2</v>
      </c>
      <c r="AI872" s="2115">
        <f t="shared" si="39"/>
        <v>-9.1601942500445177E-2</v>
      </c>
      <c r="AJ872" s="21">
        <f t="shared" si="39"/>
        <v>-2.6883218853469448E-2</v>
      </c>
      <c r="AK872" s="21">
        <f t="shared" si="39"/>
        <v>-4.8048875316678119E-2</v>
      </c>
      <c r="AL872" s="21">
        <f t="shared" si="39"/>
        <v>-3.9363893229355629E-2</v>
      </c>
      <c r="AM872" s="21">
        <f t="shared" si="39"/>
        <v>-3.3345461790137088E-2</v>
      </c>
      <c r="AN872" s="21">
        <f t="shared" si="39"/>
        <v>-2.1835704423849522E-2</v>
      </c>
      <c r="AO872" s="21">
        <f t="shared" si="39"/>
        <v>-9.3847072184192193E-3</v>
      </c>
      <c r="AP872" s="21">
        <f t="shared" si="39"/>
        <v>-1.2618658864903098E-2</v>
      </c>
      <c r="AQ872" s="21">
        <f t="shared" si="39"/>
        <v>-2.1883320756858171E-2</v>
      </c>
      <c r="AR872" s="2394">
        <f t="shared" si="39"/>
        <v>-2.1883320756858393E-2</v>
      </c>
      <c r="AS872" s="2394">
        <f t="shared" si="39"/>
        <v>-2.1883320756857949E-2</v>
      </c>
      <c r="AT872" s="2394">
        <f t="shared" si="39"/>
        <v>-2.1883320756858171E-2</v>
      </c>
    </row>
    <row r="873" spans="4:46" ht="23" customHeight="1">
      <c r="D873" s="1796" t="s">
        <v>1622</v>
      </c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0"/>
      <c r="Z873" s="29"/>
      <c r="AA873" s="29"/>
      <c r="AB873" s="20"/>
      <c r="AC873" s="20"/>
      <c r="AD873" s="20"/>
      <c r="AE873" s="20"/>
      <c r="AF873" s="20"/>
      <c r="AG873" s="20"/>
      <c r="AH873" s="20"/>
      <c r="AI873" s="2113"/>
      <c r="AJ873" s="20"/>
      <c r="AK873" s="20"/>
      <c r="AL873" s="20"/>
      <c r="AM873" s="20"/>
      <c r="AN873" s="20"/>
      <c r="AO873" s="20"/>
      <c r="AP873" s="20"/>
      <c r="AQ873" s="20"/>
      <c r="AR873" s="2506"/>
      <c r="AS873" s="2506"/>
      <c r="AT873" s="2506"/>
    </row>
    <row r="874" spans="4:46" ht="16">
      <c r="D874" s="1800" t="str">
        <f>+D769</f>
        <v>Net foreign assets</v>
      </c>
      <c r="E874" s="28"/>
      <c r="F874" s="28">
        <f t="shared" ref="F874:AA874" si="40">+F776</f>
        <v>0</v>
      </c>
      <c r="G874" s="28">
        <f t="shared" si="40"/>
        <v>0</v>
      </c>
      <c r="H874" s="28">
        <f t="shared" si="40"/>
        <v>0</v>
      </c>
      <c r="I874" s="28">
        <f t="shared" si="40"/>
        <v>0</v>
      </c>
      <c r="J874" s="28">
        <f t="shared" si="40"/>
        <v>0</v>
      </c>
      <c r="K874" s="28">
        <f t="shared" si="40"/>
        <v>0</v>
      </c>
      <c r="L874" s="28">
        <f t="shared" si="40"/>
        <v>0</v>
      </c>
      <c r="M874" s="28">
        <f t="shared" si="40"/>
        <v>0</v>
      </c>
      <c r="N874" s="28">
        <f t="shared" si="40"/>
        <v>0</v>
      </c>
      <c r="O874" s="28">
        <f t="shared" si="40"/>
        <v>0</v>
      </c>
      <c r="P874" s="28">
        <f t="shared" si="40"/>
        <v>0</v>
      </c>
      <c r="Q874" s="28">
        <f t="shared" si="40"/>
        <v>0</v>
      </c>
      <c r="R874" s="28">
        <f t="shared" si="40"/>
        <v>0</v>
      </c>
      <c r="S874" s="28">
        <f t="shared" si="40"/>
        <v>0</v>
      </c>
      <c r="T874" s="28">
        <f t="shared" si="40"/>
        <v>0</v>
      </c>
      <c r="U874" s="28">
        <f t="shared" si="40"/>
        <v>0</v>
      </c>
      <c r="V874" s="28">
        <f t="shared" si="40"/>
        <v>0</v>
      </c>
      <c r="W874" s="28">
        <f t="shared" si="40"/>
        <v>-0.14780688638504078</v>
      </c>
      <c r="X874" s="28">
        <f t="shared" si="40"/>
        <v>0.21148443645353407</v>
      </c>
      <c r="Y874" s="28">
        <f t="shared" si="40"/>
        <v>-5.2232273125182312E-2</v>
      </c>
      <c r="Z874" s="28">
        <f t="shared" si="40"/>
        <v>-3.8968932692402092E-2</v>
      </c>
      <c r="AA874" s="28">
        <f t="shared" si="40"/>
        <v>5.6768848054819764E-2</v>
      </c>
      <c r="AB874" s="28">
        <f t="shared" ref="AB874:AJ874" si="41">+AB776</f>
        <v>4.1133956444411396E-2</v>
      </c>
      <c r="AC874" s="28">
        <f t="shared" si="41"/>
        <v>0.14787784286986633</v>
      </c>
      <c r="AD874" s="28">
        <f t="shared" si="41"/>
        <v>3.9007283434467736E-2</v>
      </c>
      <c r="AE874" s="28">
        <f t="shared" si="41"/>
        <v>4.8674958903937332E-2</v>
      </c>
      <c r="AF874" s="28">
        <f t="shared" si="41"/>
        <v>-8.1839103739641851E-3</v>
      </c>
      <c r="AG874" s="28">
        <f t="shared" si="41"/>
        <v>1.004099197728725E-2</v>
      </c>
      <c r="AH874" s="28">
        <f t="shared" si="41"/>
        <v>0.10543849328692813</v>
      </c>
      <c r="AI874" s="2117">
        <f t="shared" si="41"/>
        <v>0.192838805316248</v>
      </c>
      <c r="AJ874" s="28">
        <f t="shared" si="41"/>
        <v>8.1151150370923672E-2</v>
      </c>
      <c r="AK874" s="28">
        <f>+AK776</f>
        <v>5.946059339791198E-2</v>
      </c>
      <c r="AL874" s="28">
        <f t="shared" ref="AL874:AT874" si="42">+AL776</f>
        <v>5.3616631769278861E-2</v>
      </c>
      <c r="AM874" s="28">
        <f t="shared" si="42"/>
        <v>4.7381052972788829E-2</v>
      </c>
      <c r="AN874" s="28">
        <f t="shared" si="42"/>
        <v>1.9539543148821215E-2</v>
      </c>
      <c r="AO874" s="28">
        <f t="shared" si="42"/>
        <v>2.779565784547253E-2</v>
      </c>
      <c r="AP874" s="28">
        <f t="shared" si="42"/>
        <v>-0.20741232621831235</v>
      </c>
      <c r="AQ874" s="28">
        <f t="shared" si="42"/>
        <v>-0.29971873629455836</v>
      </c>
      <c r="AR874" s="2510">
        <f t="shared" si="42"/>
        <v>-0.17116952349270279</v>
      </c>
      <c r="AS874" s="2510">
        <f t="shared" si="42"/>
        <v>-0.18451777057738275</v>
      </c>
      <c r="AT874" s="2510">
        <f t="shared" si="42"/>
        <v>-0.2255306074971439</v>
      </c>
    </row>
    <row r="875" spans="4:46">
      <c r="D875" s="1732" t="s">
        <v>208</v>
      </c>
      <c r="E875" s="28"/>
      <c r="F875" s="28">
        <f t="shared" ref="F875:AA875" si="43">+F778</f>
        <v>0</v>
      </c>
      <c r="G875" s="28">
        <f t="shared" si="43"/>
        <v>0</v>
      </c>
      <c r="H875" s="28">
        <f t="shared" si="43"/>
        <v>0</v>
      </c>
      <c r="I875" s="28">
        <f t="shared" si="43"/>
        <v>0</v>
      </c>
      <c r="J875" s="28">
        <f t="shared" si="43"/>
        <v>0</v>
      </c>
      <c r="K875" s="28">
        <f t="shared" si="43"/>
        <v>0</v>
      </c>
      <c r="L875" s="28">
        <f t="shared" si="43"/>
        <v>0</v>
      </c>
      <c r="M875" s="28">
        <f t="shared" si="43"/>
        <v>0</v>
      </c>
      <c r="N875" s="28">
        <f t="shared" si="43"/>
        <v>0</v>
      </c>
      <c r="O875" s="28">
        <f t="shared" si="43"/>
        <v>0</v>
      </c>
      <c r="P875" s="28">
        <f t="shared" si="43"/>
        <v>0</v>
      </c>
      <c r="Q875" s="28">
        <f t="shared" si="43"/>
        <v>0</v>
      </c>
      <c r="R875" s="28">
        <f t="shared" si="43"/>
        <v>0</v>
      </c>
      <c r="S875" s="28">
        <f t="shared" si="43"/>
        <v>0</v>
      </c>
      <c r="T875" s="28">
        <f t="shared" si="43"/>
        <v>0</v>
      </c>
      <c r="U875" s="28">
        <f t="shared" si="43"/>
        <v>0</v>
      </c>
      <c r="V875" s="28">
        <f t="shared" si="43"/>
        <v>0</v>
      </c>
      <c r="W875" s="28">
        <f t="shared" si="43"/>
        <v>9.6389984631147466E-2</v>
      </c>
      <c r="X875" s="28">
        <f t="shared" si="43"/>
        <v>-5.6410832677828933E-2</v>
      </c>
      <c r="Y875" s="28">
        <f t="shared" si="43"/>
        <v>0.16160485361346172</v>
      </c>
      <c r="Z875" s="28">
        <f t="shared" si="43"/>
        <v>4.9551857274037395E-2</v>
      </c>
      <c r="AA875" s="28">
        <f t="shared" si="43"/>
        <v>-9.8142213248052224E-3</v>
      </c>
      <c r="AB875" s="28">
        <f t="shared" ref="AB875:AJ875" si="44">+AB778</f>
        <v>2.7826212820414316E-2</v>
      </c>
      <c r="AC875" s="28">
        <f t="shared" si="44"/>
        <v>-3.3947492050444138E-2</v>
      </c>
      <c r="AD875" s="28">
        <f t="shared" si="44"/>
        <v>2.9659850405635485E-2</v>
      </c>
      <c r="AE875" s="28">
        <f t="shared" si="44"/>
        <v>3.9517737429900363E-2</v>
      </c>
      <c r="AF875" s="28">
        <f t="shared" si="44"/>
        <v>0.13336066602255239</v>
      </c>
      <c r="AG875" s="28">
        <f t="shared" si="44"/>
        <v>0.16560986590592158</v>
      </c>
      <c r="AH875" s="28">
        <f t="shared" si="44"/>
        <v>4.2276425859135908E-2</v>
      </c>
      <c r="AI875" s="2117">
        <f t="shared" si="44"/>
        <v>7.4750906351616709E-3</v>
      </c>
      <c r="AJ875" s="28">
        <f t="shared" si="44"/>
        <v>6.5631656345666964E-2</v>
      </c>
      <c r="AK875" s="28">
        <f>+AK778</f>
        <v>-3.2593302221286022E-2</v>
      </c>
      <c r="AL875" s="28">
        <f t="shared" ref="AL875:AT875" si="45">+AL778</f>
        <v>-1.6851802879907989E-2</v>
      </c>
      <c r="AM875" s="28">
        <f t="shared" si="45"/>
        <v>7.5807228280947887E-3</v>
      </c>
      <c r="AN875" s="28">
        <f t="shared" si="45"/>
        <v>5.5264019464920558E-2</v>
      </c>
      <c r="AO875" s="28">
        <f t="shared" si="45"/>
        <v>1.7909662842562232E-2</v>
      </c>
      <c r="AP875" s="28">
        <f t="shared" si="45"/>
        <v>0</v>
      </c>
      <c r="AQ875" s="28">
        <f t="shared" si="45"/>
        <v>0</v>
      </c>
      <c r="AR875" s="2510">
        <f t="shared" si="45"/>
        <v>0</v>
      </c>
      <c r="AS875" s="2510">
        <f t="shared" si="45"/>
        <v>0</v>
      </c>
      <c r="AT875" s="2510">
        <f t="shared" si="45"/>
        <v>0</v>
      </c>
    </row>
    <row r="876" spans="4:46">
      <c r="D876" s="1732" t="s">
        <v>1623</v>
      </c>
      <c r="E876" s="840"/>
      <c r="F876" s="840">
        <f t="shared" ref="F876:AT876" si="46">+F779+F780</f>
        <v>0</v>
      </c>
      <c r="G876" s="840">
        <f t="shared" si="46"/>
        <v>0</v>
      </c>
      <c r="H876" s="840">
        <f t="shared" si="46"/>
        <v>0</v>
      </c>
      <c r="I876" s="840">
        <f t="shared" si="46"/>
        <v>0</v>
      </c>
      <c r="J876" s="840">
        <f t="shared" si="46"/>
        <v>0</v>
      </c>
      <c r="K876" s="840">
        <f t="shared" si="46"/>
        <v>0</v>
      </c>
      <c r="L876" s="840">
        <f t="shared" si="46"/>
        <v>0</v>
      </c>
      <c r="M876" s="840">
        <f t="shared" si="46"/>
        <v>0</v>
      </c>
      <c r="N876" s="840">
        <f t="shared" si="46"/>
        <v>0</v>
      </c>
      <c r="O876" s="840">
        <f t="shared" si="46"/>
        <v>0</v>
      </c>
      <c r="P876" s="840">
        <f t="shared" si="46"/>
        <v>0</v>
      </c>
      <c r="Q876" s="840">
        <f t="shared" si="46"/>
        <v>0</v>
      </c>
      <c r="R876" s="840">
        <f t="shared" si="46"/>
        <v>0</v>
      </c>
      <c r="S876" s="840">
        <f t="shared" si="46"/>
        <v>0</v>
      </c>
      <c r="T876" s="840">
        <f t="shared" si="46"/>
        <v>0</v>
      </c>
      <c r="U876" s="840">
        <f t="shared" si="46"/>
        <v>0</v>
      </c>
      <c r="V876" s="840">
        <f t="shared" si="46"/>
        <v>0</v>
      </c>
      <c r="W876" s="840">
        <f t="shared" si="46"/>
        <v>0.19519681096311456</v>
      </c>
      <c r="X876" s="840">
        <f t="shared" si="46"/>
        <v>2.8093044162268294E-3</v>
      </c>
      <c r="Y876" s="840">
        <f t="shared" si="46"/>
        <v>7.2177852348993071E-2</v>
      </c>
      <c r="Z876" s="840">
        <f t="shared" si="46"/>
        <v>0.20141623885259805</v>
      </c>
      <c r="AA876" s="840">
        <f t="shared" si="46"/>
        <v>2.3917764414162213E-3</v>
      </c>
      <c r="AB876" s="840">
        <f t="shared" si="46"/>
        <v>5.3140257920079044E-2</v>
      </c>
      <c r="AC876" s="840">
        <f t="shared" si="46"/>
        <v>1.4738692898267458E-2</v>
      </c>
      <c r="AD876" s="840">
        <f t="shared" si="46"/>
        <v>6.9495797345219434E-2</v>
      </c>
      <c r="AE876" s="840">
        <f t="shared" si="46"/>
        <v>8.6912546965099674E-2</v>
      </c>
      <c r="AF876" s="840">
        <f t="shared" si="46"/>
        <v>3.9096729636258709E-2</v>
      </c>
      <c r="AG876" s="840">
        <f t="shared" si="46"/>
        <v>3.4580027043298711E-2</v>
      </c>
      <c r="AH876" s="840">
        <f t="shared" si="46"/>
        <v>4.8605598882376158E-2</v>
      </c>
      <c r="AI876" s="2118">
        <f t="shared" si="46"/>
        <v>-6.6810853428867223E-3</v>
      </c>
      <c r="AJ876" s="840">
        <f t="shared" si="46"/>
        <v>8.9124524338758407E-2</v>
      </c>
      <c r="AK876" s="840">
        <f t="shared" si="46"/>
        <v>6.7115777119520464E-2</v>
      </c>
      <c r="AL876" s="840">
        <f t="shared" si="46"/>
        <v>0.11026248454337877</v>
      </c>
      <c r="AM876" s="840">
        <f t="shared" si="46"/>
        <v>6.7964171387422417E-2</v>
      </c>
      <c r="AN876" s="840">
        <f t="shared" si="46"/>
        <v>4.9307097210381942E-2</v>
      </c>
      <c r="AO876" s="840">
        <f t="shared" si="46"/>
        <v>6.9289472826631893E-2</v>
      </c>
      <c r="AP876" s="840">
        <f t="shared" si="46"/>
        <v>9.9036533949000374E-2</v>
      </c>
      <c r="AQ876" s="840">
        <f t="shared" si="46"/>
        <v>0.11169012644194891</v>
      </c>
      <c r="AR876" s="2511">
        <f t="shared" si="46"/>
        <v>0.17106276890958064</v>
      </c>
      <c r="AS876" s="2511">
        <f t="shared" si="46"/>
        <v>0.18441101599426055</v>
      </c>
      <c r="AT876" s="2511">
        <f t="shared" si="46"/>
        <v>0.22542385291402159</v>
      </c>
    </row>
    <row r="877" spans="4:46" ht="16">
      <c r="D877" s="1800" t="str">
        <f>+D772</f>
        <v>Broad money</v>
      </c>
      <c r="E877" s="28"/>
      <c r="F877" s="28">
        <f t="shared" ref="F877:AA877" si="47">F781</f>
        <v>0</v>
      </c>
      <c r="G877" s="28">
        <f t="shared" si="47"/>
        <v>0</v>
      </c>
      <c r="H877" s="28">
        <f t="shared" si="47"/>
        <v>0</v>
      </c>
      <c r="I877" s="28">
        <f t="shared" si="47"/>
        <v>0</v>
      </c>
      <c r="J877" s="28">
        <f t="shared" si="47"/>
        <v>0</v>
      </c>
      <c r="K877" s="28">
        <f t="shared" si="47"/>
        <v>0</v>
      </c>
      <c r="L877" s="28">
        <f t="shared" si="47"/>
        <v>0</v>
      </c>
      <c r="M877" s="28">
        <f t="shared" si="47"/>
        <v>0</v>
      </c>
      <c r="N877" s="28">
        <f t="shared" si="47"/>
        <v>0</v>
      </c>
      <c r="O877" s="28">
        <f t="shared" si="47"/>
        <v>0</v>
      </c>
      <c r="P877" s="28">
        <f t="shared" si="47"/>
        <v>0</v>
      </c>
      <c r="Q877" s="28">
        <f t="shared" si="47"/>
        <v>0</v>
      </c>
      <c r="R877" s="28">
        <f t="shared" si="47"/>
        <v>0</v>
      </c>
      <c r="S877" s="28">
        <f t="shared" si="47"/>
        <v>0</v>
      </c>
      <c r="T877" s="28">
        <f t="shared" si="47"/>
        <v>0</v>
      </c>
      <c r="U877" s="28">
        <f t="shared" si="47"/>
        <v>0</v>
      </c>
      <c r="V877" s="28">
        <f t="shared" si="47"/>
        <v>0</v>
      </c>
      <c r="W877" s="28">
        <f t="shared" si="47"/>
        <v>0.1397284836065571</v>
      </c>
      <c r="X877" s="28">
        <f t="shared" si="47"/>
        <v>0.15529834812900334</v>
      </c>
      <c r="Y877" s="28">
        <f t="shared" si="47"/>
        <v>0.19059624550141038</v>
      </c>
      <c r="Z877" s="28">
        <f t="shared" si="47"/>
        <v>0.21077372529925203</v>
      </c>
      <c r="AA877" s="28">
        <f t="shared" si="47"/>
        <v>7.5949356148939745E-2</v>
      </c>
      <c r="AB877" s="28">
        <f t="shared" ref="AB877:AJ877" si="48">AB781</f>
        <v>0.12358240600134518</v>
      </c>
      <c r="AC877" s="28">
        <f t="shared" si="48"/>
        <v>0.15606113437806715</v>
      </c>
      <c r="AD877" s="28">
        <f t="shared" si="48"/>
        <v>0.15448081581249723</v>
      </c>
      <c r="AE877" s="28">
        <f t="shared" si="48"/>
        <v>0.1796823236662336</v>
      </c>
      <c r="AF877" s="28">
        <f t="shared" si="48"/>
        <v>0.15739721601865425</v>
      </c>
      <c r="AG877" s="28">
        <f t="shared" si="48"/>
        <v>0.22526190410194313</v>
      </c>
      <c r="AH877" s="28">
        <f t="shared" si="48"/>
        <v>0.22814473514148459</v>
      </c>
      <c r="AI877" s="2117">
        <f t="shared" si="48"/>
        <v>0.20595801850542075</v>
      </c>
      <c r="AJ877" s="28">
        <f t="shared" si="48"/>
        <v>0.23590733105534911</v>
      </c>
      <c r="AK877" s="28">
        <f>AK781</f>
        <v>9.3983068296146513E-2</v>
      </c>
      <c r="AL877" s="28">
        <f t="shared" ref="AL877:AT877" si="49">AL781</f>
        <v>0.14715214320485903</v>
      </c>
      <c r="AM877" s="28">
        <f t="shared" si="49"/>
        <v>0.12292594718830609</v>
      </c>
      <c r="AN877" s="28">
        <f t="shared" si="49"/>
        <v>0.12420756479151049</v>
      </c>
      <c r="AO877" s="28">
        <f t="shared" si="49"/>
        <v>0.11508099198052103</v>
      </c>
      <c r="AP877" s="28">
        <f t="shared" si="49"/>
        <v>-0.10829848984332306</v>
      </c>
      <c r="AQ877" s="28">
        <f t="shared" si="49"/>
        <v>-0.18794191893069379</v>
      </c>
      <c r="AR877" s="2510">
        <f t="shared" si="49"/>
        <v>0</v>
      </c>
      <c r="AS877" s="2510">
        <f t="shared" si="49"/>
        <v>0</v>
      </c>
      <c r="AT877" s="2510">
        <f t="shared" si="49"/>
        <v>0</v>
      </c>
    </row>
    <row r="878" spans="4:46">
      <c r="D878" s="1732" t="s">
        <v>210</v>
      </c>
      <c r="E878" s="28"/>
      <c r="F878" s="28"/>
      <c r="G878" s="28"/>
      <c r="H878" s="28"/>
      <c r="I878" s="28"/>
      <c r="J878" s="28"/>
      <c r="K878" s="28">
        <f t="shared" ref="K878:AT878" si="50">K767</f>
        <v>0</v>
      </c>
      <c r="L878" s="28">
        <f t="shared" si="50"/>
        <v>0</v>
      </c>
      <c r="M878" s="28">
        <f t="shared" si="50"/>
        <v>0</v>
      </c>
      <c r="N878" s="28">
        <f t="shared" si="50"/>
        <v>0</v>
      </c>
      <c r="O878" s="28">
        <f t="shared" si="50"/>
        <v>0</v>
      </c>
      <c r="P878" s="28">
        <f t="shared" si="50"/>
        <v>0</v>
      </c>
      <c r="Q878" s="28">
        <f t="shared" si="50"/>
        <v>0</v>
      </c>
      <c r="R878" s="28">
        <f t="shared" si="50"/>
        <v>0</v>
      </c>
      <c r="S878" s="28">
        <f t="shared" si="50"/>
        <v>0</v>
      </c>
      <c r="T878" s="28">
        <f t="shared" si="50"/>
        <v>0</v>
      </c>
      <c r="U878" s="28">
        <f t="shared" si="50"/>
        <v>0</v>
      </c>
      <c r="V878" s="28">
        <f t="shared" si="50"/>
        <v>0</v>
      </c>
      <c r="W878" s="28">
        <f t="shared" si="50"/>
        <v>0.17141089108910901</v>
      </c>
      <c r="X878" s="28">
        <f t="shared" si="50"/>
        <v>0.12625462229265705</v>
      </c>
      <c r="Y878" s="28">
        <f t="shared" si="50"/>
        <v>0.15795497185741092</v>
      </c>
      <c r="Z878" s="28">
        <f t="shared" si="50"/>
        <v>0.16187883795913738</v>
      </c>
      <c r="AA878" s="28">
        <f t="shared" si="50"/>
        <v>5.5515140597436785E-2</v>
      </c>
      <c r="AB878" s="28">
        <f t="shared" si="50"/>
        <v>8.8266059549010567E-2</v>
      </c>
      <c r="AC878" s="28">
        <f t="shared" si="50"/>
        <v>0.1727324696610677</v>
      </c>
      <c r="AD878" s="28">
        <f t="shared" si="50"/>
        <v>0.15950787557858659</v>
      </c>
      <c r="AE878" s="28">
        <f t="shared" si="50"/>
        <v>0.21715435857442955</v>
      </c>
      <c r="AF878" s="28">
        <f t="shared" si="50"/>
        <v>0.3070964454981715</v>
      </c>
      <c r="AG878" s="28">
        <f t="shared" si="50"/>
        <v>0.29047207727509461</v>
      </c>
      <c r="AH878" s="28">
        <f t="shared" si="50"/>
        <v>0.10105051618611149</v>
      </c>
      <c r="AI878" s="2117">
        <f t="shared" si="50"/>
        <v>0.11007248105504552</v>
      </c>
      <c r="AJ878" s="28">
        <f t="shared" si="50"/>
        <v>0.11911787705910903</v>
      </c>
      <c r="AK878" s="1802">
        <f t="shared" si="50"/>
        <v>0.22441951105453328</v>
      </c>
      <c r="AL878" s="28">
        <f t="shared" si="50"/>
        <v>0.13839525661550911</v>
      </c>
      <c r="AM878" s="28">
        <f t="shared" si="50"/>
        <v>0.12078704062223311</v>
      </c>
      <c r="AN878" s="28">
        <f t="shared" si="50"/>
        <v>5.4667317130203674E-3</v>
      </c>
      <c r="AO878" s="28">
        <f t="shared" si="50"/>
        <v>9.0920903820943089E-2</v>
      </c>
      <c r="AP878" s="28">
        <f t="shared" si="50"/>
        <v>-0.13706305468708679</v>
      </c>
      <c r="AQ878" s="28">
        <f t="shared" si="50"/>
        <v>-0.19443838357924814</v>
      </c>
      <c r="AR878" s="2510">
        <f t="shared" si="50"/>
        <v>-7.9365079365080193E-3</v>
      </c>
      <c r="AS878" s="2510">
        <f t="shared" si="50"/>
        <v>-7.8740157480313711E-3</v>
      </c>
      <c r="AT878" s="2510">
        <f t="shared" si="50"/>
        <v>-7.812500000000111E-3</v>
      </c>
    </row>
    <row r="879" spans="4:46">
      <c r="D879" s="1732" t="str">
        <f>+D793</f>
        <v>NBR Policy rate (Key Repo Rate) end of period</v>
      </c>
      <c r="E879" s="28"/>
      <c r="F879" s="28"/>
      <c r="G879" s="28"/>
      <c r="H879" s="28"/>
      <c r="I879" s="28"/>
      <c r="J879" s="28"/>
      <c r="K879" s="28">
        <f t="shared" ref="K879:AT879" si="51">+K793</f>
        <v>0</v>
      </c>
      <c r="L879" s="28">
        <f t="shared" si="51"/>
        <v>0</v>
      </c>
      <c r="M879" s="28">
        <f t="shared" si="51"/>
        <v>0</v>
      </c>
      <c r="N879" s="28">
        <f t="shared" si="51"/>
        <v>0</v>
      </c>
      <c r="O879" s="28">
        <f t="shared" si="51"/>
        <v>0</v>
      </c>
      <c r="P879" s="28">
        <f t="shared" si="51"/>
        <v>0</v>
      </c>
      <c r="Q879" s="28">
        <f t="shared" si="51"/>
        <v>0</v>
      </c>
      <c r="R879" s="28">
        <f t="shared" si="51"/>
        <v>0</v>
      </c>
      <c r="S879" s="28">
        <f t="shared" si="51"/>
        <v>0</v>
      </c>
      <c r="T879" s="28">
        <f t="shared" si="51"/>
        <v>0</v>
      </c>
      <c r="U879" s="28">
        <f t="shared" si="51"/>
        <v>0.06</v>
      </c>
      <c r="V879" s="28">
        <f t="shared" si="51"/>
        <v>7.0000000000000007E-2</v>
      </c>
      <c r="W879" s="28">
        <f t="shared" si="51"/>
        <v>7.4999999999999997E-2</v>
      </c>
      <c r="X879" s="28">
        <f t="shared" si="51"/>
        <v>7.0000000000000007E-2</v>
      </c>
      <c r="Y879" s="28">
        <f t="shared" si="51"/>
        <v>6.5000000000000002E-2</v>
      </c>
      <c r="Z879" s="28">
        <f t="shared" si="51"/>
        <v>6.5000000000000002E-2</v>
      </c>
      <c r="AA879" s="28">
        <f t="shared" si="51"/>
        <v>6.25E-2</v>
      </c>
      <c r="AB879" s="28">
        <f t="shared" si="51"/>
        <v>0.06</v>
      </c>
      <c r="AC879" s="28">
        <f t="shared" si="51"/>
        <v>0</v>
      </c>
      <c r="AD879" s="28">
        <f t="shared" si="51"/>
        <v>0</v>
      </c>
      <c r="AE879" s="28">
        <f t="shared" si="51"/>
        <v>0</v>
      </c>
      <c r="AF879" s="28">
        <f t="shared" si="51"/>
        <v>0</v>
      </c>
      <c r="AG879" s="28">
        <f t="shared" si="51"/>
        <v>0</v>
      </c>
      <c r="AH879" s="28">
        <f t="shared" si="51"/>
        <v>0</v>
      </c>
      <c r="AI879" s="2117">
        <f t="shared" si="51"/>
        <v>0</v>
      </c>
      <c r="AJ879" s="28">
        <f t="shared" si="51"/>
        <v>0</v>
      </c>
      <c r="AK879" s="28">
        <f t="shared" si="51"/>
        <v>0</v>
      </c>
      <c r="AL879" s="28">
        <f t="shared" si="51"/>
        <v>0</v>
      </c>
      <c r="AM879" s="28">
        <f t="shared" si="51"/>
        <v>0</v>
      </c>
      <c r="AN879" s="28">
        <f t="shared" si="51"/>
        <v>0</v>
      </c>
      <c r="AO879" s="28">
        <f t="shared" si="51"/>
        <v>0</v>
      </c>
      <c r="AP879" s="28">
        <f t="shared" si="51"/>
        <v>0</v>
      </c>
      <c r="AQ879" s="28">
        <f t="shared" si="51"/>
        <v>0</v>
      </c>
      <c r="AR879" s="2510">
        <f t="shared" si="51"/>
        <v>0</v>
      </c>
      <c r="AS879" s="2510">
        <f t="shared" si="51"/>
        <v>0</v>
      </c>
      <c r="AT879" s="2510">
        <f t="shared" si="51"/>
        <v>0</v>
      </c>
    </row>
    <row r="880" spans="4:46" s="2298" customFormat="1" ht="30.5" customHeight="1">
      <c r="D880" s="2592" t="s">
        <v>1567</v>
      </c>
      <c r="E880" s="2593"/>
      <c r="F880" s="2593"/>
      <c r="G880" s="2593"/>
      <c r="H880" s="2593"/>
      <c r="I880" s="2593"/>
      <c r="J880" s="2593" t="str">
        <f>+J235</f>
        <v/>
      </c>
      <c r="K880" s="2593" t="s">
        <v>368</v>
      </c>
      <c r="L880" s="2593" t="s">
        <v>369</v>
      </c>
      <c r="M880" s="2593" t="s">
        <v>370</v>
      </c>
      <c r="N880" s="2593" t="s">
        <v>371</v>
      </c>
      <c r="O880" s="2593" t="s">
        <v>372</v>
      </c>
      <c r="P880" s="2593" t="s">
        <v>373</v>
      </c>
      <c r="Q880" s="2593" t="s">
        <v>374</v>
      </c>
      <c r="R880" s="2593" t="s">
        <v>346</v>
      </c>
      <c r="S880" s="2593" t="s">
        <v>347</v>
      </c>
      <c r="T880" s="2593" t="s">
        <v>348</v>
      </c>
      <c r="U880" s="2593" t="s">
        <v>40</v>
      </c>
      <c r="V880" s="2593" t="s">
        <v>41</v>
      </c>
      <c r="W880" s="2593" t="s">
        <v>42</v>
      </c>
      <c r="X880" s="2593" t="s">
        <v>43</v>
      </c>
      <c r="Y880" s="2593" t="s">
        <v>44</v>
      </c>
      <c r="Z880" s="2593" t="s">
        <v>45</v>
      </c>
      <c r="AA880" s="2593" t="s">
        <v>46</v>
      </c>
      <c r="AB880" s="2391" t="s">
        <v>47</v>
      </c>
      <c r="AC880" s="2391" t="s">
        <v>48</v>
      </c>
      <c r="AD880" s="2391" t="s">
        <v>49</v>
      </c>
      <c r="AE880" s="2391" t="s">
        <v>50</v>
      </c>
      <c r="AF880" s="2391" t="s">
        <v>356</v>
      </c>
      <c r="AG880" s="2391" t="s">
        <v>363</v>
      </c>
      <c r="AH880" s="2391" t="s">
        <v>364</v>
      </c>
      <c r="AI880" s="2594" t="s">
        <v>366</v>
      </c>
      <c r="AJ880" s="2391" t="s">
        <v>365</v>
      </c>
      <c r="AK880" s="2391" t="s">
        <v>391</v>
      </c>
      <c r="AL880" s="2391" t="s">
        <v>736</v>
      </c>
      <c r="AM880" s="2391" t="s">
        <v>1178</v>
      </c>
      <c r="AN880" s="2391" t="s">
        <v>1180</v>
      </c>
      <c r="AO880" s="2391" t="s">
        <v>1182</v>
      </c>
      <c r="AP880" s="2391" t="s">
        <v>1392</v>
      </c>
      <c r="AQ880" s="2391" t="s">
        <v>1393</v>
      </c>
      <c r="AR880" s="2391" t="s">
        <v>1394</v>
      </c>
      <c r="AS880" s="2391" t="s">
        <v>1395</v>
      </c>
      <c r="AT880" s="2391" t="s">
        <v>1396</v>
      </c>
    </row>
    <row r="881" spans="4:46" ht="22" customHeight="1">
      <c r="D881" s="1797" t="s">
        <v>51</v>
      </c>
      <c r="E881" s="21"/>
      <c r="F881" s="21"/>
      <c r="G881" s="21"/>
      <c r="H881" s="21"/>
      <c r="I881" s="21"/>
      <c r="J881" s="21"/>
      <c r="K881" s="21">
        <f t="shared" ref="K881:U881" si="52">K389</f>
        <v>0</v>
      </c>
      <c r="L881" s="21">
        <f t="shared" si="52"/>
        <v>0</v>
      </c>
      <c r="M881" s="21">
        <f t="shared" si="52"/>
        <v>0</v>
      </c>
      <c r="N881" s="21">
        <f t="shared" si="52"/>
        <v>0</v>
      </c>
      <c r="O881" s="21">
        <f t="shared" si="52"/>
        <v>0</v>
      </c>
      <c r="P881" s="21">
        <f t="shared" si="52"/>
        <v>0</v>
      </c>
      <c r="Q881" s="21">
        <f t="shared" si="52"/>
        <v>0</v>
      </c>
      <c r="R881" s="21">
        <f t="shared" si="52"/>
        <v>0</v>
      </c>
      <c r="S881" s="21">
        <f t="shared" si="52"/>
        <v>0</v>
      </c>
      <c r="T881" s="21">
        <f t="shared" si="52"/>
        <v>0</v>
      </c>
      <c r="U881" s="21">
        <f t="shared" si="52"/>
        <v>0</v>
      </c>
      <c r="V881" s="21">
        <f t="shared" ref="V881:AA881" si="53">V397</f>
        <v>0</v>
      </c>
      <c r="W881" s="21">
        <f t="shared" si="53"/>
        <v>0</v>
      </c>
      <c r="X881" s="21">
        <f t="shared" si="53"/>
        <v>0</v>
      </c>
      <c r="Y881" s="21">
        <f t="shared" si="53"/>
        <v>0</v>
      </c>
      <c r="Z881" s="21">
        <f t="shared" si="53"/>
        <v>0</v>
      </c>
      <c r="AA881" s="21">
        <f t="shared" si="53"/>
        <v>0</v>
      </c>
      <c r="AB881" s="21">
        <f t="shared" ref="AB881:AR881" si="54">AB400</f>
        <v>0.22335663941000222</v>
      </c>
      <c r="AC881" s="21">
        <f t="shared" si="54"/>
        <v>0.2270973593801206</v>
      </c>
      <c r="AD881" s="21">
        <f t="shared" si="54"/>
        <v>0.23686939337436813</v>
      </c>
      <c r="AE881" s="21">
        <f t="shared" si="54"/>
        <v>0.23472087662093047</v>
      </c>
      <c r="AF881" s="21">
        <f t="shared" si="54"/>
        <v>0.25052668731380467</v>
      </c>
      <c r="AG881" s="21">
        <f t="shared" si="54"/>
        <v>0.25855834350192558</v>
      </c>
      <c r="AH881" s="21">
        <f t="shared" si="54"/>
        <v>0.22232471280271651</v>
      </c>
      <c r="AI881" s="2115">
        <f t="shared" si="54"/>
        <v>0.21474775239032198</v>
      </c>
      <c r="AJ881" s="21">
        <f t="shared" si="54"/>
        <v>0.20861472078618862</v>
      </c>
      <c r="AK881" s="21">
        <f t="shared" si="54"/>
        <v>0.197794635280547</v>
      </c>
      <c r="AL881" s="21">
        <f t="shared" si="54"/>
        <v>0.19461106862379818</v>
      </c>
      <c r="AM881" s="21">
        <f t="shared" si="54"/>
        <v>0.18753032448114101</v>
      </c>
      <c r="AN881" s="21">
        <f t="shared" si="54"/>
        <v>0.18142723854118814</v>
      </c>
      <c r="AO881" s="21">
        <f t="shared" si="54"/>
        <v>0.18755369514261316</v>
      </c>
      <c r="AP881" s="21">
        <f t="shared" si="54"/>
        <v>0.20421539142733056</v>
      </c>
      <c r="AQ881" s="21">
        <f t="shared" si="54"/>
        <v>0.21650017395184959</v>
      </c>
      <c r="AR881" s="2394" t="e">
        <f t="shared" si="54"/>
        <v>#REF!</v>
      </c>
      <c r="AS881" s="2394">
        <f>AS397</f>
        <v>0</v>
      </c>
      <c r="AT881" s="2394">
        <f>AT397</f>
        <v>0</v>
      </c>
    </row>
    <row r="882" spans="4:46" ht="16">
      <c r="D882" s="1798" t="s">
        <v>52</v>
      </c>
      <c r="E882" s="21"/>
      <c r="F882" s="21"/>
      <c r="G882" s="21"/>
      <c r="H882" s="21"/>
      <c r="I882" s="21"/>
      <c r="J882" s="21"/>
      <c r="K882" s="21">
        <f t="shared" ref="K882:U882" si="55">K390+K410</f>
        <v>0</v>
      </c>
      <c r="L882" s="21">
        <f t="shared" si="55"/>
        <v>0</v>
      </c>
      <c r="M882" s="21">
        <f t="shared" si="55"/>
        <v>0</v>
      </c>
      <c r="N882" s="21">
        <f t="shared" si="55"/>
        <v>0</v>
      </c>
      <c r="O882" s="21">
        <f t="shared" si="55"/>
        <v>0</v>
      </c>
      <c r="P882" s="21">
        <f t="shared" si="55"/>
        <v>0</v>
      </c>
      <c r="Q882" s="21">
        <f t="shared" si="55"/>
        <v>0</v>
      </c>
      <c r="R882" s="21">
        <f t="shared" si="55"/>
        <v>0</v>
      </c>
      <c r="S882" s="21">
        <f t="shared" si="55"/>
        <v>0</v>
      </c>
      <c r="T882" s="21">
        <f t="shared" si="55"/>
        <v>0</v>
      </c>
      <c r="U882" s="21">
        <f t="shared" si="55"/>
        <v>0</v>
      </c>
      <c r="V882" s="21" t="e">
        <f t="shared" ref="V882:AA882" si="56">V398+V417</f>
        <v>#VALUE!</v>
      </c>
      <c r="W882" s="21" t="e">
        <f t="shared" si="56"/>
        <v>#VALUE!</v>
      </c>
      <c r="X882" s="21" t="e">
        <f t="shared" si="56"/>
        <v>#VALUE!</v>
      </c>
      <c r="Y882" s="21" t="e">
        <f t="shared" si="56"/>
        <v>#VALUE!</v>
      </c>
      <c r="Z882" s="21" t="e">
        <f t="shared" si="56"/>
        <v>#VALUE!</v>
      </c>
      <c r="AA882" s="21" t="e">
        <f t="shared" si="56"/>
        <v>#VALUE!</v>
      </c>
      <c r="AB882" s="21">
        <f t="shared" ref="AB882:AR882" si="57">AB401+AB420</f>
        <v>0.17771355343453657</v>
      </c>
      <c r="AC882" s="21">
        <f t="shared" si="57"/>
        <v>0.18232332284460281</v>
      </c>
      <c r="AD882" s="21">
        <f t="shared" si="57"/>
        <v>0.19158950603137481</v>
      </c>
      <c r="AE882" s="21">
        <f t="shared" si="57"/>
        <v>0.18810267881101489</v>
      </c>
      <c r="AF882" s="21">
        <f t="shared" si="57"/>
        <v>0.19541456813231484</v>
      </c>
      <c r="AG882" s="21">
        <f t="shared" si="57"/>
        <v>0.18986486463659127</v>
      </c>
      <c r="AH882" s="21">
        <f t="shared" si="57"/>
        <v>0.17580667959658533</v>
      </c>
      <c r="AI882" s="2115">
        <f t="shared" si="57"/>
        <v>0.17204806176477219</v>
      </c>
      <c r="AJ882" s="21">
        <f t="shared" si="57"/>
        <v>0.17768264187195004</v>
      </c>
      <c r="AK882" s="21">
        <f t="shared" si="57"/>
        <v>0.1727555667250652</v>
      </c>
      <c r="AL882" s="21">
        <f t="shared" si="57"/>
        <v>0.17014336509265049</v>
      </c>
      <c r="AM882" s="21">
        <f t="shared" si="57"/>
        <v>0.16359973807680106</v>
      </c>
      <c r="AN882" s="21">
        <f t="shared" si="57"/>
        <v>0.15890217220295935</v>
      </c>
      <c r="AO882" s="21">
        <f t="shared" si="57"/>
        <v>0.16681669962546411</v>
      </c>
      <c r="AP882" s="21">
        <f t="shared" si="57"/>
        <v>0.18670945330387659</v>
      </c>
      <c r="AQ882" s="21">
        <f t="shared" si="57"/>
        <v>0.19857476180330058</v>
      </c>
      <c r="AR882" s="2394" t="e">
        <f t="shared" si="57"/>
        <v>#REF!</v>
      </c>
      <c r="AS882" s="2394" t="e">
        <f>AS398+AS417</f>
        <v>#VALUE!</v>
      </c>
      <c r="AT882" s="2394" t="e">
        <f>AT398+AT417</f>
        <v>#VALUE!</v>
      </c>
    </row>
    <row r="883" spans="4:46">
      <c r="D883" s="1734" t="s">
        <v>556</v>
      </c>
      <c r="E883" s="21"/>
      <c r="F883" s="21"/>
      <c r="G883" s="21"/>
      <c r="H883" s="21"/>
      <c r="I883" s="21"/>
      <c r="J883" s="21"/>
      <c r="K883" s="21">
        <f t="shared" ref="K883:U883" si="58">K390</f>
        <v>0</v>
      </c>
      <c r="L883" s="21">
        <f t="shared" si="58"/>
        <v>0</v>
      </c>
      <c r="M883" s="21">
        <f t="shared" si="58"/>
        <v>0</v>
      </c>
      <c r="N883" s="21">
        <f t="shared" si="58"/>
        <v>0</v>
      </c>
      <c r="O883" s="21">
        <f t="shared" si="58"/>
        <v>0</v>
      </c>
      <c r="P883" s="21">
        <f t="shared" si="58"/>
        <v>0</v>
      </c>
      <c r="Q883" s="21">
        <f t="shared" si="58"/>
        <v>0</v>
      </c>
      <c r="R883" s="21">
        <f t="shared" si="58"/>
        <v>0</v>
      </c>
      <c r="S883" s="21">
        <f t="shared" si="58"/>
        <v>0</v>
      </c>
      <c r="T883" s="21">
        <f t="shared" si="58"/>
        <v>0</v>
      </c>
      <c r="U883" s="21">
        <f t="shared" si="58"/>
        <v>0</v>
      </c>
      <c r="V883" s="21" t="str">
        <f t="shared" ref="V883:AA883" si="59">V398</f>
        <v>2010/11</v>
      </c>
      <c r="W883" s="21" t="str">
        <f t="shared" si="59"/>
        <v>2011/12</v>
      </c>
      <c r="X883" s="21" t="str">
        <f t="shared" si="59"/>
        <v>2012/13</v>
      </c>
      <c r="Y883" s="21" t="str">
        <f t="shared" si="59"/>
        <v>2013/14</v>
      </c>
      <c r="Z883" s="21" t="str">
        <f t="shared" si="59"/>
        <v>2014/15</v>
      </c>
      <c r="AA883" s="21" t="str">
        <f t="shared" si="59"/>
        <v>2015/16</v>
      </c>
      <c r="AB883" s="21">
        <f t="shared" ref="AB883:AR883" si="60">AB401</f>
        <v>0.14548252090354102</v>
      </c>
      <c r="AC883" s="21">
        <f t="shared" si="60"/>
        <v>0.14957253523709177</v>
      </c>
      <c r="AD883" s="21">
        <f t="shared" si="60"/>
        <v>0.1608766068385957</v>
      </c>
      <c r="AE883" s="21">
        <f t="shared" si="60"/>
        <v>0.15721379866698659</v>
      </c>
      <c r="AF883" s="21">
        <f t="shared" si="60"/>
        <v>0.15789010636713419</v>
      </c>
      <c r="AG883" s="21">
        <f t="shared" si="60"/>
        <v>0.15642386990738971</v>
      </c>
      <c r="AH883" s="21">
        <f t="shared" si="60"/>
        <v>0.14958941840381534</v>
      </c>
      <c r="AI883" s="2115">
        <f t="shared" si="60"/>
        <v>0.14612731866824408</v>
      </c>
      <c r="AJ883" s="21">
        <f t="shared" si="60"/>
        <v>0.15012584365668383</v>
      </c>
      <c r="AK883" s="21">
        <f t="shared" si="60"/>
        <v>0.14881837930780964</v>
      </c>
      <c r="AL883" s="21">
        <f t="shared" si="60"/>
        <v>0.14689393608746237</v>
      </c>
      <c r="AM883" s="21">
        <f t="shared" si="60"/>
        <v>0.14062293569645809</v>
      </c>
      <c r="AN883" s="21">
        <f t="shared" si="60"/>
        <v>0.13631199043778114</v>
      </c>
      <c r="AO883" s="21">
        <f t="shared" si="60"/>
        <v>0.14237431852848634</v>
      </c>
      <c r="AP883" s="21">
        <f t="shared" si="60"/>
        <v>0.16020338244450941</v>
      </c>
      <c r="AQ883" s="21">
        <f t="shared" si="60"/>
        <v>0.17179118935837429</v>
      </c>
      <c r="AR883" s="2394" t="e">
        <f t="shared" si="60"/>
        <v>#REF!</v>
      </c>
      <c r="AS883" s="2394" t="str">
        <f>AS398</f>
        <v>2033/34</v>
      </c>
      <c r="AT883" s="2394" t="str">
        <f>AT398</f>
        <v>2034/35</v>
      </c>
    </row>
    <row r="884" spans="4:46">
      <c r="D884" s="1734" t="s">
        <v>557</v>
      </c>
      <c r="E884" s="21"/>
      <c r="F884" s="21"/>
      <c r="G884" s="21"/>
      <c r="H884" s="21"/>
      <c r="I884" s="21"/>
      <c r="J884" s="21"/>
      <c r="K884" s="21">
        <f t="shared" ref="K884:U884" si="61">K410</f>
        <v>0</v>
      </c>
      <c r="L884" s="21">
        <f t="shared" si="61"/>
        <v>0</v>
      </c>
      <c r="M884" s="21">
        <f t="shared" si="61"/>
        <v>0</v>
      </c>
      <c r="N884" s="21">
        <f t="shared" si="61"/>
        <v>0</v>
      </c>
      <c r="O884" s="21">
        <f t="shared" si="61"/>
        <v>0</v>
      </c>
      <c r="P884" s="21">
        <f t="shared" si="61"/>
        <v>0</v>
      </c>
      <c r="Q884" s="21">
        <f t="shared" si="61"/>
        <v>0</v>
      </c>
      <c r="R884" s="21">
        <f t="shared" si="61"/>
        <v>0</v>
      </c>
      <c r="S884" s="21">
        <f t="shared" si="61"/>
        <v>0</v>
      </c>
      <c r="T884" s="21">
        <f t="shared" si="61"/>
        <v>0</v>
      </c>
      <c r="U884" s="21">
        <f t="shared" si="61"/>
        <v>0</v>
      </c>
      <c r="V884" s="21">
        <f t="shared" ref="V884:AA884" si="62">V417</f>
        <v>0</v>
      </c>
      <c r="W884" s="21">
        <f t="shared" si="62"/>
        <v>0</v>
      </c>
      <c r="X884" s="21">
        <f t="shared" si="62"/>
        <v>0</v>
      </c>
      <c r="Y884" s="21">
        <f t="shared" si="62"/>
        <v>0</v>
      </c>
      <c r="Z884" s="21">
        <f t="shared" si="62"/>
        <v>0</v>
      </c>
      <c r="AA884" s="21">
        <f t="shared" si="62"/>
        <v>0</v>
      </c>
      <c r="AB884" s="21">
        <f t="shared" ref="AB884:AR884" si="63">AB420</f>
        <v>3.2231032530995553E-2</v>
      </c>
      <c r="AC884" s="21">
        <f t="shared" si="63"/>
        <v>3.2750787607511045E-2</v>
      </c>
      <c r="AD884" s="21">
        <f t="shared" si="63"/>
        <v>3.0712899192779121E-2</v>
      </c>
      <c r="AE884" s="21">
        <f t="shared" si="63"/>
        <v>3.0888880144028307E-2</v>
      </c>
      <c r="AF884" s="21">
        <f t="shared" si="63"/>
        <v>3.7524461765180664E-2</v>
      </c>
      <c r="AG884" s="21">
        <f t="shared" si="63"/>
        <v>3.3440994729201555E-2</v>
      </c>
      <c r="AH884" s="21">
        <f t="shared" si="63"/>
        <v>2.6217261192769993E-2</v>
      </c>
      <c r="AI884" s="2115">
        <f t="shared" si="63"/>
        <v>2.5920743096528111E-2</v>
      </c>
      <c r="AJ884" s="21">
        <f t="shared" si="63"/>
        <v>2.7556798215266222E-2</v>
      </c>
      <c r="AK884" s="21">
        <f t="shared" si="63"/>
        <v>2.3937187417255548E-2</v>
      </c>
      <c r="AL884" s="21">
        <f t="shared" si="63"/>
        <v>2.3249429005188126E-2</v>
      </c>
      <c r="AM884" s="21">
        <f t="shared" si="63"/>
        <v>2.2976802380342984E-2</v>
      </c>
      <c r="AN884" s="21">
        <f t="shared" si="63"/>
        <v>2.2590181765178213E-2</v>
      </c>
      <c r="AO884" s="21">
        <f t="shared" si="63"/>
        <v>2.4442381096977779E-2</v>
      </c>
      <c r="AP884" s="21">
        <f t="shared" si="63"/>
        <v>2.6506070859367178E-2</v>
      </c>
      <c r="AQ884" s="21">
        <f t="shared" si="63"/>
        <v>2.6783572444926306E-2</v>
      </c>
      <c r="AR884" s="2394" t="e">
        <f t="shared" si="63"/>
        <v>#REF!</v>
      </c>
      <c r="AS884" s="2394" t="e">
        <f>AS417</f>
        <v>#REF!</v>
      </c>
      <c r="AT884" s="2394" t="e">
        <f>AT417</f>
        <v>#REF!</v>
      </c>
    </row>
    <row r="885" spans="4:46" ht="16">
      <c r="D885" s="1798" t="s">
        <v>396</v>
      </c>
      <c r="E885" s="21"/>
      <c r="F885" s="21"/>
      <c r="G885" s="21"/>
      <c r="H885" s="21"/>
      <c r="I885" s="21"/>
      <c r="J885" s="21"/>
      <c r="K885" s="21">
        <f t="shared" ref="K885:U885" si="64">K400</f>
        <v>0</v>
      </c>
      <c r="L885" s="21">
        <f t="shared" si="64"/>
        <v>0</v>
      </c>
      <c r="M885" s="21">
        <f t="shared" si="64"/>
        <v>0</v>
      </c>
      <c r="N885" s="21">
        <f t="shared" si="64"/>
        <v>0</v>
      </c>
      <c r="O885" s="21">
        <f t="shared" si="64"/>
        <v>0</v>
      </c>
      <c r="P885" s="21">
        <f t="shared" si="64"/>
        <v>0</v>
      </c>
      <c r="Q885" s="21">
        <f t="shared" si="64"/>
        <v>0</v>
      </c>
      <c r="R885" s="21">
        <f t="shared" si="64"/>
        <v>0</v>
      </c>
      <c r="S885" s="21">
        <f t="shared" si="64"/>
        <v>0</v>
      </c>
      <c r="T885" s="21">
        <f t="shared" si="64"/>
        <v>0</v>
      </c>
      <c r="U885" s="21">
        <f t="shared" si="64"/>
        <v>0</v>
      </c>
      <c r="V885" s="21">
        <f t="shared" ref="V885:AA885" si="65">V406</f>
        <v>0</v>
      </c>
      <c r="W885" s="21">
        <f t="shared" si="65"/>
        <v>0</v>
      </c>
      <c r="X885" s="21">
        <f t="shared" si="65"/>
        <v>0</v>
      </c>
      <c r="Y885" s="21">
        <f t="shared" si="65"/>
        <v>1.05250884993442E-2</v>
      </c>
      <c r="Z885" s="21">
        <f t="shared" si="65"/>
        <v>1.1017026818337617E-2</v>
      </c>
      <c r="AA885" s="21">
        <f t="shared" si="65"/>
        <v>1.1569075226990397E-2</v>
      </c>
      <c r="AB885" s="21">
        <f t="shared" ref="AB885:AR885" si="66">AB409</f>
        <v>4.564308597546566E-2</v>
      </c>
      <c r="AC885" s="21">
        <f t="shared" si="66"/>
        <v>4.4774036535517772E-2</v>
      </c>
      <c r="AD885" s="21">
        <f t="shared" si="66"/>
        <v>4.5279887342993319E-2</v>
      </c>
      <c r="AE885" s="21">
        <f t="shared" si="66"/>
        <v>4.6618197809915565E-2</v>
      </c>
      <c r="AF885" s="21">
        <f t="shared" si="66"/>
        <v>5.5112119181489831E-2</v>
      </c>
      <c r="AG885" s="21">
        <f t="shared" si="66"/>
        <v>6.8693478865334348E-2</v>
      </c>
      <c r="AH885" s="21">
        <f t="shared" si="66"/>
        <v>4.6518033206131182E-2</v>
      </c>
      <c r="AI885" s="2115">
        <f t="shared" si="66"/>
        <v>4.2699690625549791E-2</v>
      </c>
      <c r="AJ885" s="21">
        <f t="shared" si="66"/>
        <v>3.0932078914238575E-2</v>
      </c>
      <c r="AK885" s="21">
        <f t="shared" si="66"/>
        <v>2.5039068555481818E-2</v>
      </c>
      <c r="AL885" s="21">
        <f t="shared" si="66"/>
        <v>2.4467703531147664E-2</v>
      </c>
      <c r="AM885" s="21">
        <f t="shared" si="66"/>
        <v>2.3930586404339933E-2</v>
      </c>
      <c r="AN885" s="21">
        <f t="shared" si="66"/>
        <v>2.2525066338228771E-2</v>
      </c>
      <c r="AO885" s="21">
        <f t="shared" si="66"/>
        <v>2.0736995517149026E-2</v>
      </c>
      <c r="AP885" s="21">
        <f t="shared" si="66"/>
        <v>1.7505938123453947E-2</v>
      </c>
      <c r="AQ885" s="21">
        <f t="shared" si="66"/>
        <v>1.7925412148549025E-2</v>
      </c>
      <c r="AR885" s="2394" t="e">
        <f t="shared" si="66"/>
        <v>#REF!</v>
      </c>
      <c r="AS885" s="2394" t="e">
        <f>AS406</f>
        <v>#REF!</v>
      </c>
      <c r="AT885" s="2394" t="e">
        <f>AT406</f>
        <v>#REF!</v>
      </c>
    </row>
    <row r="886" spans="4:46">
      <c r="D886" s="1735" t="s">
        <v>211</v>
      </c>
      <c r="E886" s="21"/>
      <c r="F886" s="21"/>
      <c r="G886" s="21"/>
      <c r="H886" s="21"/>
      <c r="I886" s="21"/>
      <c r="J886" s="21"/>
      <c r="K886" s="21">
        <f t="shared" ref="K886:U886" si="67">K402+K405+K408</f>
        <v>0</v>
      </c>
      <c r="L886" s="21">
        <f t="shared" si="67"/>
        <v>0</v>
      </c>
      <c r="M886" s="21">
        <f t="shared" si="67"/>
        <v>0</v>
      </c>
      <c r="N886" s="21">
        <f t="shared" si="67"/>
        <v>0</v>
      </c>
      <c r="O886" s="21">
        <f t="shared" si="67"/>
        <v>0</v>
      </c>
      <c r="P886" s="21">
        <f t="shared" si="67"/>
        <v>0</v>
      </c>
      <c r="Q886" s="21">
        <f t="shared" si="67"/>
        <v>0</v>
      </c>
      <c r="R886" s="21">
        <f t="shared" si="67"/>
        <v>0</v>
      </c>
      <c r="S886" s="21">
        <f t="shared" si="67"/>
        <v>0</v>
      </c>
      <c r="T886" s="21">
        <f t="shared" si="67"/>
        <v>0</v>
      </c>
      <c r="U886" s="21">
        <f t="shared" si="67"/>
        <v>0</v>
      </c>
      <c r="V886" s="21">
        <f t="shared" ref="V886:AA886" si="68">V408+V411+V414</f>
        <v>5.6260013038984827E-2</v>
      </c>
      <c r="W886" s="21">
        <f t="shared" si="68"/>
        <v>6.0045197740112993E-2</v>
      </c>
      <c r="X886" s="21">
        <f t="shared" si="68"/>
        <v>3.8712306438467806E-2</v>
      </c>
      <c r="Y886" s="21">
        <f t="shared" si="68"/>
        <v>3.2050755476119755E-2</v>
      </c>
      <c r="Z886" s="21">
        <f t="shared" si="68"/>
        <v>2.9974928012843304E-2</v>
      </c>
      <c r="AA886" s="21">
        <f t="shared" si="68"/>
        <v>3.1253931066340168E-2</v>
      </c>
      <c r="AB886" s="21">
        <f t="shared" ref="AB886:AR886" si="69">AB417+AB411+AB414</f>
        <v>2.5460614313867647E-2</v>
      </c>
      <c r="AC886" s="21">
        <f t="shared" si="69"/>
        <v>2.3727379848891027E-2</v>
      </c>
      <c r="AD886" s="21">
        <f t="shared" si="69"/>
        <v>1.8544910055293195E-2</v>
      </c>
      <c r="AE886" s="21">
        <f t="shared" si="69"/>
        <v>1.8935708711018268E-2</v>
      </c>
      <c r="AF886" s="21">
        <f t="shared" si="69"/>
        <v>2.641497939175174E-2</v>
      </c>
      <c r="AG886" s="21">
        <f t="shared" si="69"/>
        <v>3.7267119011388683E-2</v>
      </c>
      <c r="AH886" s="21">
        <f t="shared" si="69"/>
        <v>2.0274824472693128E-2</v>
      </c>
      <c r="AI886" s="2115">
        <f t="shared" si="69"/>
        <v>1.4295980187417168E-2</v>
      </c>
      <c r="AJ886" s="21">
        <f t="shared" si="69"/>
        <v>9.043909190784058E-3</v>
      </c>
      <c r="AK886" s="21">
        <f t="shared" si="69"/>
        <v>6.2410179741132863E-3</v>
      </c>
      <c r="AL886" s="21">
        <f t="shared" si="69"/>
        <v>4.5912360196616918E-3</v>
      </c>
      <c r="AM886" s="21">
        <f t="shared" si="69"/>
        <v>4.3273955235533339E-3</v>
      </c>
      <c r="AN886" s="21">
        <f t="shared" si="69"/>
        <v>3.8541400004445171E-3</v>
      </c>
      <c r="AO886" s="21">
        <f t="shared" si="69"/>
        <v>3.3555389340285168E-3</v>
      </c>
      <c r="AP886" s="21">
        <f t="shared" si="69"/>
        <v>1.9757628293593497E-3</v>
      </c>
      <c r="AQ886" s="21">
        <f t="shared" si="69"/>
        <v>2.9903816538794929E-3</v>
      </c>
      <c r="AR886" s="2394" t="e">
        <f t="shared" si="69"/>
        <v>#REF!</v>
      </c>
      <c r="AS886" s="2394" t="e">
        <f>AS408+AS411+AS414</f>
        <v>#REF!</v>
      </c>
      <c r="AT886" s="2394" t="e">
        <f>AT408+AT411+AT414</f>
        <v>#REF!</v>
      </c>
    </row>
    <row r="887" spans="4:46" ht="16">
      <c r="D887" s="1798" t="s">
        <v>689</v>
      </c>
      <c r="E887" s="21"/>
      <c r="F887" s="21"/>
      <c r="G887" s="21"/>
      <c r="H887" s="21"/>
      <c r="I887" s="21"/>
      <c r="J887" s="21"/>
      <c r="K887" s="21">
        <f t="shared" ref="K887:U887" si="70">K417</f>
        <v>0</v>
      </c>
      <c r="L887" s="21">
        <f t="shared" si="70"/>
        <v>0</v>
      </c>
      <c r="M887" s="21">
        <f t="shared" si="70"/>
        <v>0</v>
      </c>
      <c r="N887" s="21">
        <f t="shared" si="70"/>
        <v>0</v>
      </c>
      <c r="O887" s="21">
        <f t="shared" si="70"/>
        <v>0</v>
      </c>
      <c r="P887" s="21">
        <f t="shared" si="70"/>
        <v>0</v>
      </c>
      <c r="Q887" s="21">
        <f t="shared" si="70"/>
        <v>0</v>
      </c>
      <c r="R887" s="21">
        <f t="shared" si="70"/>
        <v>0</v>
      </c>
      <c r="S887" s="21">
        <f t="shared" si="70"/>
        <v>0</v>
      </c>
      <c r="T887" s="21">
        <f t="shared" si="70"/>
        <v>0</v>
      </c>
      <c r="U887" s="21">
        <f t="shared" si="70"/>
        <v>0</v>
      </c>
      <c r="V887" s="21">
        <f t="shared" ref="V887:AA887" si="71">V423</f>
        <v>0</v>
      </c>
      <c r="W887" s="21">
        <f t="shared" si="71"/>
        <v>0</v>
      </c>
      <c r="X887" s="21">
        <f t="shared" si="71"/>
        <v>0</v>
      </c>
      <c r="Y887" s="21">
        <f t="shared" si="71"/>
        <v>4.4687578065954652E-3</v>
      </c>
      <c r="Z887" s="21">
        <f t="shared" si="71"/>
        <v>5.0631112745501295E-3</v>
      </c>
      <c r="AA887" s="21">
        <f t="shared" si="71"/>
        <v>0</v>
      </c>
      <c r="AB887" s="21">
        <f t="shared" ref="AB887:AR887" si="72">AB426</f>
        <v>0.18294960383212805</v>
      </c>
      <c r="AC887" s="21">
        <f t="shared" si="72"/>
        <v>0.17925676098364404</v>
      </c>
      <c r="AD887" s="21">
        <f t="shared" si="72"/>
        <v>0.1911979344563669</v>
      </c>
      <c r="AE887" s="21">
        <f t="shared" si="72"/>
        <v>0.20254970703122305</v>
      </c>
      <c r="AF887" s="21">
        <f t="shared" si="72"/>
        <v>0.20342298101249201</v>
      </c>
      <c r="AG887" s="21">
        <f t="shared" si="72"/>
        <v>0.20569269573189594</v>
      </c>
      <c r="AH887" s="21">
        <f t="shared" si="72"/>
        <v>0.18682196279210656</v>
      </c>
      <c r="AI887" s="2115">
        <f t="shared" si="72"/>
        <v>0.17878751100315476</v>
      </c>
      <c r="AJ887" s="21">
        <f t="shared" si="72"/>
        <v>0.17512546485023225</v>
      </c>
      <c r="AK887" s="21">
        <f t="shared" si="72"/>
        <v>0.17572206634137569</v>
      </c>
      <c r="AL887" s="21">
        <f t="shared" si="72"/>
        <v>0.16458679236731746</v>
      </c>
      <c r="AM887" s="21">
        <f t="shared" si="72"/>
        <v>0.16583667003009836</v>
      </c>
      <c r="AN887" s="21">
        <f t="shared" si="72"/>
        <v>0.16275085410165191</v>
      </c>
      <c r="AO887" s="21">
        <f t="shared" si="72"/>
        <v>0.16020449118606581</v>
      </c>
      <c r="AP887" s="21">
        <f t="shared" si="72"/>
        <v>0.15560998220022981</v>
      </c>
      <c r="AQ887" s="21">
        <f t="shared" si="72"/>
        <v>0.15437433115743018</v>
      </c>
      <c r="AR887" s="2394" t="e">
        <f t="shared" si="72"/>
        <v>#REF!</v>
      </c>
      <c r="AS887" s="2394" t="e">
        <f>AS423</f>
        <v>#REF!</v>
      </c>
      <c r="AT887" s="2394" t="e">
        <f>AT423</f>
        <v>#REF!</v>
      </c>
    </row>
    <row r="888" spans="4:46" ht="16">
      <c r="D888" s="1798" t="s">
        <v>1578</v>
      </c>
      <c r="E888" s="21"/>
      <c r="F888" s="21"/>
      <c r="G888" s="21"/>
      <c r="H888" s="21"/>
      <c r="I888" s="21"/>
      <c r="J888" s="21"/>
      <c r="K888" s="21">
        <f t="shared" ref="K888:U888" si="73">K433</f>
        <v>0</v>
      </c>
      <c r="L888" s="21">
        <f t="shared" si="73"/>
        <v>0</v>
      </c>
      <c r="M888" s="21">
        <f t="shared" si="73"/>
        <v>0</v>
      </c>
      <c r="N888" s="21">
        <f t="shared" si="73"/>
        <v>0</v>
      </c>
      <c r="O888" s="21">
        <f t="shared" si="73"/>
        <v>0</v>
      </c>
      <c r="P888" s="21">
        <f t="shared" si="73"/>
        <v>0</v>
      </c>
      <c r="Q888" s="21">
        <f t="shared" si="73"/>
        <v>0</v>
      </c>
      <c r="R888" s="21">
        <f t="shared" si="73"/>
        <v>0</v>
      </c>
      <c r="S888" s="21">
        <f t="shared" si="73"/>
        <v>0</v>
      </c>
      <c r="T888" s="21">
        <f t="shared" si="73"/>
        <v>0</v>
      </c>
      <c r="U888" s="21">
        <f t="shared" si="73"/>
        <v>0</v>
      </c>
      <c r="V888" s="21">
        <f t="shared" ref="V888:AA889" si="74">V439</f>
        <v>0</v>
      </c>
      <c r="W888" s="21">
        <f t="shared" si="74"/>
        <v>0</v>
      </c>
      <c r="X888" s="21">
        <f t="shared" si="74"/>
        <v>0</v>
      </c>
      <c r="Y888" s="21">
        <f t="shared" si="74"/>
        <v>0</v>
      </c>
      <c r="Z888" s="21">
        <f t="shared" si="74"/>
        <v>0</v>
      </c>
      <c r="AA888" s="21">
        <f t="shared" si="74"/>
        <v>0</v>
      </c>
      <c r="AB888" s="21">
        <f t="shared" ref="AB888:AR888" si="75">AB442</f>
        <v>8.3890750427817101E-2</v>
      </c>
      <c r="AC888" s="21">
        <f t="shared" si="75"/>
        <v>8.4926231307654684E-2</v>
      </c>
      <c r="AD888" s="21">
        <f t="shared" si="75"/>
        <v>0.10491832598276918</v>
      </c>
      <c r="AE888" s="21">
        <f t="shared" si="75"/>
        <v>0.11006796553370618</v>
      </c>
      <c r="AF888" s="21">
        <f t="shared" si="75"/>
        <v>0.12217470116866021</v>
      </c>
      <c r="AG888" s="21">
        <f t="shared" si="75"/>
        <v>0.13278699872673194</v>
      </c>
      <c r="AH888" s="21">
        <f t="shared" si="75"/>
        <v>9.9301825528595872E-2</v>
      </c>
      <c r="AI888" s="2115">
        <f t="shared" si="75"/>
        <v>9.8889475631086285E-2</v>
      </c>
      <c r="AJ888" s="21">
        <f t="shared" si="75"/>
        <v>8.2884889833743911E-2</v>
      </c>
      <c r="AK888" s="21">
        <f t="shared" si="75"/>
        <v>7.34181305169056E-2</v>
      </c>
      <c r="AL888" s="21">
        <f t="shared" si="75"/>
        <v>8.1214710352865815E-2</v>
      </c>
      <c r="AM888" s="21">
        <f t="shared" si="75"/>
        <v>8.4912889779844361E-2</v>
      </c>
      <c r="AN888" s="21">
        <f t="shared" si="75"/>
        <v>8.6757679873479224E-2</v>
      </c>
      <c r="AO888" s="21">
        <f t="shared" si="75"/>
        <v>8.7858590318962496E-2</v>
      </c>
      <c r="AP888" s="21">
        <f t="shared" si="75"/>
        <v>8.0016425459890753E-2</v>
      </c>
      <c r="AQ888" s="21">
        <f t="shared" si="75"/>
        <v>6.9139252695698511E-2</v>
      </c>
      <c r="AR888" s="2394" t="e">
        <f t="shared" si="75"/>
        <v>#REF!</v>
      </c>
      <c r="AS888" s="2394">
        <f>AS439</f>
        <v>0</v>
      </c>
      <c r="AT888" s="2394">
        <f>AT439</f>
        <v>0</v>
      </c>
    </row>
    <row r="889" spans="4:46">
      <c r="D889" s="1734" t="s">
        <v>720</v>
      </c>
      <c r="E889" s="21"/>
      <c r="F889" s="21"/>
      <c r="G889" s="21"/>
      <c r="H889" s="21"/>
      <c r="I889" s="21"/>
      <c r="J889" s="21"/>
      <c r="K889" s="21">
        <f t="shared" ref="K889:U889" si="76">K434</f>
        <v>0</v>
      </c>
      <c r="L889" s="21">
        <f t="shared" si="76"/>
        <v>0</v>
      </c>
      <c r="M889" s="21">
        <f t="shared" si="76"/>
        <v>0</v>
      </c>
      <c r="N889" s="21">
        <f t="shared" si="76"/>
        <v>0</v>
      </c>
      <c r="O889" s="21">
        <f t="shared" si="76"/>
        <v>0</v>
      </c>
      <c r="P889" s="21">
        <f t="shared" si="76"/>
        <v>0</v>
      </c>
      <c r="Q889" s="21">
        <f t="shared" si="76"/>
        <v>0</v>
      </c>
      <c r="R889" s="21">
        <f t="shared" si="76"/>
        <v>0</v>
      </c>
      <c r="S889" s="21">
        <f t="shared" si="76"/>
        <v>0</v>
      </c>
      <c r="T889" s="21">
        <f t="shared" si="76"/>
        <v>0</v>
      </c>
      <c r="U889" s="21">
        <f t="shared" si="76"/>
        <v>0</v>
      </c>
      <c r="V889" s="21">
        <f t="shared" si="74"/>
        <v>1.2697556210099417E-2</v>
      </c>
      <c r="W889" s="21">
        <f t="shared" si="74"/>
        <v>1.622598870056496E-2</v>
      </c>
      <c r="X889" s="21">
        <f t="shared" si="74"/>
        <v>-2.8447527220864218E-3</v>
      </c>
      <c r="Y889" s="21">
        <f t="shared" si="74"/>
        <v>8.1642336833057855E-2</v>
      </c>
      <c r="Z889" s="21">
        <f t="shared" si="74"/>
        <v>7.3950724555991512E-2</v>
      </c>
      <c r="AA889" s="21">
        <f t="shared" si="74"/>
        <v>6.0235092506215157E-2</v>
      </c>
      <c r="AB889" s="21">
        <f t="shared" ref="AB889:AR889" si="77">AB443</f>
        <v>4.2403812160606721E-2</v>
      </c>
      <c r="AC889" s="21">
        <f t="shared" si="77"/>
        <v>4.2297956026217561E-2</v>
      </c>
      <c r="AD889" s="21">
        <f t="shared" si="77"/>
        <v>5.1388391400984362E-2</v>
      </c>
      <c r="AE889" s="21">
        <f t="shared" si="77"/>
        <v>5.8363402235069896E-2</v>
      </c>
      <c r="AF889" s="21">
        <f t="shared" si="77"/>
        <v>6.6723625803651931E-2</v>
      </c>
      <c r="AG889" s="21">
        <f t="shared" si="77"/>
        <v>6.5736710425265049E-2</v>
      </c>
      <c r="AH889" s="21">
        <f t="shared" si="77"/>
        <v>5.0452596624308177E-2</v>
      </c>
      <c r="AI889" s="2115">
        <f t="shared" si="77"/>
        <v>6.1857915937447931E-2</v>
      </c>
      <c r="AJ889" s="21">
        <f t="shared" si="77"/>
        <v>4.9816831144710666E-2</v>
      </c>
      <c r="AK889" s="21">
        <f t="shared" si="77"/>
        <v>4.4363787057569069E-2</v>
      </c>
      <c r="AL889" s="21">
        <f t="shared" si="77"/>
        <v>4.311089016639591E-2</v>
      </c>
      <c r="AM889" s="21">
        <f t="shared" si="77"/>
        <v>4.0793331030466402E-2</v>
      </c>
      <c r="AN889" s="21">
        <f t="shared" si="77"/>
        <v>3.9658674388122803E-2</v>
      </c>
      <c r="AO889" s="21">
        <f t="shared" si="77"/>
        <v>3.6766381363632271E-2</v>
      </c>
      <c r="AP889" s="21">
        <f t="shared" si="77"/>
        <v>2.5649959878267049E-2</v>
      </c>
      <c r="AQ889" s="21">
        <f t="shared" si="77"/>
        <v>1.2018681770180976E-2</v>
      </c>
      <c r="AR889" s="2394" t="e">
        <f t="shared" si="77"/>
        <v>#REF!</v>
      </c>
      <c r="AS889" s="2394" t="e">
        <f>AS440</f>
        <v>#REF!</v>
      </c>
      <c r="AT889" s="2394" t="e">
        <f>AT440</f>
        <v>#REF!</v>
      </c>
    </row>
    <row r="890" spans="4:46">
      <c r="D890" s="1734" t="s">
        <v>721</v>
      </c>
      <c r="E890" s="46"/>
      <c r="F890" s="46"/>
      <c r="G890" s="46"/>
      <c r="H890" s="46"/>
      <c r="I890" s="46"/>
      <c r="J890" s="46"/>
      <c r="K890" s="46">
        <f t="shared" ref="K890:U890" si="78">K435</f>
        <v>0</v>
      </c>
      <c r="L890" s="46">
        <f t="shared" si="78"/>
        <v>0</v>
      </c>
      <c r="M890" s="46">
        <f t="shared" si="78"/>
        <v>0</v>
      </c>
      <c r="N890" s="46">
        <f t="shared" si="78"/>
        <v>0</v>
      </c>
      <c r="O890" s="46">
        <f t="shared" si="78"/>
        <v>0</v>
      </c>
      <c r="P890" s="46">
        <f t="shared" si="78"/>
        <v>0</v>
      </c>
      <c r="Q890" s="46">
        <f t="shared" si="78"/>
        <v>0</v>
      </c>
      <c r="R890" s="46">
        <f t="shared" si="78"/>
        <v>0</v>
      </c>
      <c r="S890" s="46">
        <f t="shared" si="78"/>
        <v>0</v>
      </c>
      <c r="T890" s="46">
        <f t="shared" si="78"/>
        <v>0</v>
      </c>
      <c r="U890" s="46">
        <f t="shared" si="78"/>
        <v>0</v>
      </c>
      <c r="V890" s="46">
        <f t="shared" ref="V890:AA890" si="79">V443</f>
        <v>4.2909471480900054E-2</v>
      </c>
      <c r="W890" s="46">
        <f t="shared" si="79"/>
        <v>4.3322033898305079E-2</v>
      </c>
      <c r="X890" s="46">
        <f t="shared" si="79"/>
        <v>3.5635696821515891E-2</v>
      </c>
      <c r="Y890" s="46">
        <f t="shared" si="79"/>
        <v>6.9321913931362E-2</v>
      </c>
      <c r="Z890" s="46">
        <f t="shared" si="79"/>
        <v>5.8313093934555429E-2</v>
      </c>
      <c r="AA890" s="46">
        <f t="shared" si="79"/>
        <v>4.147331159124909E-2</v>
      </c>
      <c r="AB890" s="46">
        <f t="shared" ref="AB890:AR890" si="80">AB446</f>
        <v>4.1486938267210394E-2</v>
      </c>
      <c r="AC890" s="46">
        <f t="shared" si="80"/>
        <v>4.2628275281437124E-2</v>
      </c>
      <c r="AD890" s="46">
        <f t="shared" si="80"/>
        <v>5.3529934581784816E-2</v>
      </c>
      <c r="AE890" s="46">
        <f t="shared" si="80"/>
        <v>5.170456329863627E-2</v>
      </c>
      <c r="AF890" s="46">
        <f t="shared" si="80"/>
        <v>5.5451075365008276E-2</v>
      </c>
      <c r="AG890" s="46">
        <f t="shared" si="80"/>
        <v>6.7050288301466907E-2</v>
      </c>
      <c r="AH890" s="46">
        <f t="shared" si="80"/>
        <v>4.8849228904287695E-2</v>
      </c>
      <c r="AI890" s="2119">
        <f t="shared" si="80"/>
        <v>3.7031559693638361E-2</v>
      </c>
      <c r="AJ890" s="46">
        <f t="shared" si="80"/>
        <v>3.3068058689033245E-2</v>
      </c>
      <c r="AK890" s="46">
        <f t="shared" si="80"/>
        <v>2.9054343459336527E-2</v>
      </c>
      <c r="AL890" s="46">
        <f t="shared" si="80"/>
        <v>3.8103820186469912E-2</v>
      </c>
      <c r="AM890" s="46">
        <f t="shared" si="80"/>
        <v>4.4119558749377966E-2</v>
      </c>
      <c r="AN890" s="46">
        <f t="shared" si="80"/>
        <v>4.7099005485356421E-2</v>
      </c>
      <c r="AO890" s="46">
        <f t="shared" si="80"/>
        <v>5.1092208955330225E-2</v>
      </c>
      <c r="AP890" s="46">
        <f t="shared" si="80"/>
        <v>5.436646558162371E-2</v>
      </c>
      <c r="AQ890" s="46">
        <f t="shared" si="80"/>
        <v>5.712057092551754E-2</v>
      </c>
      <c r="AR890" s="2512" t="e">
        <f t="shared" si="80"/>
        <v>#REF!</v>
      </c>
      <c r="AS890" s="2512" t="e">
        <f>AS443</f>
        <v>#REF!</v>
      </c>
      <c r="AT890" s="2512" t="e">
        <f>AT443</f>
        <v>#REF!</v>
      </c>
    </row>
    <row r="891" spans="4:46" ht="16">
      <c r="D891" s="1798" t="s">
        <v>1579</v>
      </c>
      <c r="E891" s="357"/>
      <c r="F891" s="357"/>
      <c r="G891" s="357"/>
      <c r="H891" s="357"/>
      <c r="I891" s="357"/>
      <c r="J891" s="357"/>
      <c r="K891" s="357">
        <f t="shared" ref="K891:U891" si="81">K436</f>
        <v>0</v>
      </c>
      <c r="L891" s="357">
        <f t="shared" si="81"/>
        <v>0</v>
      </c>
      <c r="M891" s="357">
        <f t="shared" si="81"/>
        <v>0</v>
      </c>
      <c r="N891" s="357">
        <f t="shared" si="81"/>
        <v>0</v>
      </c>
      <c r="O891" s="357">
        <f t="shared" si="81"/>
        <v>0</v>
      </c>
      <c r="P891" s="357">
        <f t="shared" si="81"/>
        <v>0</v>
      </c>
      <c r="Q891" s="357">
        <f t="shared" si="81"/>
        <v>0</v>
      </c>
      <c r="R891" s="357">
        <f t="shared" si="81"/>
        <v>0</v>
      </c>
      <c r="S891" s="357">
        <f t="shared" si="81"/>
        <v>0</v>
      </c>
      <c r="T891" s="357">
        <f t="shared" si="81"/>
        <v>0</v>
      </c>
      <c r="U891" s="357">
        <f t="shared" si="81"/>
        <v>0</v>
      </c>
      <c r="V891" s="357">
        <f t="shared" ref="V891:AA891" si="82">V446</f>
        <v>5.7263202511773942E-2</v>
      </c>
      <c r="W891" s="357">
        <f t="shared" si="82"/>
        <v>5.2338983050847457E-2</v>
      </c>
      <c r="X891" s="357">
        <f t="shared" si="82"/>
        <v>4.9374826413406687E-2</v>
      </c>
      <c r="Y891" s="357">
        <f t="shared" si="82"/>
        <v>5.1227886164324526E-2</v>
      </c>
      <c r="Z891" s="357">
        <f t="shared" si="82"/>
        <v>5.070386219799615E-2</v>
      </c>
      <c r="AA891" s="357">
        <f t="shared" si="82"/>
        <v>5.2748751364718453E-2</v>
      </c>
      <c r="AB891" s="357">
        <f t="shared" ref="AB891:AR891" si="83">AB449</f>
        <v>-4.3483714849942935E-2</v>
      </c>
      <c r="AC891" s="357">
        <f t="shared" si="83"/>
        <v>-3.7085632911178126E-2</v>
      </c>
      <c r="AD891" s="357">
        <f t="shared" si="83"/>
        <v>-5.9246867064767957E-2</v>
      </c>
      <c r="AE891" s="357">
        <f t="shared" si="83"/>
        <v>-7.7896795943998773E-2</v>
      </c>
      <c r="AF891" s="357">
        <f t="shared" si="83"/>
        <v>-7.5070994867347529E-2</v>
      </c>
      <c r="AG891" s="357">
        <f t="shared" si="83"/>
        <v>-7.9921350956702303E-2</v>
      </c>
      <c r="AH891" s="357">
        <f t="shared" si="83"/>
        <v>-6.3799075517985929E-2</v>
      </c>
      <c r="AI891" s="2120">
        <f t="shared" si="83"/>
        <v>-6.2929234243919066E-2</v>
      </c>
      <c r="AJ891" s="357">
        <f t="shared" si="83"/>
        <v>-4.9395633897787547E-2</v>
      </c>
      <c r="AK891" s="357">
        <f t="shared" si="83"/>
        <v>-5.1345561577734289E-2</v>
      </c>
      <c r="AL891" s="357">
        <f t="shared" si="83"/>
        <v>-5.1190434096385087E-2</v>
      </c>
      <c r="AM891" s="357">
        <f t="shared" si="83"/>
        <v>-6.3219235328801693E-2</v>
      </c>
      <c r="AN891" s="357">
        <f t="shared" si="83"/>
        <v>-6.8081295433942993E-2</v>
      </c>
      <c r="AO891" s="357">
        <f t="shared" si="83"/>
        <v>-6.0509386362415159E-2</v>
      </c>
      <c r="AP891" s="357">
        <f t="shared" si="83"/>
        <v>-3.1411016232790009E-2</v>
      </c>
      <c r="AQ891" s="357">
        <f t="shared" si="83"/>
        <v>-7.0134099012791155E-3</v>
      </c>
      <c r="AR891" s="2392" t="e">
        <f t="shared" si="83"/>
        <v>#REF!</v>
      </c>
      <c r="AS891" s="2392" t="e">
        <f>AS446</f>
        <v>#REF!</v>
      </c>
      <c r="AT891" s="2392" t="e">
        <f>AT446</f>
        <v>#REF!</v>
      </c>
    </row>
    <row r="892" spans="4:46">
      <c r="D892" s="1765" t="s">
        <v>1629</v>
      </c>
      <c r="E892" s="1766"/>
      <c r="F892" s="1766"/>
      <c r="G892" s="1766"/>
      <c r="H892" s="1766"/>
      <c r="I892" s="1766"/>
      <c r="J892" s="1766"/>
      <c r="K892" s="1766">
        <f t="shared" ref="K892:U892" si="84">K437</f>
        <v>0</v>
      </c>
      <c r="L892" s="1766">
        <f t="shared" si="84"/>
        <v>0</v>
      </c>
      <c r="M892" s="1766">
        <f t="shared" si="84"/>
        <v>0</v>
      </c>
      <c r="N892" s="1766">
        <f t="shared" si="84"/>
        <v>0</v>
      </c>
      <c r="O892" s="1766">
        <f t="shared" si="84"/>
        <v>0</v>
      </c>
      <c r="P892" s="1766">
        <f t="shared" si="84"/>
        <v>0</v>
      </c>
      <c r="Q892" s="1766">
        <f t="shared" si="84"/>
        <v>0</v>
      </c>
      <c r="R892" s="1766">
        <f t="shared" si="84"/>
        <v>0</v>
      </c>
      <c r="S892" s="1766">
        <f t="shared" si="84"/>
        <v>0</v>
      </c>
      <c r="T892" s="1766">
        <f t="shared" si="84"/>
        <v>0</v>
      </c>
      <c r="U892" s="1766">
        <f t="shared" si="84"/>
        <v>0</v>
      </c>
      <c r="V892" s="1766">
        <f>V891</f>
        <v>5.7263202511773942E-2</v>
      </c>
      <c r="W892" s="1766">
        <f t="shared" ref="W892:AA892" si="85">W891</f>
        <v>5.2338983050847457E-2</v>
      </c>
      <c r="X892" s="1766">
        <f t="shared" si="85"/>
        <v>4.9374826413406687E-2</v>
      </c>
      <c r="Y892" s="1766">
        <f t="shared" si="85"/>
        <v>5.1227886164324526E-2</v>
      </c>
      <c r="Z892" s="1766">
        <f t="shared" si="85"/>
        <v>5.070386219799615E-2</v>
      </c>
      <c r="AA892" s="1766">
        <f t="shared" si="85"/>
        <v>5.2748751364718453E-2</v>
      </c>
      <c r="AB892" s="1766">
        <f t="shared" ref="AB892:AR892" si="86">AB457</f>
        <v>-4.9904715003447196E-2</v>
      </c>
      <c r="AC892" s="1766">
        <f t="shared" si="86"/>
        <v>-4.9045712860232744E-2</v>
      </c>
      <c r="AD892" s="1766">
        <f t="shared" si="86"/>
        <v>-6.2684439642423359E-2</v>
      </c>
      <c r="AE892" s="1766">
        <f t="shared" si="86"/>
        <v>-8.893957923102197E-2</v>
      </c>
      <c r="AF892" s="1766">
        <f t="shared" si="86"/>
        <v>-8.6631228851477601E-2</v>
      </c>
      <c r="AG892" s="1766">
        <f t="shared" si="86"/>
        <v>-9.3001075491374721E-2</v>
      </c>
      <c r="AH892" s="1766">
        <f t="shared" si="86"/>
        <v>-7.3048644978974078E-2</v>
      </c>
      <c r="AI892" s="2121">
        <f t="shared" si="86"/>
        <v>-6.9206680816241206E-2</v>
      </c>
      <c r="AJ892" s="1766">
        <f t="shared" si="86"/>
        <v>-5.7060673040093053E-2</v>
      </c>
      <c r="AK892" s="1766">
        <f t="shared" si="86"/>
        <v>-8.3883236404795058E-2</v>
      </c>
      <c r="AL892" s="1766">
        <f t="shared" si="86"/>
        <v>-7.4002715206377745E-2</v>
      </c>
      <c r="AM892" s="1766">
        <f t="shared" si="86"/>
        <v>-6.7691073820712239E-2</v>
      </c>
      <c r="AN892" s="1766">
        <f t="shared" si="86"/>
        <v>-7.0719289943833391E-2</v>
      </c>
      <c r="AO892" s="1766">
        <f t="shared" si="86"/>
        <v>-6.6143470561499565E-2</v>
      </c>
      <c r="AP892" s="1766">
        <f t="shared" si="86"/>
        <v>-3.6111147828272211E-2</v>
      </c>
      <c r="AQ892" s="1766">
        <f t="shared" si="86"/>
        <v>-1.161464495726979E-2</v>
      </c>
      <c r="AR892" s="2393" t="e">
        <f t="shared" si="86"/>
        <v>#REF!</v>
      </c>
      <c r="AS892" s="2393" t="e">
        <f>AS454</f>
        <v>#REF!</v>
      </c>
      <c r="AT892" s="2393" t="e">
        <f>AT454</f>
        <v>#REF!</v>
      </c>
    </row>
    <row r="893" spans="4:46" s="1755" customFormat="1">
      <c r="D893" s="1765" t="s">
        <v>1628</v>
      </c>
      <c r="E893" s="1766"/>
      <c r="F893" s="1766"/>
      <c r="G893" s="1766"/>
      <c r="H893" s="1766"/>
      <c r="I893" s="1766"/>
      <c r="J893" s="1766"/>
      <c r="K893" s="1766">
        <f t="shared" ref="K893:U893" si="87">K438</f>
        <v>0</v>
      </c>
      <c r="L893" s="1766">
        <f t="shared" si="87"/>
        <v>0</v>
      </c>
      <c r="M893" s="1766">
        <f t="shared" si="87"/>
        <v>0</v>
      </c>
      <c r="N893" s="1766">
        <f t="shared" si="87"/>
        <v>0</v>
      </c>
      <c r="O893" s="1766">
        <f t="shared" si="87"/>
        <v>0</v>
      </c>
      <c r="P893" s="1766">
        <f t="shared" si="87"/>
        <v>0</v>
      </c>
      <c r="Q893" s="1766">
        <f t="shared" si="87"/>
        <v>0</v>
      </c>
      <c r="R893" s="1766">
        <f t="shared" si="87"/>
        <v>0</v>
      </c>
      <c r="S893" s="1766">
        <f t="shared" si="87"/>
        <v>0</v>
      </c>
      <c r="T893" s="1766">
        <f t="shared" si="87"/>
        <v>0</v>
      </c>
      <c r="U893" s="1766">
        <f t="shared" si="87"/>
        <v>0</v>
      </c>
      <c r="V893" s="1766">
        <f t="shared" ref="V893:AA893" si="88">V446</f>
        <v>5.7263202511773942E-2</v>
      </c>
      <c r="W893" s="1766">
        <f t="shared" si="88"/>
        <v>5.2338983050847457E-2</v>
      </c>
      <c r="X893" s="1766">
        <f t="shared" si="88"/>
        <v>4.9374826413406687E-2</v>
      </c>
      <c r="Y893" s="1766">
        <f t="shared" si="88"/>
        <v>5.1227886164324526E-2</v>
      </c>
      <c r="Z893" s="1766">
        <f t="shared" si="88"/>
        <v>5.070386219799615E-2</v>
      </c>
      <c r="AA893" s="1766">
        <f t="shared" si="88"/>
        <v>5.2748751364718453E-2</v>
      </c>
      <c r="AB893" s="1766">
        <f t="shared" ref="AB893:AT893" si="89">AB460</f>
        <v>-4.9904715003447196E-2</v>
      </c>
      <c r="AC893" s="1766">
        <f t="shared" si="89"/>
        <v>-3.7621238976493894E-2</v>
      </c>
      <c r="AD893" s="1766">
        <f t="shared" si="89"/>
        <v>-5.0928019575990843E-2</v>
      </c>
      <c r="AE893" s="1766">
        <f t="shared" si="89"/>
        <v>-7.411763118861206E-2</v>
      </c>
      <c r="AF893" s="1766">
        <f t="shared" si="89"/>
        <v>-6.9039380355488386E-2</v>
      </c>
      <c r="AG893" s="1766">
        <f t="shared" si="89"/>
        <v>-7.4636768073467114E-2</v>
      </c>
      <c r="AH893" s="1766">
        <f t="shared" si="89"/>
        <v>-5.320018137809112E-2</v>
      </c>
      <c r="AI893" s="2121">
        <f t="shared" si="89"/>
        <v>-4.5669142930965523E-2</v>
      </c>
      <c r="AJ893" s="1766">
        <f t="shared" si="89"/>
        <v>-3.2746251083916121E-2</v>
      </c>
      <c r="AK893" s="1766">
        <f t="shared" si="89"/>
        <v>-5.7938202591006266E-2</v>
      </c>
      <c r="AL893" s="1766">
        <f t="shared" si="89"/>
        <v>-4.8218998655643865E-2</v>
      </c>
      <c r="AM893" s="1766">
        <f t="shared" si="89"/>
        <v>-4.272613569157796E-2</v>
      </c>
      <c r="AN893" s="1766">
        <f t="shared" si="89"/>
        <v>-4.7471952075545984E-2</v>
      </c>
      <c r="AO893" s="1766">
        <f t="shared" si="89"/>
        <v>-3.8914710780625923E-2</v>
      </c>
      <c r="AP893" s="1766">
        <f t="shared" si="89"/>
        <v>-3.6111147828272211E-2</v>
      </c>
      <c r="AQ893" s="1766">
        <f t="shared" si="89"/>
        <v>-1.161464495726979E-2</v>
      </c>
      <c r="AR893" s="2393" t="e">
        <f t="shared" si="89"/>
        <v>#REF!</v>
      </c>
      <c r="AS893" s="2393" t="e">
        <f t="shared" si="89"/>
        <v>#REF!</v>
      </c>
      <c r="AT893" s="2393" t="e">
        <f t="shared" si="89"/>
        <v>#REF!</v>
      </c>
    </row>
    <row r="894" spans="4:46">
      <c r="D894" s="1733" t="s">
        <v>697</v>
      </c>
      <c r="E894" s="167"/>
      <c r="F894" s="167"/>
      <c r="G894" s="167"/>
      <c r="H894" s="167"/>
      <c r="I894" s="167"/>
      <c r="J894" s="167"/>
      <c r="K894" s="167">
        <f t="shared" ref="K894:AA894" si="90">K465</f>
        <v>0</v>
      </c>
      <c r="L894" s="167">
        <f t="shared" si="90"/>
        <v>0</v>
      </c>
      <c r="M894" s="167">
        <f t="shared" si="90"/>
        <v>0</v>
      </c>
      <c r="N894" s="167">
        <f t="shared" si="90"/>
        <v>0</v>
      </c>
      <c r="O894" s="167">
        <f t="shared" si="90"/>
        <v>0</v>
      </c>
      <c r="P894" s="167">
        <f t="shared" si="90"/>
        <v>0</v>
      </c>
      <c r="Q894" s="167">
        <f t="shared" si="90"/>
        <v>0</v>
      </c>
      <c r="R894" s="167">
        <f t="shared" si="90"/>
        <v>0</v>
      </c>
      <c r="S894" s="167">
        <f t="shared" si="90"/>
        <v>0</v>
      </c>
      <c r="T894" s="167">
        <f t="shared" si="90"/>
        <v>0</v>
      </c>
      <c r="U894" s="167">
        <f t="shared" si="90"/>
        <v>0</v>
      </c>
      <c r="V894" s="167">
        <f t="shared" si="90"/>
        <v>0</v>
      </c>
      <c r="W894" s="167">
        <f t="shared" si="90"/>
        <v>0</v>
      </c>
      <c r="X894" s="167">
        <f t="shared" si="90"/>
        <v>-4.8185349306642249E-2</v>
      </c>
      <c r="Y894" s="167">
        <f t="shared" si="90"/>
        <v>-4.3783200463303196E-2</v>
      </c>
      <c r="Z894" s="167">
        <f t="shared" si="90"/>
        <v>-4.5979873837057074E-2</v>
      </c>
      <c r="AA894" s="167">
        <f t="shared" si="90"/>
        <v>-4.1670279113265297E-2</v>
      </c>
      <c r="AB894" s="167">
        <f t="shared" ref="AB894:AR894" si="91">AB468</f>
        <v>2.8288694832601475E-3</v>
      </c>
      <c r="AC894" s="167">
        <f t="shared" si="91"/>
        <v>1.4324090712298777E-2</v>
      </c>
      <c r="AD894" s="167">
        <f t="shared" si="91"/>
        <v>7.8693045620396324E-3</v>
      </c>
      <c r="AE894" s="167">
        <f t="shared" si="91"/>
        <v>4.4874283177459472E-2</v>
      </c>
      <c r="AF894" s="167">
        <f t="shared" si="91"/>
        <v>1.5279016253720051E-2</v>
      </c>
      <c r="AG894" s="167">
        <f t="shared" si="91"/>
        <v>3.0475086367279448E-2</v>
      </c>
      <c r="AH894" s="167">
        <f t="shared" si="91"/>
        <v>-2.9580390349729177E-4</v>
      </c>
      <c r="AI894" s="2122">
        <f t="shared" si="91"/>
        <v>4.5820306218963113E-3</v>
      </c>
      <c r="AJ894" s="167">
        <f t="shared" si="91"/>
        <v>8.5885150946109386E-3</v>
      </c>
      <c r="AK894" s="167">
        <f t="shared" si="91"/>
        <v>3.512063302459676E-2</v>
      </c>
      <c r="AL894" s="167">
        <f t="shared" si="91"/>
        <v>2.6854398799970407E-2</v>
      </c>
      <c r="AM894" s="167">
        <f t="shared" si="91"/>
        <v>8.4779012950634575E-3</v>
      </c>
      <c r="AN894" s="167">
        <f t="shared" si="91"/>
        <v>6.661569730238231E-3</v>
      </c>
      <c r="AO894" s="167">
        <f t="shared" si="91"/>
        <v>5.513015258465045E-3</v>
      </c>
      <c r="AP894" s="167">
        <f t="shared" si="91"/>
        <v>4.3739743709527929E-3</v>
      </c>
      <c r="AQ894" s="167">
        <f t="shared" si="91"/>
        <v>4.2475164021342719E-3</v>
      </c>
      <c r="AR894" s="2394" t="e">
        <f t="shared" si="91"/>
        <v>#REF!</v>
      </c>
      <c r="AS894" s="2394" t="e">
        <f>AS465</f>
        <v>#REF!</v>
      </c>
      <c r="AT894" s="2394" t="e">
        <f>AT465</f>
        <v>#REF!</v>
      </c>
    </row>
    <row r="895" spans="4:46">
      <c r="D895" s="1733" t="s">
        <v>700</v>
      </c>
      <c r="E895" s="167"/>
      <c r="F895" s="167"/>
      <c r="G895" s="167"/>
      <c r="H895" s="167"/>
      <c r="I895" s="167"/>
      <c r="J895" s="167"/>
      <c r="K895" s="167">
        <f t="shared" ref="K895:U895" si="92">K468</f>
        <v>0</v>
      </c>
      <c r="L895" s="167">
        <f t="shared" si="92"/>
        <v>0</v>
      </c>
      <c r="M895" s="167">
        <f t="shared" si="92"/>
        <v>0</v>
      </c>
      <c r="N895" s="167">
        <f t="shared" si="92"/>
        <v>0</v>
      </c>
      <c r="O895" s="167">
        <f t="shared" si="92"/>
        <v>0</v>
      </c>
      <c r="P895" s="167">
        <f t="shared" si="92"/>
        <v>0</v>
      </c>
      <c r="Q895" s="167">
        <f t="shared" si="92"/>
        <v>0</v>
      </c>
      <c r="R895" s="167">
        <f t="shared" si="92"/>
        <v>0</v>
      </c>
      <c r="S895" s="167">
        <f t="shared" si="92"/>
        <v>0</v>
      </c>
      <c r="T895" s="167">
        <f t="shared" si="92"/>
        <v>0</v>
      </c>
      <c r="U895" s="167">
        <f t="shared" si="92"/>
        <v>0</v>
      </c>
      <c r="V895" s="167">
        <f t="shared" ref="V895:AA895" si="93">V469</f>
        <v>0</v>
      </c>
      <c r="W895" s="167">
        <f t="shared" si="93"/>
        <v>6.7796610169491877E-4</v>
      </c>
      <c r="X895" s="167">
        <f t="shared" si="93"/>
        <v>3.0562347188264926E-4</v>
      </c>
      <c r="Y895" s="167">
        <f t="shared" si="93"/>
        <v>-1.2237565145424173E-2</v>
      </c>
      <c r="Z895" s="167">
        <f t="shared" si="93"/>
        <v>3.135300048307484E-3</v>
      </c>
      <c r="AA895" s="167">
        <f t="shared" si="93"/>
        <v>1.213263017248542E-2</v>
      </c>
      <c r="AB895" s="167">
        <f t="shared" ref="AB895:AR895" si="94">AB472</f>
        <v>5.0081626136766831E-2</v>
      </c>
      <c r="AC895" s="167">
        <f t="shared" si="94"/>
        <v>5.5925071035759555E-2</v>
      </c>
      <c r="AD895" s="167">
        <f t="shared" si="94"/>
        <v>6.3805106143181259E-2</v>
      </c>
      <c r="AE895" s="167">
        <f t="shared" si="94"/>
        <v>0.12358737221714247</v>
      </c>
      <c r="AF895" s="167">
        <f t="shared" si="94"/>
        <v>8.8670854379757233E-2</v>
      </c>
      <c r="AG895" s="167">
        <f t="shared" si="94"/>
        <v>0.10437066105217253</v>
      </c>
      <c r="AH895" s="167">
        <f t="shared" si="94"/>
        <v>6.2182716099050052E-2</v>
      </c>
      <c r="AI895" s="2122">
        <f t="shared" si="94"/>
        <v>7.2210978945677989E-2</v>
      </c>
      <c r="AJ895" s="167">
        <f t="shared" si="94"/>
        <v>5.7984148992398482E-2</v>
      </c>
      <c r="AK895" s="167">
        <f t="shared" si="94"/>
        <v>8.6466194602331042E-2</v>
      </c>
      <c r="AL895" s="167">
        <f t="shared" si="94"/>
        <v>7.8044832896355498E-2</v>
      </c>
      <c r="AM895" s="167">
        <f t="shared" si="94"/>
        <v>7.1697136623865163E-2</v>
      </c>
      <c r="AN895" s="167">
        <f t="shared" si="94"/>
        <v>7.4742865164181216E-2</v>
      </c>
      <c r="AO895" s="167">
        <f t="shared" si="94"/>
        <v>7.0101190289451387E-2</v>
      </c>
      <c r="AP895" s="167">
        <f t="shared" si="94"/>
        <v>3.9111147828272207E-2</v>
      </c>
      <c r="AQ895" s="167">
        <f t="shared" si="94"/>
        <v>1.4614644957269787E-2</v>
      </c>
      <c r="AR895" s="2394" t="e">
        <f t="shared" si="94"/>
        <v>#REF!</v>
      </c>
      <c r="AS895" s="2394" t="e">
        <f>AS469</f>
        <v>#REF!</v>
      </c>
      <c r="AT895" s="2394" t="e">
        <f>AT469</f>
        <v>#REF!</v>
      </c>
    </row>
    <row r="896" spans="4:46" s="1755" customFormat="1">
      <c r="D896" s="1753" t="s">
        <v>511</v>
      </c>
      <c r="E896" s="1754"/>
      <c r="F896" s="1754"/>
      <c r="G896" s="1754"/>
      <c r="H896" s="1754"/>
      <c r="I896" s="1754"/>
      <c r="J896" s="1754"/>
      <c r="K896" s="1754" t="str">
        <f t="shared" ref="K896:U896" si="95">+IF(ABS(K892+K893+K894+K895)&gt;0.001,K892+K893+K894+K895,"")</f>
        <v/>
      </c>
      <c r="L896" s="1754" t="str">
        <f t="shared" si="95"/>
        <v/>
      </c>
      <c r="M896" s="1754" t="str">
        <f t="shared" si="95"/>
        <v/>
      </c>
      <c r="N896" s="1754" t="str">
        <f t="shared" si="95"/>
        <v/>
      </c>
      <c r="O896" s="1754" t="str">
        <f t="shared" si="95"/>
        <v/>
      </c>
      <c r="P896" s="1754" t="str">
        <f t="shared" si="95"/>
        <v/>
      </c>
      <c r="Q896" s="1754" t="str">
        <f t="shared" si="95"/>
        <v/>
      </c>
      <c r="R896" s="1754" t="str">
        <f t="shared" si="95"/>
        <v/>
      </c>
      <c r="S896" s="1754" t="str">
        <f t="shared" si="95"/>
        <v/>
      </c>
      <c r="T896" s="1754" t="str">
        <f t="shared" si="95"/>
        <v/>
      </c>
      <c r="U896" s="1754" t="str">
        <f t="shared" si="95"/>
        <v/>
      </c>
      <c r="V896" s="1754">
        <f>+IF(ABS(V892+V894+V895)&gt;0.001,V892+V894+V895,"")</f>
        <v>5.7263202511773942E-2</v>
      </c>
      <c r="W896" s="1754">
        <f t="shared" ref="W896:AA896" si="96">+IF(ABS(W892+W894+W895)&gt;0.001,W892+W894+W895,"")</f>
        <v>5.3016949152542375E-2</v>
      </c>
      <c r="X896" s="1754">
        <f t="shared" si="96"/>
        <v>1.4951005786470882E-3</v>
      </c>
      <c r="Y896" s="1754">
        <f t="shared" si="96"/>
        <v>-4.7928794444028425E-3</v>
      </c>
      <c r="Z896" s="1754">
        <f t="shared" si="96"/>
        <v>7.8592884092465592E-3</v>
      </c>
      <c r="AA896" s="1754">
        <f t="shared" si="96"/>
        <v>2.3211102423938576E-2</v>
      </c>
      <c r="AB896" s="1754" t="str">
        <f>+IF(ABS(AB891-AB894+AB895)&gt;0.001,"check","")</f>
        <v>check</v>
      </c>
      <c r="AC896" s="1754" t="str">
        <f t="shared" ref="AC896:AN896" si="97">+IF(ABS(AC891-AC894+AC895)&gt;0.001,"check","")</f>
        <v>check</v>
      </c>
      <c r="AD896" s="1754" t="str">
        <f t="shared" si="97"/>
        <v>check</v>
      </c>
      <c r="AE896" s="1754" t="str">
        <f t="shared" si="97"/>
        <v/>
      </c>
      <c r="AF896" s="1754" t="str">
        <f t="shared" si="97"/>
        <v>check</v>
      </c>
      <c r="AG896" s="1754" t="str">
        <f t="shared" si="97"/>
        <v>check</v>
      </c>
      <c r="AH896" s="1754" t="str">
        <f t="shared" si="97"/>
        <v>check</v>
      </c>
      <c r="AI896" s="2123" t="str">
        <f t="shared" si="97"/>
        <v>check</v>
      </c>
      <c r="AJ896" s="1754" t="str">
        <f t="shared" si="97"/>
        <v/>
      </c>
      <c r="AK896" s="1754" t="str">
        <f t="shared" si="97"/>
        <v/>
      </c>
      <c r="AL896" s="1754" t="str">
        <f t="shared" si="97"/>
        <v/>
      </c>
      <c r="AM896" s="1754" t="str">
        <f t="shared" si="97"/>
        <v/>
      </c>
      <c r="AN896" s="1754" t="str">
        <f t="shared" si="97"/>
        <v/>
      </c>
      <c r="AO896" s="1754">
        <f t="shared" ref="AO896:AP896" si="98">+IF(ABS(AO892-AO894+AO895)&gt;0.001,AO892-AO894+AO895,"")</f>
        <v>-1.5552955305132288E-3</v>
      </c>
      <c r="AP896" s="1754">
        <f t="shared" si="98"/>
        <v>-1.3739743709527963E-3</v>
      </c>
      <c r="AQ896" s="1754">
        <f t="shared" ref="AQ896" si="99">+IF(ABS(AQ892-AQ894+AQ895)&gt;0.001,AQ892-AQ894+AQ895,"")</f>
        <v>-1.2475164021342744E-3</v>
      </c>
      <c r="AR896" s="2395" t="e">
        <f t="shared" ref="AR896" si="100">+IF(ABS(AR892-AR894+AR895)&gt;0.001,AR892-AR894+AR895,"")</f>
        <v>#REF!</v>
      </c>
      <c r="AS896" s="2395" t="e">
        <f t="shared" ref="AS896" si="101">+IF(ABS(AS892-AS894+AS895)&gt;0.001,AS892-AS894+AS895,"")</f>
        <v>#REF!</v>
      </c>
      <c r="AT896" s="2395" t="e">
        <f t="shared" ref="AT896" si="102">+IF(ABS(AT892-AT894+AT895)&gt;0.001,AT892-AT894+AT895,"")</f>
        <v>#REF!</v>
      </c>
    </row>
    <row r="897" spans="4:46" ht="17.75">
      <c r="D897" s="1796" t="s">
        <v>217</v>
      </c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 t="s">
        <v>218</v>
      </c>
      <c r="Y897" s="21"/>
      <c r="Z897" s="21"/>
      <c r="AA897" s="21"/>
      <c r="AB897" s="370"/>
      <c r="AC897" s="370"/>
      <c r="AD897" s="370"/>
      <c r="AE897" s="21"/>
      <c r="AF897" s="21"/>
      <c r="AG897" s="21"/>
      <c r="AH897" s="21"/>
      <c r="AI897" s="2115"/>
      <c r="AJ897" s="21"/>
      <c r="AK897" s="21"/>
      <c r="AL897" s="21"/>
      <c r="AM897" s="21"/>
      <c r="AN897" s="21"/>
      <c r="AO897" s="21"/>
      <c r="AP897" s="21"/>
      <c r="AQ897" s="21"/>
      <c r="AR897" s="2394"/>
      <c r="AS897" s="2394"/>
      <c r="AT897" s="2394"/>
    </row>
    <row r="898" spans="4:46">
      <c r="D898" s="1735" t="s">
        <v>221</v>
      </c>
      <c r="E898" s="21"/>
      <c r="F898" s="21"/>
      <c r="G898" s="21"/>
      <c r="H898" s="21"/>
      <c r="I898" s="21"/>
      <c r="J898" s="21">
        <f t="shared" ref="J898:V898" si="103">+J899+J900</f>
        <v>1.0458333333333334</v>
      </c>
      <c r="K898" s="21">
        <f t="shared" si="103"/>
        <v>1.0446650124069479</v>
      </c>
      <c r="L898" s="21">
        <f t="shared" si="103"/>
        <v>1.0183696900114811</v>
      </c>
      <c r="M898" s="21">
        <f t="shared" si="103"/>
        <v>1.025695931477516</v>
      </c>
      <c r="N898" s="21">
        <f t="shared" si="103"/>
        <v>1.0060922541340296</v>
      </c>
      <c r="O898" s="21">
        <f t="shared" si="103"/>
        <v>0.98250728862973769</v>
      </c>
      <c r="P898" s="21">
        <f t="shared" si="103"/>
        <v>0.97677261613691935</v>
      </c>
      <c r="Q898" s="21">
        <f t="shared" si="103"/>
        <v>0.96395412342981979</v>
      </c>
      <c r="R898" s="21">
        <f t="shared" si="103"/>
        <v>0.91820224719101118</v>
      </c>
      <c r="S898" s="21">
        <f t="shared" si="103"/>
        <v>0.93712469092193573</v>
      </c>
      <c r="T898" s="21">
        <f t="shared" si="103"/>
        <v>0.95035681042506981</v>
      </c>
      <c r="U898" s="21">
        <f t="shared" si="103"/>
        <v>0.95264780050434295</v>
      </c>
      <c r="V898" s="21">
        <f t="shared" si="103"/>
        <v>0.93491410597628843</v>
      </c>
      <c r="W898" s="21">
        <f t="shared" ref="W898:AN898" si="104">+W899+W900</f>
        <v>0.93258188005104203</v>
      </c>
      <c r="X898" s="21">
        <f t="shared" si="104"/>
        <v>0.91279414672730863</v>
      </c>
      <c r="Y898" s="21">
        <f t="shared" si="104"/>
        <v>0.92921927796549886</v>
      </c>
      <c r="Z898" s="21">
        <f t="shared" si="104"/>
        <v>0.94504065040650409</v>
      </c>
      <c r="AA898" s="21">
        <f t="shared" si="104"/>
        <v>0.92739225712198692</v>
      </c>
      <c r="AB898" s="21">
        <f>+AB899+AB900</f>
        <v>0.88783483839976785</v>
      </c>
      <c r="AC898" s="21">
        <f t="shared" si="104"/>
        <v>0.91245908007773346</v>
      </c>
      <c r="AD898" s="21">
        <f t="shared" si="104"/>
        <v>0.87296070930056668</v>
      </c>
      <c r="AE898" s="21">
        <f t="shared" si="104"/>
        <v>0.928259999045283</v>
      </c>
      <c r="AF898" s="21">
        <f t="shared" si="104"/>
        <v>0.88553921183730433</v>
      </c>
      <c r="AG898" s="21">
        <f t="shared" si="104"/>
        <v>0.90447129834936513</v>
      </c>
      <c r="AH898" s="21">
        <f t="shared" si="104"/>
        <v>0.90896225135573572</v>
      </c>
      <c r="AI898" s="2115">
        <f t="shared" si="104"/>
        <v>0.8518860350438483</v>
      </c>
      <c r="AJ898" s="21">
        <f t="shared" si="104"/>
        <v>0.88365321173780176</v>
      </c>
      <c r="AK898" s="21">
        <f t="shared" si="104"/>
        <v>0.87940483755257304</v>
      </c>
      <c r="AL898" s="21">
        <f t="shared" si="104"/>
        <v>0.86000836840415851</v>
      </c>
      <c r="AM898" s="21">
        <f t="shared" si="104"/>
        <v>0.83317701996908999</v>
      </c>
      <c r="AN898" s="21">
        <f t="shared" si="104"/>
        <v>0.82199144317541517</v>
      </c>
      <c r="AO898" s="21">
        <f t="shared" ref="AO898:AR898" si="105">+AO899+AO900</f>
        <v>0.87812198449835288</v>
      </c>
      <c r="AP898" s="21">
        <f t="shared" si="105"/>
        <v>0.85076187741190079</v>
      </c>
      <c r="AQ898" s="21">
        <f t="shared" si="105"/>
        <v>0.7533622281955934</v>
      </c>
      <c r="AR898" s="2394">
        <f t="shared" si="105"/>
        <v>0.57116592613258299</v>
      </c>
      <c r="AS898" s="2394">
        <f t="shared" ref="AS898:AT898" si="106">+AS899+AS900</f>
        <v>0.43126992546095683</v>
      </c>
      <c r="AT898" s="2394" t="e">
        <f t="shared" si="106"/>
        <v>#REF!</v>
      </c>
    </row>
    <row r="899" spans="4:46">
      <c r="D899" s="1735" t="s">
        <v>220</v>
      </c>
      <c r="E899" s="21"/>
      <c r="F899" s="21"/>
      <c r="G899" s="21"/>
      <c r="H899" s="21"/>
      <c r="I899" s="21"/>
      <c r="J899" s="21">
        <f t="shared" ref="J899:AT899" si="107">+J143</f>
        <v>0.16388888888888889</v>
      </c>
      <c r="K899" s="21">
        <f t="shared" si="107"/>
        <v>0.16129032258064516</v>
      </c>
      <c r="L899" s="21">
        <f t="shared" si="107"/>
        <v>0.16303099885189437</v>
      </c>
      <c r="M899" s="21">
        <f t="shared" si="107"/>
        <v>0.17130620985010706</v>
      </c>
      <c r="N899" s="21">
        <f t="shared" si="107"/>
        <v>0.17058311575282856</v>
      </c>
      <c r="O899" s="21">
        <f t="shared" si="107"/>
        <v>0.16545189504373178</v>
      </c>
      <c r="P899" s="21">
        <f t="shared" si="107"/>
        <v>0.16442542787286063</v>
      </c>
      <c r="Q899" s="21">
        <f t="shared" si="107"/>
        <v>0.16056799563080285</v>
      </c>
      <c r="R899" s="21">
        <f t="shared" si="107"/>
        <v>0.14157303370786517</v>
      </c>
      <c r="S899" s="21">
        <f t="shared" si="107"/>
        <v>0.1229247615683504</v>
      </c>
      <c r="T899" s="21">
        <f t="shared" si="107"/>
        <v>0.12752094322060192</v>
      </c>
      <c r="U899" s="21">
        <f t="shared" si="107"/>
        <v>0.1308489773045671</v>
      </c>
      <c r="V899" s="21">
        <f t="shared" si="107"/>
        <v>0.1202516331962255</v>
      </c>
      <c r="W899" s="21">
        <f t="shared" si="107"/>
        <v>0.12951935346660995</v>
      </c>
      <c r="X899" s="21">
        <f t="shared" si="107"/>
        <v>0.128732450069211</v>
      </c>
      <c r="Y899" s="21">
        <f t="shared" si="107"/>
        <v>0.14280633113996088</v>
      </c>
      <c r="Z899" s="21">
        <f t="shared" si="107"/>
        <v>0.13853658536585367</v>
      </c>
      <c r="AA899" s="21">
        <f t="shared" si="107"/>
        <v>0.15062089116143171</v>
      </c>
      <c r="AB899" s="21">
        <f t="shared" si="107"/>
        <v>0.15007484825649961</v>
      </c>
      <c r="AC899" s="21">
        <f t="shared" si="107"/>
        <v>0.14747655659577094</v>
      </c>
      <c r="AD899" s="21">
        <f t="shared" si="107"/>
        <v>0.15816562895373784</v>
      </c>
      <c r="AE899" s="21">
        <f t="shared" si="107"/>
        <v>0.16388040772670412</v>
      </c>
      <c r="AF899" s="21">
        <f t="shared" si="107"/>
        <v>0.16943759584338711</v>
      </c>
      <c r="AG899" s="21">
        <f t="shared" si="107"/>
        <v>0.17032816411901353</v>
      </c>
      <c r="AH899" s="21">
        <f t="shared" si="107"/>
        <v>0.1522054360785586</v>
      </c>
      <c r="AI899" s="2115">
        <f t="shared" si="107"/>
        <v>0.1472465935684204</v>
      </c>
      <c r="AJ899" s="21">
        <f t="shared" si="107"/>
        <v>0.14060468785517305</v>
      </c>
      <c r="AK899" s="21">
        <f t="shared" si="107"/>
        <v>0.13730700006982607</v>
      </c>
      <c r="AL899" s="21">
        <f t="shared" si="107"/>
        <v>0.13833556353989615</v>
      </c>
      <c r="AM899" s="21">
        <f t="shared" si="107"/>
        <v>0.13862613073972646</v>
      </c>
      <c r="AN899" s="21">
        <f t="shared" si="107"/>
        <v>0.13661293871597899</v>
      </c>
      <c r="AO899" s="21">
        <f t="shared" si="107"/>
        <v>0.18282734001819501</v>
      </c>
      <c r="AP899" s="21">
        <f t="shared" si="107"/>
        <v>0.17237052254702664</v>
      </c>
      <c r="AQ899" s="21">
        <f t="shared" si="107"/>
        <v>0.1580717788291422</v>
      </c>
      <c r="AR899" s="2394">
        <f t="shared" si="107"/>
        <v>0.15340270619355714</v>
      </c>
      <c r="AS899" s="2394">
        <f t="shared" si="107"/>
        <v>0.14688309062555299</v>
      </c>
      <c r="AT899" s="2394" t="e">
        <f t="shared" si="107"/>
        <v>#REF!</v>
      </c>
    </row>
    <row r="900" spans="4:46">
      <c r="D900" s="1735" t="s">
        <v>153</v>
      </c>
      <c r="E900" s="21"/>
      <c r="F900" s="21"/>
      <c r="G900" s="21"/>
      <c r="H900" s="21"/>
      <c r="I900" s="21"/>
      <c r="J900" s="21">
        <f t="shared" ref="J900:AT900" si="108">+J144</f>
        <v>0.88194444444444442</v>
      </c>
      <c r="K900" s="21">
        <f t="shared" si="108"/>
        <v>0.88337468982630274</v>
      </c>
      <c r="L900" s="21">
        <f t="shared" si="108"/>
        <v>0.85533869115958672</v>
      </c>
      <c r="M900" s="21">
        <f t="shared" si="108"/>
        <v>0.854389721627409</v>
      </c>
      <c r="N900" s="21">
        <f t="shared" si="108"/>
        <v>0.835509138381201</v>
      </c>
      <c r="O900" s="21">
        <f t="shared" si="108"/>
        <v>0.81705539358600587</v>
      </c>
      <c r="P900" s="21">
        <f t="shared" si="108"/>
        <v>0.81234718826405872</v>
      </c>
      <c r="Q900" s="21">
        <f t="shared" si="108"/>
        <v>0.80338612779901697</v>
      </c>
      <c r="R900" s="21">
        <f t="shared" si="108"/>
        <v>0.77662921348314606</v>
      </c>
      <c r="S900" s="21">
        <f t="shared" si="108"/>
        <v>0.81419992935358532</v>
      </c>
      <c r="T900" s="21">
        <f t="shared" si="108"/>
        <v>0.82283586720446789</v>
      </c>
      <c r="U900" s="21">
        <f t="shared" si="108"/>
        <v>0.82179882319977582</v>
      </c>
      <c r="V900" s="21">
        <f t="shared" si="108"/>
        <v>0.81466247278006287</v>
      </c>
      <c r="W900" s="21">
        <f t="shared" si="108"/>
        <v>0.80306252658443211</v>
      </c>
      <c r="X900" s="21">
        <f t="shared" si="108"/>
        <v>0.78406169665809766</v>
      </c>
      <c r="Y900" s="21">
        <f t="shared" si="108"/>
        <v>0.78641294682553797</v>
      </c>
      <c r="Z900" s="21">
        <f t="shared" si="108"/>
        <v>0.80650406504065042</v>
      </c>
      <c r="AA900" s="21">
        <f t="shared" si="108"/>
        <v>0.77677136596055518</v>
      </c>
      <c r="AB900" s="21">
        <f t="shared" si="108"/>
        <v>0.73775999014326821</v>
      </c>
      <c r="AC900" s="21">
        <f t="shared" si="108"/>
        <v>0.7649825234819625</v>
      </c>
      <c r="AD900" s="21">
        <f t="shared" si="108"/>
        <v>0.71479508034682882</v>
      </c>
      <c r="AE900" s="21">
        <f t="shared" si="108"/>
        <v>0.76437959131857891</v>
      </c>
      <c r="AF900" s="21">
        <f t="shared" si="108"/>
        <v>0.7161016159939172</v>
      </c>
      <c r="AG900" s="21">
        <f t="shared" si="108"/>
        <v>0.7341431342303516</v>
      </c>
      <c r="AH900" s="21">
        <f t="shared" si="108"/>
        <v>0.75675681527717709</v>
      </c>
      <c r="AI900" s="2115">
        <f t="shared" si="108"/>
        <v>0.7046394414754279</v>
      </c>
      <c r="AJ900" s="21">
        <f t="shared" si="108"/>
        <v>0.74304852388262865</v>
      </c>
      <c r="AK900" s="21">
        <f t="shared" si="108"/>
        <v>0.74209783748274694</v>
      </c>
      <c r="AL900" s="21">
        <f t="shared" si="108"/>
        <v>0.72167280486426233</v>
      </c>
      <c r="AM900" s="21">
        <f t="shared" si="108"/>
        <v>0.69455088922936348</v>
      </c>
      <c r="AN900" s="21">
        <f t="shared" si="108"/>
        <v>0.68537850445943616</v>
      </c>
      <c r="AO900" s="21">
        <f t="shared" si="108"/>
        <v>0.69529464448015788</v>
      </c>
      <c r="AP900" s="21">
        <f t="shared" si="108"/>
        <v>0.67839135486487412</v>
      </c>
      <c r="AQ900" s="21">
        <f t="shared" si="108"/>
        <v>0.59529044936645115</v>
      </c>
      <c r="AR900" s="2394">
        <f t="shared" si="108"/>
        <v>0.41776321993902588</v>
      </c>
      <c r="AS900" s="2394">
        <f t="shared" si="108"/>
        <v>0.28438683483540383</v>
      </c>
      <c r="AT900" s="2394" t="e">
        <f t="shared" si="108"/>
        <v>#REF!</v>
      </c>
    </row>
    <row r="901" spans="4:46">
      <c r="D901" s="1735" t="s">
        <v>219</v>
      </c>
      <c r="E901" s="21"/>
      <c r="F901" s="21"/>
      <c r="G901" s="21"/>
      <c r="H901" s="21"/>
      <c r="I901" s="21"/>
      <c r="J901" s="21">
        <f t="shared" ref="J901:AT901" si="109">+J145</f>
        <v>0.11944444444444445</v>
      </c>
      <c r="K901" s="21">
        <f t="shared" si="109"/>
        <v>0.12282878411910669</v>
      </c>
      <c r="L901" s="21">
        <f t="shared" si="109"/>
        <v>0.12743972445464982</v>
      </c>
      <c r="M901" s="21">
        <f t="shared" si="109"/>
        <v>0.12633832976445397</v>
      </c>
      <c r="N901" s="21">
        <f t="shared" si="109"/>
        <v>0.13141862489120976</v>
      </c>
      <c r="O901" s="21">
        <f t="shared" si="109"/>
        <v>0.14358600583090378</v>
      </c>
      <c r="P901" s="21">
        <f t="shared" si="109"/>
        <v>0.15158924205378974</v>
      </c>
      <c r="Q901" s="21">
        <f t="shared" si="109"/>
        <v>0.15019115237575095</v>
      </c>
      <c r="R901" s="21">
        <f t="shared" si="109"/>
        <v>0.16808988764044944</v>
      </c>
      <c r="S901" s="21">
        <f t="shared" si="109"/>
        <v>0.21370540445072411</v>
      </c>
      <c r="T901" s="21">
        <f t="shared" si="109"/>
        <v>0.21036301582376668</v>
      </c>
      <c r="U901" s="21">
        <f t="shared" si="109"/>
        <v>0.20565984869711404</v>
      </c>
      <c r="V901" s="21">
        <f t="shared" si="109"/>
        <v>0.20904911686426325</v>
      </c>
      <c r="W901" s="21">
        <f t="shared" si="109"/>
        <v>0.23287962569119525</v>
      </c>
      <c r="X901" s="21">
        <f t="shared" si="109"/>
        <v>0.24421593830334193</v>
      </c>
      <c r="Y901" s="21">
        <f t="shared" si="109"/>
        <v>0.23226035923884047</v>
      </c>
      <c r="Z901" s="21">
        <f t="shared" si="109"/>
        <v>0.2424390243902439</v>
      </c>
      <c r="AA901" s="21">
        <f t="shared" si="109"/>
        <v>0.25902118334550767</v>
      </c>
      <c r="AB901" s="21">
        <f t="shared" si="109"/>
        <v>0.23835030231729371</v>
      </c>
      <c r="AC901" s="21">
        <f t="shared" si="109"/>
        <v>0.22322191129293459</v>
      </c>
      <c r="AD901" s="21">
        <f t="shared" si="109"/>
        <v>0.27028718748280989</v>
      </c>
      <c r="AE901" s="21">
        <f t="shared" si="109"/>
        <v>0.23714920663640893</v>
      </c>
      <c r="AF901" s="21">
        <f t="shared" si="109"/>
        <v>0.2673491367110622</v>
      </c>
      <c r="AG901" s="21">
        <f t="shared" si="109"/>
        <v>0.25741830154206147</v>
      </c>
      <c r="AH901" s="21">
        <f t="shared" si="109"/>
        <v>0.25019199125609948</v>
      </c>
      <c r="AI901" s="2115">
        <f t="shared" si="109"/>
        <v>0.30669377126840536</v>
      </c>
      <c r="AJ901" s="21">
        <f t="shared" si="109"/>
        <v>0.28307287125731312</v>
      </c>
      <c r="AK901" s="21">
        <f t="shared" si="109"/>
        <v>0.31094340342307836</v>
      </c>
      <c r="AL901" s="21">
        <f t="shared" si="109"/>
        <v>0.31001779914233563</v>
      </c>
      <c r="AM901" s="21">
        <f t="shared" si="109"/>
        <v>0.30097816664193822</v>
      </c>
      <c r="AN901" s="21">
        <f t="shared" si="109"/>
        <v>0.30441228476918314</v>
      </c>
      <c r="AO901" s="21">
        <f t="shared" si="109"/>
        <v>0.2253057091146537</v>
      </c>
      <c r="AP901" s="21">
        <f t="shared" si="109"/>
        <v>0.27462831711880487</v>
      </c>
      <c r="AQ901" s="21">
        <f t="shared" si="109"/>
        <v>0.40880743987483292</v>
      </c>
      <c r="AR901" s="2394">
        <f t="shared" si="109"/>
        <v>0.66126600124463453</v>
      </c>
      <c r="AS901" s="2394">
        <f t="shared" si="109"/>
        <v>0.85250855855536523</v>
      </c>
      <c r="AT901" s="2394" t="e">
        <f t="shared" si="109"/>
        <v>#REF!</v>
      </c>
    </row>
    <row r="902" spans="4:46">
      <c r="D902" s="1735" t="s">
        <v>220</v>
      </c>
      <c r="E902" s="21"/>
      <c r="F902" s="21"/>
      <c r="G902" s="21"/>
      <c r="H902" s="21"/>
      <c r="I902" s="21"/>
      <c r="J902" s="21">
        <f t="shared" ref="J902:AT902" si="110">+J146</f>
        <v>0</v>
      </c>
      <c r="K902" s="21">
        <f t="shared" si="110"/>
        <v>0</v>
      </c>
      <c r="L902" s="21">
        <f t="shared" si="110"/>
        <v>0</v>
      </c>
      <c r="M902" s="21">
        <f t="shared" si="110"/>
        <v>0</v>
      </c>
      <c r="N902" s="21">
        <f t="shared" si="110"/>
        <v>0</v>
      </c>
      <c r="O902" s="21">
        <f t="shared" si="110"/>
        <v>0</v>
      </c>
      <c r="P902" s="21">
        <f t="shared" si="110"/>
        <v>0</v>
      </c>
      <c r="Q902" s="21">
        <f t="shared" si="110"/>
        <v>0</v>
      </c>
      <c r="R902" s="21">
        <f t="shared" si="110"/>
        <v>0</v>
      </c>
      <c r="S902" s="21">
        <f t="shared" si="110"/>
        <v>0</v>
      </c>
      <c r="T902" s="21">
        <f t="shared" si="110"/>
        <v>0</v>
      </c>
      <c r="U902" s="21">
        <f t="shared" si="110"/>
        <v>0</v>
      </c>
      <c r="V902" s="21">
        <f t="shared" si="110"/>
        <v>6.3769681567972511E-2</v>
      </c>
      <c r="W902" s="21">
        <f t="shared" si="110"/>
        <v>7.2853170906247045E-2</v>
      </c>
      <c r="X902" s="21">
        <f t="shared" si="110"/>
        <v>8.6404666938323646E-2</v>
      </c>
      <c r="Y902" s="21">
        <f t="shared" si="110"/>
        <v>9.548813855131047E-2</v>
      </c>
      <c r="Z902" s="21">
        <f t="shared" si="110"/>
        <v>8.6915354656408358E-2</v>
      </c>
      <c r="AA902" s="21">
        <f t="shared" si="110"/>
        <v>7.720932561086459E-2</v>
      </c>
      <c r="AB902" s="21">
        <f t="shared" si="110"/>
        <v>7.2413264673935121E-2</v>
      </c>
      <c r="AC902" s="21">
        <f t="shared" si="110"/>
        <v>8.1955550878596878E-2</v>
      </c>
      <c r="AD902" s="21">
        <f t="shared" si="110"/>
        <v>8.8854474080016149E-2</v>
      </c>
      <c r="AE902" s="21">
        <f t="shared" si="110"/>
        <v>0.10201143794665103</v>
      </c>
      <c r="AF902" s="21">
        <f t="shared" si="110"/>
        <v>0.10854967535728786</v>
      </c>
      <c r="AG902" s="21">
        <f t="shared" si="110"/>
        <v>9.5389801731100773E-2</v>
      </c>
      <c r="AH902" s="21">
        <f t="shared" si="110"/>
        <v>8.474672173823683E-2</v>
      </c>
      <c r="AI902" s="2115">
        <f t="shared" si="110"/>
        <v>7.856579729688179E-2</v>
      </c>
      <c r="AJ902" s="21">
        <f t="shared" si="110"/>
        <v>6.9351973384502941E-2</v>
      </c>
      <c r="AK902" s="21">
        <f t="shared" si="110"/>
        <v>6.894017818555738E-2</v>
      </c>
      <c r="AL902" s="21">
        <f t="shared" si="110"/>
        <v>7.2895680473446814E-2</v>
      </c>
      <c r="AM902" s="21">
        <f t="shared" si="110"/>
        <v>7.4713932922589196E-2</v>
      </c>
      <c r="AN902" s="21">
        <f t="shared" si="110"/>
        <v>7.5231118864475324E-2</v>
      </c>
      <c r="AO902" s="21">
        <f t="shared" si="110"/>
        <v>9.8142096767665846E-3</v>
      </c>
      <c r="AP902" s="21">
        <f t="shared" si="110"/>
        <v>9.581810216533487E-3</v>
      </c>
      <c r="AQ902" s="21">
        <f t="shared" si="110"/>
        <v>8.6462979161817128E-3</v>
      </c>
      <c r="AR902" s="2394">
        <f t="shared" si="110"/>
        <v>7.6609249108446718E-3</v>
      </c>
      <c r="AS902" s="2394">
        <f t="shared" si="110"/>
        <v>6.7556063237124249E-3</v>
      </c>
      <c r="AT902" s="2394" t="e">
        <f t="shared" si="110"/>
        <v>#REF!</v>
      </c>
    </row>
    <row r="903" spans="4:46">
      <c r="D903" s="1735" t="s">
        <v>153</v>
      </c>
      <c r="E903" s="21"/>
      <c r="F903" s="21"/>
      <c r="G903" s="21"/>
      <c r="H903" s="21"/>
      <c r="I903" s="21"/>
      <c r="J903" s="21">
        <f t="shared" ref="J903:AT903" si="111">+J147</f>
        <v>0.11944444444444445</v>
      </c>
      <c r="K903" s="21">
        <f t="shared" si="111"/>
        <v>0.12282878411910669</v>
      </c>
      <c r="L903" s="21">
        <f t="shared" si="111"/>
        <v>0.12743972445464982</v>
      </c>
      <c r="M903" s="21">
        <f t="shared" si="111"/>
        <v>0.12633832976445397</v>
      </c>
      <c r="N903" s="21">
        <f t="shared" si="111"/>
        <v>0.13141862489120976</v>
      </c>
      <c r="O903" s="21">
        <f t="shared" si="111"/>
        <v>0.14358600583090378</v>
      </c>
      <c r="P903" s="21">
        <f t="shared" si="111"/>
        <v>0.15158924205378974</v>
      </c>
      <c r="Q903" s="21">
        <f t="shared" si="111"/>
        <v>0.15019115237575095</v>
      </c>
      <c r="R903" s="21">
        <f t="shared" si="111"/>
        <v>0.16808988764044944</v>
      </c>
      <c r="S903" s="21">
        <f t="shared" si="111"/>
        <v>0.21370540445072411</v>
      </c>
      <c r="T903" s="21">
        <f t="shared" si="111"/>
        <v>0.21036301582376668</v>
      </c>
      <c r="U903" s="21">
        <f t="shared" si="111"/>
        <v>0.20565984869711404</v>
      </c>
      <c r="V903" s="21">
        <f t="shared" si="111"/>
        <v>0.14527943529629073</v>
      </c>
      <c r="W903" s="21">
        <f t="shared" si="111"/>
        <v>0.1600264547849482</v>
      </c>
      <c r="X903" s="21">
        <f t="shared" si="111"/>
        <v>0.15781127136501827</v>
      </c>
      <c r="Y903" s="21">
        <f t="shared" si="111"/>
        <v>0.13677222068753001</v>
      </c>
      <c r="Z903" s="21">
        <f t="shared" si="111"/>
        <v>0.15552366973383555</v>
      </c>
      <c r="AA903" s="21">
        <f t="shared" si="111"/>
        <v>0.18181185773464309</v>
      </c>
      <c r="AB903" s="21">
        <f t="shared" si="111"/>
        <v>0.16593703764335857</v>
      </c>
      <c r="AC903" s="21">
        <f t="shared" si="111"/>
        <v>0.14126636041433771</v>
      </c>
      <c r="AD903" s="21">
        <f t="shared" si="111"/>
        <v>0.18143271340279371</v>
      </c>
      <c r="AE903" s="21">
        <f t="shared" si="111"/>
        <v>0.13513776868975788</v>
      </c>
      <c r="AF903" s="21">
        <f t="shared" si="111"/>
        <v>0.15879946135377432</v>
      </c>
      <c r="AG903" s="21">
        <f t="shared" si="111"/>
        <v>0.16202849981096071</v>
      </c>
      <c r="AH903" s="21">
        <f t="shared" si="111"/>
        <v>0.16544526951786262</v>
      </c>
      <c r="AI903" s="2115">
        <f t="shared" si="111"/>
        <v>0.22812797397152354</v>
      </c>
      <c r="AJ903" s="21">
        <f t="shared" si="111"/>
        <v>0.21372089787281018</v>
      </c>
      <c r="AK903" s="21">
        <f t="shared" si="111"/>
        <v>0.24200322523752096</v>
      </c>
      <c r="AL903" s="21">
        <f t="shared" si="111"/>
        <v>0.23712211866888883</v>
      </c>
      <c r="AM903" s="21">
        <f t="shared" si="111"/>
        <v>0.22626423371934903</v>
      </c>
      <c r="AN903" s="21">
        <f t="shared" si="111"/>
        <v>0.22918116590470783</v>
      </c>
      <c r="AO903" s="21">
        <f t="shared" si="111"/>
        <v>0.21549149943788712</v>
      </c>
      <c r="AP903" s="21">
        <f t="shared" si="111"/>
        <v>0.26504650690227138</v>
      </c>
      <c r="AQ903" s="21">
        <f t="shared" si="111"/>
        <v>0.40016114195865121</v>
      </c>
      <c r="AR903" s="2394">
        <f t="shared" si="111"/>
        <v>0.65360507633378984</v>
      </c>
      <c r="AS903" s="2394">
        <f t="shared" si="111"/>
        <v>0.84575295223165281</v>
      </c>
      <c r="AT903" s="2394" t="e">
        <f t="shared" si="111"/>
        <v>#REF!</v>
      </c>
    </row>
    <row r="904" spans="4:46">
      <c r="D904" s="1735" t="s">
        <v>222</v>
      </c>
      <c r="E904" s="21"/>
      <c r="F904" s="21"/>
      <c r="G904" s="21"/>
      <c r="H904" s="21"/>
      <c r="I904" s="21"/>
      <c r="J904" s="21">
        <f t="shared" ref="J904:AA904" si="112">+J148</f>
        <v>0</v>
      </c>
      <c r="K904" s="21">
        <f t="shared" si="112"/>
        <v>0</v>
      </c>
      <c r="L904" s="21">
        <f t="shared" si="112"/>
        <v>0</v>
      </c>
      <c r="M904" s="21">
        <f t="shared" si="112"/>
        <v>0</v>
      </c>
      <c r="N904" s="21">
        <f t="shared" si="112"/>
        <v>0</v>
      </c>
      <c r="O904" s="21">
        <f t="shared" si="112"/>
        <v>0</v>
      </c>
      <c r="P904" s="21">
        <f t="shared" si="112"/>
        <v>0</v>
      </c>
      <c r="Q904" s="21">
        <f t="shared" si="112"/>
        <v>0</v>
      </c>
      <c r="R904" s="21">
        <f t="shared" si="112"/>
        <v>0</v>
      </c>
      <c r="S904" s="21">
        <f t="shared" si="112"/>
        <v>0</v>
      </c>
      <c r="T904" s="21">
        <f t="shared" si="112"/>
        <v>0</v>
      </c>
      <c r="U904" s="21">
        <f t="shared" si="112"/>
        <v>0</v>
      </c>
      <c r="V904" s="21">
        <f t="shared" si="112"/>
        <v>0</v>
      </c>
      <c r="W904" s="21">
        <f t="shared" si="112"/>
        <v>0</v>
      </c>
      <c r="X904" s="21">
        <f t="shared" si="112"/>
        <v>0</v>
      </c>
      <c r="Y904" s="21">
        <f t="shared" si="112"/>
        <v>0</v>
      </c>
      <c r="Z904" s="21">
        <f t="shared" si="112"/>
        <v>0</v>
      </c>
      <c r="AA904" s="21">
        <f t="shared" si="112"/>
        <v>0</v>
      </c>
      <c r="AB904" s="21">
        <f t="shared" ref="AB904:AR904" si="113">+AB150</f>
        <v>0.11216529156768565</v>
      </c>
      <c r="AC904" s="21">
        <f t="shared" si="113"/>
        <v>8.7540919922266563E-2</v>
      </c>
      <c r="AD904" s="21">
        <f t="shared" si="113"/>
        <v>0.12703950557648935</v>
      </c>
      <c r="AE904" s="21">
        <f t="shared" si="113"/>
        <v>7.1740105181466035E-2</v>
      </c>
      <c r="AF904" s="21">
        <f t="shared" si="113"/>
        <v>0.11446069686154109</v>
      </c>
      <c r="AG904" s="21">
        <f t="shared" si="113"/>
        <v>9.5528701650634873E-2</v>
      </c>
      <c r="AH904" s="21">
        <f t="shared" si="113"/>
        <v>9.0844499586285876E-2</v>
      </c>
      <c r="AI904" s="2115">
        <f t="shared" si="113"/>
        <v>0.14803438806026842</v>
      </c>
      <c r="AJ904" s="21">
        <f t="shared" si="113"/>
        <v>0.11634678826219819</v>
      </c>
      <c r="AK904" s="21">
        <f t="shared" si="113"/>
        <v>0.12059516244742696</v>
      </c>
      <c r="AL904" s="21">
        <f t="shared" si="113"/>
        <v>0.13999163159584155</v>
      </c>
      <c r="AM904" s="21">
        <f t="shared" si="113"/>
        <v>0.16682298003091017</v>
      </c>
      <c r="AN904" s="21">
        <f t="shared" si="113"/>
        <v>0.17800855682458477</v>
      </c>
      <c r="AO904" s="21">
        <f t="shared" si="113"/>
        <v>0.12187801550164706</v>
      </c>
      <c r="AP904" s="21">
        <f t="shared" si="113"/>
        <v>0.14923812258809926</v>
      </c>
      <c r="AQ904" s="21">
        <f t="shared" si="113"/>
        <v>0.24663777180440677</v>
      </c>
      <c r="AR904" s="2394">
        <f t="shared" si="113"/>
        <v>0.42883407386741712</v>
      </c>
      <c r="AS904" s="2394">
        <f>+AS148</f>
        <v>0</v>
      </c>
      <c r="AT904" s="2394">
        <f>+AT148</f>
        <v>0</v>
      </c>
    </row>
    <row r="905" spans="4:46">
      <c r="D905" s="1735" t="s">
        <v>220</v>
      </c>
      <c r="E905" s="21"/>
      <c r="F905" s="21"/>
      <c r="G905" s="21"/>
      <c r="H905" s="21"/>
      <c r="I905" s="21"/>
      <c r="J905" s="21">
        <f t="shared" ref="J905:AA905" si="114">+J149</f>
        <v>0</v>
      </c>
      <c r="K905" s="21">
        <f t="shared" si="114"/>
        <v>0</v>
      </c>
      <c r="L905" s="21">
        <f t="shared" si="114"/>
        <v>0</v>
      </c>
      <c r="M905" s="21">
        <f t="shared" si="114"/>
        <v>0</v>
      </c>
      <c r="N905" s="21">
        <f t="shared" si="114"/>
        <v>0</v>
      </c>
      <c r="O905" s="21">
        <f t="shared" si="114"/>
        <v>0</v>
      </c>
      <c r="P905" s="21">
        <f t="shared" si="114"/>
        <v>0</v>
      </c>
      <c r="Q905" s="21">
        <f t="shared" si="114"/>
        <v>0</v>
      </c>
      <c r="R905" s="21">
        <f t="shared" si="114"/>
        <v>0</v>
      </c>
      <c r="S905" s="21">
        <f t="shared" si="114"/>
        <v>0</v>
      </c>
      <c r="T905" s="21">
        <f t="shared" si="114"/>
        <v>0</v>
      </c>
      <c r="U905" s="21">
        <f t="shared" si="114"/>
        <v>0</v>
      </c>
      <c r="V905" s="21">
        <f t="shared" si="114"/>
        <v>0</v>
      </c>
      <c r="W905" s="21">
        <f t="shared" si="114"/>
        <v>0</v>
      </c>
      <c r="X905" s="21">
        <f t="shared" si="114"/>
        <v>0</v>
      </c>
      <c r="Y905" s="21">
        <f t="shared" si="114"/>
        <v>0</v>
      </c>
      <c r="Z905" s="21">
        <f t="shared" si="114"/>
        <v>0</v>
      </c>
      <c r="AA905" s="21">
        <f t="shared" si="114"/>
        <v>0</v>
      </c>
      <c r="AB905" s="21">
        <f t="shared" ref="AB905:AR905" si="115">+AB151</f>
        <v>-1.6440750002226071E-2</v>
      </c>
      <c r="AC905" s="21">
        <f t="shared" si="115"/>
        <v>-1.4857861868010767E-2</v>
      </c>
      <c r="AD905" s="21">
        <f t="shared" si="115"/>
        <v>-2.1077583977738998E-2</v>
      </c>
      <c r="AE905" s="21">
        <f t="shared" si="115"/>
        <v>-2.84249795438078E-2</v>
      </c>
      <c r="AF905" s="21">
        <f t="shared" si="115"/>
        <v>-3.8516621832806089E-2</v>
      </c>
      <c r="AG905" s="21">
        <f t="shared" si="115"/>
        <v>-3.5743589242164843E-2</v>
      </c>
      <c r="AH905" s="21">
        <f t="shared" si="115"/>
        <v>-2.1377968953292713E-2</v>
      </c>
      <c r="AI905" s="2115">
        <f t="shared" si="115"/>
        <v>-8.8634621312224174E-3</v>
      </c>
      <c r="AJ905" s="21">
        <f t="shared" si="115"/>
        <v>-1.1097521360296833E-2</v>
      </c>
      <c r="AK905" s="21">
        <f t="shared" si="115"/>
        <v>-4.6101185998429078E-3</v>
      </c>
      <c r="AL905" s="21">
        <f t="shared" si="115"/>
        <v>2.0593003816330349E-2</v>
      </c>
      <c r="AM905" s="21">
        <f t="shared" si="115"/>
        <v>3.419425819377072E-2</v>
      </c>
      <c r="AN905" s="21">
        <f t="shared" si="115"/>
        <v>4.0096971401321249E-2</v>
      </c>
      <c r="AO905" s="21">
        <f t="shared" si="115"/>
        <v>-3.4413132710594374E-2</v>
      </c>
      <c r="AP905" s="21">
        <f t="shared" si="115"/>
        <v>-2.199299231425289E-2</v>
      </c>
      <c r="AQ905" s="21">
        <f t="shared" si="115"/>
        <v>-7.2158414010989359E-3</v>
      </c>
      <c r="AR905" s="2394">
        <f t="shared" si="115"/>
        <v>3.2888535922671602E-3</v>
      </c>
      <c r="AS905" s="2394">
        <f>+AS149</f>
        <v>0</v>
      </c>
      <c r="AT905" s="2394">
        <f>+AT149</f>
        <v>0</v>
      </c>
    </row>
    <row r="906" spans="4:46">
      <c r="D906" s="1735" t="s">
        <v>153</v>
      </c>
      <c r="E906" s="21"/>
      <c r="F906" s="21"/>
      <c r="G906" s="21"/>
      <c r="H906" s="21"/>
      <c r="I906" s="21"/>
      <c r="J906" s="21">
        <f t="shared" ref="J906:AA906" si="116">+J150</f>
        <v>-4.5833333333333323E-2</v>
      </c>
      <c r="K906" s="21">
        <f t="shared" si="116"/>
        <v>-4.4665012406947896E-2</v>
      </c>
      <c r="L906" s="21">
        <f t="shared" si="116"/>
        <v>-1.9517795637198659E-2</v>
      </c>
      <c r="M906" s="21">
        <f t="shared" si="116"/>
        <v>-2.569593147751606E-2</v>
      </c>
      <c r="N906" s="21">
        <f t="shared" si="116"/>
        <v>-6.9625761531766917E-3</v>
      </c>
      <c r="O906" s="21">
        <f t="shared" si="116"/>
        <v>1.6763848396501441E-2</v>
      </c>
      <c r="P906" s="21">
        <f t="shared" si="116"/>
        <v>2.3227383863080681E-2</v>
      </c>
      <c r="Q906" s="21">
        <f t="shared" si="116"/>
        <v>3.5499726925177486E-2</v>
      </c>
      <c r="R906" s="21">
        <f t="shared" si="116"/>
        <v>8.1348314606741579E-2</v>
      </c>
      <c r="S906" s="21">
        <f t="shared" si="116"/>
        <v>6.2875309078064295E-2</v>
      </c>
      <c r="T906" s="21">
        <f t="shared" si="116"/>
        <v>4.9332919640086903E-2</v>
      </c>
      <c r="U906" s="21">
        <f t="shared" si="116"/>
        <v>4.7632390025217103E-2</v>
      </c>
      <c r="V906" s="21">
        <f t="shared" si="116"/>
        <v>6.5085894023711593E-2</v>
      </c>
      <c r="W906" s="21">
        <f t="shared" si="116"/>
        <v>6.7418119948957855E-2</v>
      </c>
      <c r="X906" s="21">
        <f t="shared" si="116"/>
        <v>8.7008107573660315E-2</v>
      </c>
      <c r="Y906" s="21">
        <f t="shared" si="116"/>
        <v>7.0602881024364211E-2</v>
      </c>
      <c r="Z906" s="21">
        <f t="shared" si="116"/>
        <v>5.5121951219512161E-2</v>
      </c>
      <c r="AA906" s="21">
        <f t="shared" si="116"/>
        <v>7.260774287801311E-2</v>
      </c>
      <c r="AB906" s="21">
        <f t="shared" ref="AB906:AR906" si="117">+AB152</f>
        <v>0.12860604156991173</v>
      </c>
      <c r="AC906" s="21">
        <f t="shared" si="117"/>
        <v>0.10239878179027734</v>
      </c>
      <c r="AD906" s="21">
        <f t="shared" si="117"/>
        <v>0.14811708955422836</v>
      </c>
      <c r="AE906" s="21">
        <f t="shared" si="117"/>
        <v>0.10016508472527383</v>
      </c>
      <c r="AF906" s="21">
        <f t="shared" si="117"/>
        <v>0.15297731869434716</v>
      </c>
      <c r="AG906" s="21">
        <f t="shared" si="117"/>
        <v>0.13127229089279971</v>
      </c>
      <c r="AH906" s="21">
        <f t="shared" si="117"/>
        <v>0.1122224685395786</v>
      </c>
      <c r="AI906" s="2115">
        <f t="shared" si="117"/>
        <v>0.15689785019149083</v>
      </c>
      <c r="AJ906" s="21">
        <f t="shared" si="117"/>
        <v>0.12744430962249503</v>
      </c>
      <c r="AK906" s="21">
        <f t="shared" si="117"/>
        <v>0.12520528104726986</v>
      </c>
      <c r="AL906" s="21">
        <f t="shared" si="117"/>
        <v>0.1193986277795112</v>
      </c>
      <c r="AM906" s="21">
        <f t="shared" si="117"/>
        <v>0.13262872183713945</v>
      </c>
      <c r="AN906" s="21">
        <f t="shared" si="117"/>
        <v>0.13791158542326354</v>
      </c>
      <c r="AO906" s="21">
        <f t="shared" si="117"/>
        <v>0.15629114821224144</v>
      </c>
      <c r="AP906" s="21">
        <f t="shared" si="117"/>
        <v>0.17123111490235216</v>
      </c>
      <c r="AQ906" s="21">
        <f t="shared" si="117"/>
        <v>0.2538536132055057</v>
      </c>
      <c r="AR906" s="2394">
        <f t="shared" si="117"/>
        <v>0.42554522027514996</v>
      </c>
      <c r="AS906" s="2394">
        <f>+AS152</f>
        <v>0.56086633378899364</v>
      </c>
      <c r="AT906" s="2394" t="e">
        <f>+AT152</f>
        <v>#REF!</v>
      </c>
    </row>
    <row r="907" spans="4:46">
      <c r="D907" s="1735" t="s">
        <v>81</v>
      </c>
      <c r="E907" s="21"/>
      <c r="F907" s="21"/>
      <c r="G907" s="21"/>
      <c r="H907" s="21"/>
      <c r="I907" s="21"/>
      <c r="J907" s="21">
        <f t="shared" ref="J907:V907" si="118">+J904-J901</f>
        <v>-0.11944444444444445</v>
      </c>
      <c r="K907" s="21">
        <f t="shared" si="118"/>
        <v>-0.12282878411910669</v>
      </c>
      <c r="L907" s="21">
        <f t="shared" si="118"/>
        <v>-0.12743972445464982</v>
      </c>
      <c r="M907" s="21">
        <f t="shared" si="118"/>
        <v>-0.12633832976445397</v>
      </c>
      <c r="N907" s="21">
        <f t="shared" si="118"/>
        <v>-0.13141862489120976</v>
      </c>
      <c r="O907" s="21">
        <f t="shared" si="118"/>
        <v>-0.14358600583090378</v>
      </c>
      <c r="P907" s="21">
        <f t="shared" si="118"/>
        <v>-0.15158924205378974</v>
      </c>
      <c r="Q907" s="21">
        <f t="shared" si="118"/>
        <v>-0.15019115237575095</v>
      </c>
      <c r="R907" s="21">
        <f t="shared" si="118"/>
        <v>-0.16808988764044944</v>
      </c>
      <c r="S907" s="21">
        <f t="shared" si="118"/>
        <v>-0.21370540445072411</v>
      </c>
      <c r="T907" s="21">
        <f t="shared" si="118"/>
        <v>-0.21036301582376668</v>
      </c>
      <c r="U907" s="21">
        <f t="shared" si="118"/>
        <v>-0.20565984869711404</v>
      </c>
      <c r="V907" s="21">
        <f t="shared" si="118"/>
        <v>-0.20904911686426325</v>
      </c>
      <c r="W907" s="21">
        <f t="shared" ref="W907:AN907" si="119">+W904-W901</f>
        <v>-0.23287962569119525</v>
      </c>
      <c r="X907" s="21">
        <f t="shared" si="119"/>
        <v>-0.24421593830334193</v>
      </c>
      <c r="Y907" s="21">
        <f t="shared" si="119"/>
        <v>-0.23226035923884047</v>
      </c>
      <c r="Z907" s="21">
        <f t="shared" si="119"/>
        <v>-0.2424390243902439</v>
      </c>
      <c r="AA907" s="21">
        <f t="shared" si="119"/>
        <v>-0.25902118334550767</v>
      </c>
      <c r="AB907" s="21">
        <f>+AB904-AB901</f>
        <v>-0.12618501074960806</v>
      </c>
      <c r="AC907" s="21">
        <f t="shared" si="119"/>
        <v>-0.13568099137066802</v>
      </c>
      <c r="AD907" s="21">
        <f>+AD904-AD901</f>
        <v>-0.14324768190632053</v>
      </c>
      <c r="AE907" s="21">
        <f t="shared" si="119"/>
        <v>-0.16540910145494289</v>
      </c>
      <c r="AF907" s="21">
        <f t="shared" si="119"/>
        <v>-0.15288843984952111</v>
      </c>
      <c r="AG907" s="21">
        <f t="shared" si="119"/>
        <v>-0.16188959989142659</v>
      </c>
      <c r="AH907" s="21">
        <f t="shared" si="119"/>
        <v>-0.1593474916698136</v>
      </c>
      <c r="AI907" s="2115">
        <f t="shared" si="119"/>
        <v>-0.15865938320813694</v>
      </c>
      <c r="AJ907" s="21">
        <f t="shared" si="119"/>
        <v>-0.16672608299511493</v>
      </c>
      <c r="AK907" s="21">
        <f t="shared" si="119"/>
        <v>-0.19034824097565139</v>
      </c>
      <c r="AL907" s="21">
        <f t="shared" si="119"/>
        <v>-0.17002616754649408</v>
      </c>
      <c r="AM907" s="21">
        <f t="shared" si="119"/>
        <v>-0.13415518661102804</v>
      </c>
      <c r="AN907" s="21">
        <f t="shared" si="119"/>
        <v>-0.12640372794459837</v>
      </c>
      <c r="AO907" s="21">
        <f t="shared" ref="AO907:AR907" si="120">+AO904-AO901</f>
        <v>-0.10342769361300663</v>
      </c>
      <c r="AP907" s="21">
        <f t="shared" si="120"/>
        <v>-0.1253901945307056</v>
      </c>
      <c r="AQ907" s="21">
        <f t="shared" si="120"/>
        <v>-0.16216966807042615</v>
      </c>
      <c r="AR907" s="2394">
        <f t="shared" si="120"/>
        <v>-0.23243192737721741</v>
      </c>
      <c r="AS907" s="2394">
        <f t="shared" ref="AS907:AT907" si="121">+AS904-AS901</f>
        <v>-0.85250855855536523</v>
      </c>
      <c r="AT907" s="2394" t="e">
        <f t="shared" si="121"/>
        <v>#REF!</v>
      </c>
    </row>
    <row r="908" spans="4:46">
      <c r="D908" s="1735" t="s">
        <v>85</v>
      </c>
      <c r="E908" s="21">
        <f t="shared" ref="E908:AR908" si="122">E161</f>
        <v>0</v>
      </c>
      <c r="F908" s="21">
        <f t="shared" si="122"/>
        <v>0</v>
      </c>
      <c r="G908" s="21">
        <f t="shared" si="122"/>
        <v>0</v>
      </c>
      <c r="H908" s="21">
        <f t="shared" si="122"/>
        <v>0</v>
      </c>
      <c r="I908" s="21">
        <f t="shared" si="122"/>
        <v>0</v>
      </c>
      <c r="J908" s="21">
        <f t="shared" si="122"/>
        <v>2.0318697839568647E-2</v>
      </c>
      <c r="K908" s="21">
        <f t="shared" si="122"/>
        <v>1.0519066235070332E-2</v>
      </c>
      <c r="L908" s="21">
        <f t="shared" si="122"/>
        <v>2.8140706324483344E-2</v>
      </c>
      <c r="M908" s="21">
        <f t="shared" si="122"/>
        <v>2.1565756253925789E-2</v>
      </c>
      <c r="N908" s="21">
        <f t="shared" si="122"/>
        <v>4.2839434873784721E-2</v>
      </c>
      <c r="O908" s="21">
        <f t="shared" si="122"/>
        <v>6.6087206049774777E-2</v>
      </c>
      <c r="P908" s="21">
        <f t="shared" si="122"/>
        <v>7.0736013868150219E-2</v>
      </c>
      <c r="Q908" s="21">
        <f t="shared" si="122"/>
        <v>8.604456636178949E-2</v>
      </c>
      <c r="R908" s="21">
        <f t="shared" si="122"/>
        <v>0.12678278621511313</v>
      </c>
      <c r="S908" s="21">
        <f t="shared" si="122"/>
        <v>9.0265890861556841E-2</v>
      </c>
      <c r="T908" s="21">
        <f t="shared" si="122"/>
        <v>7.5316763342505547E-2</v>
      </c>
      <c r="U908" s="21">
        <f t="shared" si="122"/>
        <v>0.13618215067141271</v>
      </c>
      <c r="V908" s="21">
        <f t="shared" si="122"/>
        <v>0.17368658124179659</v>
      </c>
      <c r="W908" s="21">
        <f t="shared" si="122"/>
        <v>0.13441295385976582</v>
      </c>
      <c r="X908" s="21">
        <f t="shared" si="122"/>
        <v>0.15983562592207015</v>
      </c>
      <c r="Y908" s="21">
        <f t="shared" si="122"/>
        <v>0.11859589625114036</v>
      </c>
      <c r="Z908" s="21">
        <f t="shared" si="122"/>
        <v>0.10340352518656391</v>
      </c>
      <c r="AA908" s="21">
        <f t="shared" si="122"/>
        <v>9.8190104063770878E-2</v>
      </c>
      <c r="AB908" s="21">
        <f t="shared" si="122"/>
        <v>0.14525786436470631</v>
      </c>
      <c r="AC908" s="21">
        <f t="shared" si="122"/>
        <v>0.12275015627941159</v>
      </c>
      <c r="AD908" s="21">
        <f t="shared" si="122"/>
        <v>0.15197938232102537</v>
      </c>
      <c r="AE908" s="21">
        <f t="shared" si="122"/>
        <v>0.11323918849578149</v>
      </c>
      <c r="AF908" s="21">
        <f t="shared" si="122"/>
        <v>0.16654534442117869</v>
      </c>
      <c r="AG908" s="21">
        <f t="shared" si="122"/>
        <v>0.15061232564933633</v>
      </c>
      <c r="AH908" s="21">
        <f t="shared" si="122"/>
        <v>0.13444604782515326</v>
      </c>
      <c r="AI908" s="2115">
        <f t="shared" si="122"/>
        <v>0.17948841884659744</v>
      </c>
      <c r="AJ908" s="21">
        <f t="shared" si="122"/>
        <v>0.13702362955095232</v>
      </c>
      <c r="AK908" s="21">
        <f t="shared" si="122"/>
        <v>0.13619370054454225</v>
      </c>
      <c r="AL908" s="21">
        <f t="shared" si="122"/>
        <v>0.15267443952470069</v>
      </c>
      <c r="AM908" s="21">
        <f t="shared" si="122"/>
        <v>0.17728469278197642</v>
      </c>
      <c r="AN908" s="21">
        <f t="shared" si="122"/>
        <v>0.18676557376140679</v>
      </c>
      <c r="AO908" s="21">
        <f t="shared" si="122"/>
        <v>0.12630333085783488</v>
      </c>
      <c r="AP908" s="21">
        <f t="shared" si="122"/>
        <v>0.15524017142644297</v>
      </c>
      <c r="AQ908" s="21">
        <f t="shared" si="122"/>
        <v>0.25330105810125231</v>
      </c>
      <c r="AR908" s="2394">
        <f t="shared" si="122"/>
        <v>0.43427757305279452</v>
      </c>
      <c r="AS908" s="2394">
        <f>AS157</f>
        <v>0.12780564451461043</v>
      </c>
      <c r="AT908" s="2394">
        <f>AT157</f>
        <v>0</v>
      </c>
    </row>
    <row r="909" spans="4:46">
      <c r="D909" s="1735" t="s">
        <v>86</v>
      </c>
      <c r="E909" s="21">
        <f t="shared" ref="E909:AR909" si="123">E162</f>
        <v>0</v>
      </c>
      <c r="F909" s="21">
        <f t="shared" si="123"/>
        <v>0</v>
      </c>
      <c r="G909" s="21">
        <f t="shared" si="123"/>
        <v>0</v>
      </c>
      <c r="H909" s="21">
        <f t="shared" si="123"/>
        <v>0</v>
      </c>
      <c r="I909" s="21">
        <f t="shared" si="123"/>
        <v>0</v>
      </c>
      <c r="J909" s="21">
        <f t="shared" si="123"/>
        <v>-0.11225880294930556</v>
      </c>
      <c r="K909" s="21">
        <f t="shared" si="123"/>
        <v>-0.11134764726353392</v>
      </c>
      <c r="L909" s="21">
        <f t="shared" si="123"/>
        <v>-0.10613791856587257</v>
      </c>
      <c r="M909" s="21">
        <f t="shared" si="123"/>
        <v>-0.10245801665051749</v>
      </c>
      <c r="N909" s="21">
        <f t="shared" si="123"/>
        <v>-9.4346306575419592E-2</v>
      </c>
      <c r="O909" s="21">
        <f t="shared" si="123"/>
        <v>-9.1774848353836147E-2</v>
      </c>
      <c r="P909" s="21">
        <f t="shared" si="123"/>
        <v>-8.6597319004157944E-2</v>
      </c>
      <c r="Q909" s="21">
        <f t="shared" si="123"/>
        <v>-8.8163815737811554E-2</v>
      </c>
      <c r="R909" s="21">
        <f t="shared" si="123"/>
        <v>-8.4023561656555307E-2</v>
      </c>
      <c r="S909" s="21">
        <f t="shared" si="123"/>
        <v>-8.189924803799381E-2</v>
      </c>
      <c r="T909" s="21">
        <f t="shared" si="123"/>
        <v>-8.6825491940956304E-2</v>
      </c>
      <c r="U909" s="21">
        <f t="shared" si="123"/>
        <v>-2.2948490114047156E-2</v>
      </c>
      <c r="V909" s="21">
        <f t="shared" si="123"/>
        <v>-1.2262020886663477E-2</v>
      </c>
      <c r="W909" s="21">
        <f t="shared" si="123"/>
        <v>-2.8455667210481747E-2</v>
      </c>
      <c r="X909" s="21">
        <f t="shared" si="123"/>
        <v>1.4145617913491053E-2</v>
      </c>
      <c r="Y909" s="21">
        <f t="shared" si="123"/>
        <v>7.9816255742228073E-3</v>
      </c>
      <c r="Z909" s="21">
        <f t="shared" si="123"/>
        <v>-2.4406512113568993E-4</v>
      </c>
      <c r="AA909" s="21">
        <f t="shared" si="123"/>
        <v>3.8044970571921091E-3</v>
      </c>
      <c r="AB909" s="21">
        <f t="shared" si="123"/>
        <v>1.8121399214844139E-3</v>
      </c>
      <c r="AC909" s="21">
        <f t="shared" si="123"/>
        <v>-1.6598546187504091E-3</v>
      </c>
      <c r="AD909" s="21">
        <f t="shared" si="123"/>
        <v>-1.3928208548340938E-2</v>
      </c>
      <c r="AE909" s="21">
        <f t="shared" si="123"/>
        <v>-1.6573481243318332E-2</v>
      </c>
      <c r="AF909" s="21">
        <f t="shared" si="123"/>
        <v>-2.1690197780164108E-2</v>
      </c>
      <c r="AG909" s="21">
        <f t="shared" si="123"/>
        <v>-1.2150628749477303E-2</v>
      </c>
      <c r="AH909" s="21">
        <f t="shared" si="123"/>
        <v>-6.7884180203507498E-3</v>
      </c>
      <c r="AI909" s="2115">
        <f t="shared" si="123"/>
        <v>-3.5511521877419818E-3</v>
      </c>
      <c r="AJ909" s="21">
        <f t="shared" si="123"/>
        <v>-1.6625671149585401E-2</v>
      </c>
      <c r="AK909" s="21">
        <f t="shared" si="123"/>
        <v>-1.4352922056556409E-2</v>
      </c>
      <c r="AL909" s="21">
        <f t="shared" si="123"/>
        <v>1.0902867679866758E-2</v>
      </c>
      <c r="AM909" s="21">
        <f t="shared" si="123"/>
        <v>2.4762737676947144E-2</v>
      </c>
      <c r="AN909" s="21">
        <f t="shared" si="123"/>
        <v>3.0751850459514923E-2</v>
      </c>
      <c r="AO909" s="21">
        <f t="shared" si="123"/>
        <v>-4.2773387503745514E-2</v>
      </c>
      <c r="AP909" s="21">
        <f t="shared" si="123"/>
        <v>-2.8807320159592933E-2</v>
      </c>
      <c r="AQ909" s="21">
        <f t="shared" si="123"/>
        <v>-1.1359125735815545E-2</v>
      </c>
      <c r="AR909" s="2394">
        <f t="shared" si="123"/>
        <v>-1.361780920641157E-5</v>
      </c>
      <c r="AS909" s="2394">
        <f>AS162</f>
        <v>5.3718082447672018E-3</v>
      </c>
      <c r="AT909" s="2394" t="e">
        <f>AT162</f>
        <v>#REF!</v>
      </c>
    </row>
    <row r="910" spans="4:46">
      <c r="D910" s="1735" t="s">
        <v>87</v>
      </c>
      <c r="E910" s="21">
        <f t="shared" ref="E910:AA910" si="124">E159</f>
        <v>0</v>
      </c>
      <c r="F910" s="21">
        <f t="shared" si="124"/>
        <v>0</v>
      </c>
      <c r="G910" s="21">
        <f t="shared" si="124"/>
        <v>0</v>
      </c>
      <c r="H910" s="21">
        <f t="shared" si="124"/>
        <v>0</v>
      </c>
      <c r="I910" s="21">
        <f t="shared" si="124"/>
        <v>0</v>
      </c>
      <c r="J910" s="21">
        <f t="shared" si="124"/>
        <v>-6.7484097343750004E-3</v>
      </c>
      <c r="K910" s="21">
        <f t="shared" si="124"/>
        <v>-8.8547103126964503E-3</v>
      </c>
      <c r="L910" s="21">
        <f t="shared" si="124"/>
        <v>-7.7892317116819839E-3</v>
      </c>
      <c r="M910" s="21">
        <f t="shared" si="124"/>
        <v>-7.6903306226802325E-3</v>
      </c>
      <c r="N910" s="21">
        <f t="shared" si="124"/>
        <v>-8.0651055310331579E-3</v>
      </c>
      <c r="O910" s="21">
        <f t="shared" si="124"/>
        <v>-9.5751730367807548E-3</v>
      </c>
      <c r="P910" s="21">
        <f t="shared" si="124"/>
        <v>-6.6506744739394221E-3</v>
      </c>
      <c r="Q910" s="21">
        <f t="shared" si="124"/>
        <v>-4.4840098031105674E-3</v>
      </c>
      <c r="R910" s="21">
        <f t="shared" si="124"/>
        <v>-2.4729998588025092E-3</v>
      </c>
      <c r="S910" s="21">
        <f t="shared" si="124"/>
        <v>-2.1350304470365549E-3</v>
      </c>
      <c r="T910" s="21">
        <f t="shared" si="124"/>
        <v>-2.5794478826255572E-3</v>
      </c>
      <c r="U910" s="21">
        <f t="shared" si="124"/>
        <v>6.2369415523265422E-2</v>
      </c>
      <c r="V910" s="21">
        <f t="shared" si="124"/>
        <v>7.6571747220593928E-2</v>
      </c>
      <c r="W910" s="21">
        <f t="shared" si="124"/>
        <v>4.1783680804612033E-2</v>
      </c>
      <c r="X910" s="21">
        <f t="shared" si="124"/>
        <v>5.2995222921852381E-2</v>
      </c>
      <c r="Y910" s="21">
        <f t="shared" si="124"/>
        <v>2.6202019878024306E-2</v>
      </c>
      <c r="Z910" s="21">
        <f t="shared" si="124"/>
        <v>1.8134119389298476E-2</v>
      </c>
      <c r="AA910" s="21">
        <f t="shared" si="124"/>
        <v>1.9473161803289847E-2</v>
      </c>
      <c r="AB910" s="21">
        <f t="shared" ref="AB910:AR910" si="125">AB163</f>
        <v>0.1434457244432219</v>
      </c>
      <c r="AC910" s="21">
        <f t="shared" si="125"/>
        <v>0.124410010898162</v>
      </c>
      <c r="AD910" s="21">
        <f t="shared" si="125"/>
        <v>0.16590759086936629</v>
      </c>
      <c r="AE910" s="21">
        <f t="shared" si="125"/>
        <v>0.12981266973909983</v>
      </c>
      <c r="AF910" s="21">
        <f t="shared" si="125"/>
        <v>0.18823554220134278</v>
      </c>
      <c r="AG910" s="21">
        <f t="shared" si="125"/>
        <v>0.16276295439881364</v>
      </c>
      <c r="AH910" s="21">
        <f t="shared" si="125"/>
        <v>0.141234465845504</v>
      </c>
      <c r="AI910" s="2115">
        <f t="shared" si="125"/>
        <v>0.18303957103433943</v>
      </c>
      <c r="AJ910" s="21">
        <f t="shared" si="125"/>
        <v>0.15364930070053773</v>
      </c>
      <c r="AK910" s="21">
        <f t="shared" si="125"/>
        <v>0.15054662260109866</v>
      </c>
      <c r="AL910" s="21">
        <f t="shared" si="125"/>
        <v>0.14177157184483394</v>
      </c>
      <c r="AM910" s="21">
        <f t="shared" si="125"/>
        <v>0.15252195510502928</v>
      </c>
      <c r="AN910" s="21">
        <f t="shared" si="125"/>
        <v>0.15601372330189187</v>
      </c>
      <c r="AO910" s="21">
        <f t="shared" si="125"/>
        <v>0.16907671836158039</v>
      </c>
      <c r="AP910" s="21">
        <f t="shared" si="125"/>
        <v>0.18404749158603592</v>
      </c>
      <c r="AQ910" s="21">
        <f t="shared" si="125"/>
        <v>0.26466018383706785</v>
      </c>
      <c r="AR910" s="2394">
        <f t="shared" si="125"/>
        <v>0.43429119086200091</v>
      </c>
      <c r="AS910" s="2394">
        <f>AS159</f>
        <v>-2.491932505282297E-3</v>
      </c>
      <c r="AT910" s="2394" t="e">
        <f>AT159</f>
        <v>#REF!</v>
      </c>
    </row>
    <row r="911" spans="4:46">
      <c r="D911" s="1736" t="s">
        <v>559</v>
      </c>
      <c r="E911" s="375"/>
      <c r="F911" s="375"/>
      <c r="G911" s="375"/>
      <c r="H911" s="375"/>
      <c r="I911" s="375"/>
      <c r="J911" s="375"/>
      <c r="K911" s="375"/>
      <c r="L911" s="375"/>
      <c r="M911" s="375"/>
      <c r="N911" s="375"/>
      <c r="O911" s="375"/>
      <c r="P911" s="375"/>
      <c r="Q911" s="375"/>
      <c r="R911" s="375"/>
      <c r="S911" s="375"/>
      <c r="T911" s="375"/>
      <c r="U911" s="375"/>
      <c r="V911" s="375">
        <f t="shared" ref="V911:Z911" si="126">+V907-(V931-V936)/V954</f>
        <v>-17677.342849426263</v>
      </c>
      <c r="W911" s="375">
        <f t="shared" si="126"/>
        <v>-12951.495938416787</v>
      </c>
      <c r="X911" s="375">
        <f t="shared" si="126"/>
        <v>-15433.095322414434</v>
      </c>
      <c r="Y911" s="375">
        <f t="shared" si="126"/>
        <v>-11744.086243298352</v>
      </c>
      <c r="Z911" s="375">
        <f t="shared" si="126"/>
        <v>-11822.196216930544</v>
      </c>
      <c r="AA911" s="375">
        <f>+AA907-(AA931-AA936)/AA954</f>
        <v>-8.1955569183625954E-2</v>
      </c>
      <c r="AB911" s="1767" t="str">
        <f t="shared" ref="AB911:AT911" si="127">+IF(ABS(AB907-(AB931-AB936)/AB954)&gt;0.001,AB907-(AB931-AB936)/AB954,"")</f>
        <v/>
      </c>
      <c r="AC911" s="1767" t="str">
        <f t="shared" si="127"/>
        <v/>
      </c>
      <c r="AD911" s="1767" t="str">
        <f t="shared" si="127"/>
        <v/>
      </c>
      <c r="AE911" s="1767">
        <f t="shared" si="127"/>
        <v>-3.0001158155515406E-3</v>
      </c>
      <c r="AF911" s="1767">
        <f t="shared" si="127"/>
        <v>8.344286286558672E-3</v>
      </c>
      <c r="AG911" s="1767">
        <f t="shared" si="127"/>
        <v>-1.2907974861227384E-2</v>
      </c>
      <c r="AH911" s="1767" t="str">
        <f t="shared" si="127"/>
        <v/>
      </c>
      <c r="AI911" s="2124" t="str">
        <f t="shared" si="127"/>
        <v/>
      </c>
      <c r="AJ911" s="1767" t="str">
        <f t="shared" si="127"/>
        <v/>
      </c>
      <c r="AK911" s="1767" t="str">
        <f t="shared" si="127"/>
        <v/>
      </c>
      <c r="AL911" s="1767" t="str">
        <f t="shared" si="127"/>
        <v/>
      </c>
      <c r="AM911" s="1767" t="str">
        <f t="shared" si="127"/>
        <v/>
      </c>
      <c r="AN911" s="1767" t="str">
        <f t="shared" si="127"/>
        <v/>
      </c>
      <c r="AO911" s="1767" t="str">
        <f t="shared" si="127"/>
        <v/>
      </c>
      <c r="AP911" s="1767" t="str">
        <f t="shared" si="127"/>
        <v/>
      </c>
      <c r="AQ911" s="1767" t="str">
        <f t="shared" si="127"/>
        <v/>
      </c>
      <c r="AR911" s="2396" t="str">
        <f t="shared" si="127"/>
        <v/>
      </c>
      <c r="AS911" s="2396">
        <f t="shared" si="127"/>
        <v>-0.56873007453904312</v>
      </c>
      <c r="AT911" s="2396" t="e">
        <f t="shared" si="127"/>
        <v>#REF!</v>
      </c>
    </row>
    <row r="912" spans="4:46" ht="17.75">
      <c r="D912" s="1796" t="s">
        <v>204</v>
      </c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1792">
        <f t="shared" ref="AA912:AC912" si="128">+AA6</f>
        <v>2016</v>
      </c>
      <c r="AB912" s="1792">
        <f t="shared" si="128"/>
        <v>2017</v>
      </c>
      <c r="AC912" s="1792">
        <f t="shared" si="128"/>
        <v>2018</v>
      </c>
      <c r="AD912" s="1792">
        <f>+AD6</f>
        <v>2019</v>
      </c>
      <c r="AE912" s="1792">
        <f t="shared" ref="AE912:AT912" si="129">+AE6</f>
        <v>2020</v>
      </c>
      <c r="AF912" s="1792">
        <f t="shared" si="129"/>
        <v>2021</v>
      </c>
      <c r="AG912" s="1792">
        <f t="shared" si="129"/>
        <v>2022</v>
      </c>
      <c r="AH912" s="1792">
        <f t="shared" si="129"/>
        <v>2023</v>
      </c>
      <c r="AI912" s="2125">
        <f t="shared" si="129"/>
        <v>2024</v>
      </c>
      <c r="AJ912" s="1792">
        <f t="shared" si="129"/>
        <v>2025</v>
      </c>
      <c r="AK912" s="1792">
        <f t="shared" si="129"/>
        <v>2026</v>
      </c>
      <c r="AL912" s="1792">
        <f t="shared" si="129"/>
        <v>2027</v>
      </c>
      <c r="AM912" s="1792">
        <f t="shared" si="129"/>
        <v>2028</v>
      </c>
      <c r="AN912" s="1792">
        <f t="shared" si="129"/>
        <v>2029</v>
      </c>
      <c r="AO912" s="1792">
        <f t="shared" si="129"/>
        <v>2030</v>
      </c>
      <c r="AP912" s="1792">
        <f t="shared" si="129"/>
        <v>2031</v>
      </c>
      <c r="AQ912" s="1792">
        <f t="shared" si="129"/>
        <v>2032</v>
      </c>
      <c r="AR912" s="2513">
        <f t="shared" si="129"/>
        <v>2033</v>
      </c>
      <c r="AS912" s="2513">
        <f t="shared" si="129"/>
        <v>2034</v>
      </c>
      <c r="AT912" s="2513">
        <f t="shared" si="129"/>
        <v>2035</v>
      </c>
    </row>
    <row r="913" spans="1:46" ht="16">
      <c r="D913" s="1798" t="s">
        <v>1592</v>
      </c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  <c r="AA913" s="21"/>
      <c r="AB913" s="1784"/>
      <c r="AC913" s="1784"/>
      <c r="AD913" s="1784">
        <f>+AD914+AD918</f>
        <v>0.50511491049903778</v>
      </c>
      <c r="AE913" s="1784">
        <f>+AE914+AE918</f>
        <v>0.66556620100464414</v>
      </c>
      <c r="AF913" s="1784">
        <f>+AF914+AF918</f>
        <v>0.66629493718557975</v>
      </c>
      <c r="AG913" s="1784">
        <f t="shared" ref="AG913:AH913" si="130">+AG914+AG918</f>
        <v>0.60798957936402132</v>
      </c>
      <c r="AH913" s="1784">
        <f t="shared" si="130"/>
        <v>0.68671692735870782</v>
      </c>
      <c r="AI913" s="2126">
        <f>+AI914+AI918</f>
        <v>0.75936584206321045</v>
      </c>
      <c r="AJ913" s="1784">
        <f t="shared" ref="AJ913:AT913" si="131">+AJ914+AJ918</f>
        <v>0.79960594058013978</v>
      </c>
      <c r="AK913" s="1784">
        <f t="shared" si="131"/>
        <v>0.82931436034627015</v>
      </c>
      <c r="AL913" s="1784">
        <f t="shared" si="131"/>
        <v>0.83364868512292611</v>
      </c>
      <c r="AM913" s="1784">
        <f t="shared" si="131"/>
        <v>0.81332632189484066</v>
      </c>
      <c r="AN913" s="1784">
        <f t="shared" si="131"/>
        <v>0.77662555178688764</v>
      </c>
      <c r="AO913" s="1784">
        <f t="shared" si="131"/>
        <v>0.67821126236552198</v>
      </c>
      <c r="AP913" s="1784">
        <f t="shared" si="131"/>
        <v>0.6367914589120327</v>
      </c>
      <c r="AQ913" s="1784">
        <f t="shared" si="131"/>
        <v>0.56160441184877541</v>
      </c>
      <c r="AR913" s="2392">
        <f t="shared" si="131"/>
        <v>0.48222712225265568</v>
      </c>
      <c r="AS913" s="2392">
        <f t="shared" si="131"/>
        <v>0.41275698821961126</v>
      </c>
      <c r="AT913" s="2392" t="e">
        <f t="shared" si="131"/>
        <v>#REF!</v>
      </c>
    </row>
    <row r="914" spans="1:46">
      <c r="A914" t="s">
        <v>1095</v>
      </c>
      <c r="D914" s="1803" t="s">
        <v>1593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1785">
        <f t="shared" ref="AA914:AC914" si="132">+(AA915*AA801/1000)/AA953</f>
        <v>0.23683558830529997</v>
      </c>
      <c r="AB914" s="1785">
        <f t="shared" si="132"/>
        <v>0.28194623305939415</v>
      </c>
      <c r="AC914" s="1785">
        <f t="shared" si="132"/>
        <v>0.31788659926711382</v>
      </c>
      <c r="AD914" s="1785">
        <f>+(AD915*AD801/1000)/AD953</f>
        <v>0.39613941615916803</v>
      </c>
      <c r="AE914" s="1785">
        <f>+(AE915*AE801/1000)/AE953</f>
        <v>0.51577844733680067</v>
      </c>
      <c r="AF914" s="1785">
        <f>+(AF915*AF801/1000)/AF953</f>
        <v>0.50307885220625392</v>
      </c>
      <c r="AG914" s="1785">
        <f>+(AG915*AG801/1000)/AG953</f>
        <v>0.45509809624876657</v>
      </c>
      <c r="AH914" s="1785">
        <f t="shared" ref="AH914:AT914" si="133">+(AH915*AH802/1000)/AH953</f>
        <v>0.54704642702516826</v>
      </c>
      <c r="AI914" s="2127">
        <f t="shared" si="133"/>
        <v>0.62699749135804295</v>
      </c>
      <c r="AJ914" s="1785">
        <f t="shared" si="133"/>
        <v>0.67515388128401066</v>
      </c>
      <c r="AK914" s="1785">
        <f t="shared" si="133"/>
        <v>0.71719817910172035</v>
      </c>
      <c r="AL914" s="1785">
        <f t="shared" si="133"/>
        <v>0.72967678698314531</v>
      </c>
      <c r="AM914" s="1785">
        <f t="shared" si="133"/>
        <v>0.71000782819485375</v>
      </c>
      <c r="AN914" s="1785">
        <f t="shared" si="133"/>
        <v>0.6647083532118061</v>
      </c>
      <c r="AO914" s="1785">
        <f t="shared" si="133"/>
        <v>0.57419373102505233</v>
      </c>
      <c r="AP914" s="1785">
        <f t="shared" si="133"/>
        <v>0.53947639677095371</v>
      </c>
      <c r="AQ914" s="1785">
        <f t="shared" si="133"/>
        <v>0.47793104716304358</v>
      </c>
      <c r="AR914" s="2514">
        <f t="shared" si="133"/>
        <v>0.41175645691433643</v>
      </c>
      <c r="AS914" s="2514">
        <f t="shared" si="133"/>
        <v>0.3536508223953575</v>
      </c>
      <c r="AT914" s="2514" t="e">
        <f t="shared" si="133"/>
        <v>#REF!</v>
      </c>
    </row>
    <row r="915" spans="1:46">
      <c r="A915" t="s">
        <v>1096</v>
      </c>
      <c r="D915" s="1783" t="s">
        <v>1597</v>
      </c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1786">
        <f t="shared" ref="AA915:AC915" si="134">+AA839</f>
        <v>2059.3038321919971</v>
      </c>
      <c r="AB915" s="1786">
        <f t="shared" si="134"/>
        <v>2609.19942982461</v>
      </c>
      <c r="AC915" s="1786">
        <f t="shared" si="134"/>
        <v>3063.800893333424</v>
      </c>
      <c r="AD915" s="1786">
        <f t="shared" ref="AD915:AT915" si="135">+AD839</f>
        <v>4091.3481684541048</v>
      </c>
      <c r="AE915" s="1786">
        <f t="shared" si="135"/>
        <v>5235.5686457094153</v>
      </c>
      <c r="AF915" s="1786">
        <f t="shared" si="135"/>
        <v>5563.7227197472621</v>
      </c>
      <c r="AG915" s="1786">
        <f t="shared" si="135"/>
        <v>6044.415934073324</v>
      </c>
      <c r="AH915" s="1786">
        <f t="shared" si="135"/>
        <v>7196.0500594001624</v>
      </c>
      <c r="AI915" s="2128">
        <f t="shared" si="135"/>
        <v>8516.6778134702326</v>
      </c>
      <c r="AJ915" s="1786">
        <f t="shared" si="135"/>
        <v>9564.9040425277235</v>
      </c>
      <c r="AK915" s="1786">
        <f t="shared" si="135"/>
        <v>10783.788735536698</v>
      </c>
      <c r="AL915" s="1786">
        <f t="shared" si="135"/>
        <v>11730.376440614828</v>
      </c>
      <c r="AM915" s="1786">
        <f t="shared" si="135"/>
        <v>12228.129930789411</v>
      </c>
      <c r="AN915" s="1786">
        <f t="shared" si="135"/>
        <v>12441.68745935777</v>
      </c>
      <c r="AO915" s="1786">
        <f t="shared" si="135"/>
        <v>12707.29414783677</v>
      </c>
      <c r="AP915" s="1786">
        <f t="shared" si="135"/>
        <v>12134.082596870152</v>
      </c>
      <c r="AQ915" s="1786">
        <f t="shared" si="135"/>
        <v>11886.099589936282</v>
      </c>
      <c r="AR915" s="2515">
        <f t="shared" si="135"/>
        <v>11557.49007015355</v>
      </c>
      <c r="AS915" s="2515">
        <f t="shared" si="135"/>
        <v>11256.792356062535</v>
      </c>
      <c r="AT915" s="2515">
        <f t="shared" si="135"/>
        <v>10313.423156108012</v>
      </c>
    </row>
    <row r="916" spans="1:46">
      <c r="D916" s="1783" t="s">
        <v>1598</v>
      </c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1786">
        <f t="shared" ref="AA916:AC916" si="136">+AA846</f>
        <v>1615.3570865410816</v>
      </c>
      <c r="AB916" s="1786">
        <f t="shared" si="136"/>
        <v>1984.4153184114907</v>
      </c>
      <c r="AC916" s="1786">
        <f t="shared" si="136"/>
        <v>2317.2728522002008</v>
      </c>
      <c r="AD916" s="1786">
        <f t="shared" ref="AD916:AT916" si="137">+AD846</f>
        <v>3134.1209387793274</v>
      </c>
      <c r="AE916" s="1786">
        <f t="shared" si="137"/>
        <v>3389.2666457094147</v>
      </c>
      <c r="AF916" s="1786">
        <f t="shared" si="137"/>
        <v>3640.0275691975453</v>
      </c>
      <c r="AG916" s="1786">
        <f t="shared" si="137"/>
        <v>3996.7841248543155</v>
      </c>
      <c r="AH916" s="1786">
        <f t="shared" si="137"/>
        <v>4462.3183626420459</v>
      </c>
      <c r="AI916" s="2128">
        <f t="shared" si="137"/>
        <v>5179.2073060801949</v>
      </c>
      <c r="AJ916" s="1786">
        <f t="shared" si="137"/>
        <v>5997.8349483230822</v>
      </c>
      <c r="AK916" s="1786">
        <f t="shared" si="137"/>
        <v>6858.5168088490746</v>
      </c>
      <c r="AL916" s="1786">
        <f t="shared" si="137"/>
        <v>7538.7710002183894</v>
      </c>
      <c r="AM916" s="1786">
        <f t="shared" si="137"/>
        <v>7939.2687251078951</v>
      </c>
      <c r="AN916" s="1786">
        <f t="shared" si="137"/>
        <v>8153.1784964107637</v>
      </c>
      <c r="AO916" s="1786">
        <f t="shared" si="137"/>
        <v>8369.676484427353</v>
      </c>
      <c r="AP916" s="1786">
        <f t="shared" si="137"/>
        <v>8009.7079721242999</v>
      </c>
      <c r="AQ916" s="1786">
        <f t="shared" si="137"/>
        <v>7867.1646718947277</v>
      </c>
      <c r="AR916" s="2515">
        <f t="shared" si="137"/>
        <v>7665.210205685109</v>
      </c>
      <c r="AS916" s="2515">
        <f t="shared" si="137"/>
        <v>7477.8423423285349</v>
      </c>
      <c r="AT916" s="2515">
        <f t="shared" si="137"/>
        <v>6847.6705347846537</v>
      </c>
    </row>
    <row r="917" spans="1:46">
      <c r="D917" s="1783" t="s">
        <v>1599</v>
      </c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1786">
        <f t="shared" ref="AA917:AC917" si="138">+AA843</f>
        <v>353.10748654108153</v>
      </c>
      <c r="AB917" s="1786">
        <f t="shared" si="138"/>
        <v>39.754518411490551</v>
      </c>
      <c r="AC917" s="1786">
        <f t="shared" si="138"/>
        <v>79.745206200200883</v>
      </c>
      <c r="AD917" s="1786">
        <f t="shared" ref="AD917:AT917" si="139">+AD843</f>
        <v>22.081738779327818</v>
      </c>
      <c r="AE917" s="1786">
        <f t="shared" si="139"/>
        <v>15.728645709414739</v>
      </c>
      <c r="AF917" s="1786">
        <f t="shared" si="139"/>
        <v>9.096069197545571</v>
      </c>
      <c r="AG917" s="1786">
        <f t="shared" si="139"/>
        <v>2.1718248543158758</v>
      </c>
      <c r="AH917" s="1786">
        <f t="shared" si="139"/>
        <v>0</v>
      </c>
      <c r="AI917" s="2129">
        <f t="shared" si="139"/>
        <v>74.363519649306994</v>
      </c>
      <c r="AJ917" s="1786">
        <f t="shared" si="139"/>
        <v>0</v>
      </c>
      <c r="AK917" s="1786">
        <f t="shared" si="139"/>
        <v>0</v>
      </c>
      <c r="AL917" s="1786">
        <f t="shared" si="139"/>
        <v>0</v>
      </c>
      <c r="AM917" s="1786">
        <f t="shared" si="139"/>
        <v>0</v>
      </c>
      <c r="AN917" s="1786">
        <f t="shared" si="139"/>
        <v>0</v>
      </c>
      <c r="AO917" s="1786">
        <f t="shared" si="139"/>
        <v>0</v>
      </c>
      <c r="AP917" s="1786">
        <f t="shared" si="139"/>
        <v>0</v>
      </c>
      <c r="AQ917" s="1786">
        <f t="shared" si="139"/>
        <v>0</v>
      </c>
      <c r="AR917" s="2515">
        <f t="shared" si="139"/>
        <v>0</v>
      </c>
      <c r="AS917" s="2515">
        <f t="shared" si="139"/>
        <v>0</v>
      </c>
      <c r="AT917" s="2515">
        <f t="shared" si="139"/>
        <v>0</v>
      </c>
    </row>
    <row r="918" spans="1:46">
      <c r="A918" t="s">
        <v>1097</v>
      </c>
      <c r="D918" s="1804" t="s">
        <v>1605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1795">
        <f t="shared" ref="AD918:AT918" si="140">+(AD919+AD920)/AD953</f>
        <v>0.10897549433986976</v>
      </c>
      <c r="AE918" s="1795">
        <f t="shared" si="140"/>
        <v>0.1497877536678435</v>
      </c>
      <c r="AF918" s="1795">
        <f t="shared" si="140"/>
        <v>0.16321608497932577</v>
      </c>
      <c r="AG918" s="1795">
        <f t="shared" si="140"/>
        <v>0.1528914831152548</v>
      </c>
      <c r="AH918" s="1795">
        <f t="shared" si="140"/>
        <v>0.13967050033353959</v>
      </c>
      <c r="AI918" s="2130">
        <f t="shared" si="140"/>
        <v>0.13236835070516753</v>
      </c>
      <c r="AJ918" s="1795">
        <f t="shared" si="140"/>
        <v>0.12445205929612908</v>
      </c>
      <c r="AK918" s="1795">
        <f t="shared" si="140"/>
        <v>0.11211618124454985</v>
      </c>
      <c r="AL918" s="1795">
        <f t="shared" si="140"/>
        <v>0.10397189813978078</v>
      </c>
      <c r="AM918" s="1795">
        <f t="shared" si="140"/>
        <v>0.10331849369998695</v>
      </c>
      <c r="AN918" s="1795">
        <f t="shared" si="140"/>
        <v>0.11191719857508149</v>
      </c>
      <c r="AO918" s="1795">
        <f t="shared" si="140"/>
        <v>0.10401753134046962</v>
      </c>
      <c r="AP918" s="1795">
        <f t="shared" si="140"/>
        <v>9.7315062141079045E-2</v>
      </c>
      <c r="AQ918" s="1795">
        <f t="shared" si="140"/>
        <v>8.3673364685731819E-2</v>
      </c>
      <c r="AR918" s="2516">
        <f t="shared" si="140"/>
        <v>7.0470665338319263E-2</v>
      </c>
      <c r="AS918" s="2516">
        <f t="shared" si="140"/>
        <v>5.9106165824253737E-2</v>
      </c>
      <c r="AT918" s="2516" t="e">
        <f t="shared" si="140"/>
        <v>#REF!</v>
      </c>
    </row>
    <row r="919" spans="1:46">
      <c r="D919" s="1794" t="s">
        <v>1594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736">
        <f t="shared" ref="AD919:AT919" si="141">+(AD507+AD508+AE507+AE508)/2</f>
        <v>0</v>
      </c>
      <c r="AE919" s="736">
        <f t="shared" si="141"/>
        <v>0</v>
      </c>
      <c r="AF919" s="736">
        <f t="shared" si="141"/>
        <v>0</v>
      </c>
      <c r="AG919" s="736">
        <f t="shared" si="141"/>
        <v>0</v>
      </c>
      <c r="AH919" s="736">
        <f t="shared" si="141"/>
        <v>0</v>
      </c>
      <c r="AI919" s="2131">
        <f t="shared" si="141"/>
        <v>0</v>
      </c>
      <c r="AJ919" s="736">
        <f t="shared" si="141"/>
        <v>0</v>
      </c>
      <c r="AK919" s="736">
        <f t="shared" si="141"/>
        <v>0</v>
      </c>
      <c r="AL919" s="736">
        <f t="shared" si="141"/>
        <v>0</v>
      </c>
      <c r="AM919" s="736">
        <f t="shared" si="141"/>
        <v>0</v>
      </c>
      <c r="AN919" s="736">
        <f t="shared" si="141"/>
        <v>0</v>
      </c>
      <c r="AO919" s="736">
        <f t="shared" si="141"/>
        <v>0</v>
      </c>
      <c r="AP919" s="736">
        <f t="shared" si="141"/>
        <v>0</v>
      </c>
      <c r="AQ919" s="736">
        <f t="shared" si="141"/>
        <v>0</v>
      </c>
      <c r="AR919" s="2517">
        <f t="shared" si="141"/>
        <v>0</v>
      </c>
      <c r="AS919" s="2517">
        <f t="shared" si="141"/>
        <v>0</v>
      </c>
      <c r="AT919" s="2517">
        <f t="shared" si="141"/>
        <v>0</v>
      </c>
    </row>
    <row r="920" spans="1:46">
      <c r="D920" s="1794" t="s">
        <v>1596</v>
      </c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736"/>
      <c r="Z920" s="736"/>
      <c r="AA920" s="736"/>
      <c r="AB920" s="736"/>
      <c r="AC920" s="736"/>
      <c r="AD920" s="736">
        <f t="shared" ref="AD920:AT920" si="142">+(AD501+AE501)/2</f>
        <v>1014.3055419415</v>
      </c>
      <c r="AE920" s="736">
        <f t="shared" si="142"/>
        <v>1437.1335097824999</v>
      </c>
      <c r="AF920" s="736">
        <f t="shared" si="142"/>
        <v>1787.6672597825</v>
      </c>
      <c r="AG920" s="736">
        <f t="shared" si="142"/>
        <v>2097.6330783620001</v>
      </c>
      <c r="AH920" s="736">
        <f t="shared" si="142"/>
        <v>2322.1914883620002</v>
      </c>
      <c r="AI920" s="2131">
        <f t="shared" si="142"/>
        <v>2486.60485796182</v>
      </c>
      <c r="AJ920" s="736">
        <f t="shared" si="142"/>
        <v>2640.7458005712633</v>
      </c>
      <c r="AK920" s="736">
        <f t="shared" si="142"/>
        <v>2711.7611399490061</v>
      </c>
      <c r="AL920" s="736">
        <f t="shared" si="142"/>
        <v>2867.8069579622579</v>
      </c>
      <c r="AM920" s="736">
        <f t="shared" si="142"/>
        <v>3232.2162482803346</v>
      </c>
      <c r="AN920" s="736">
        <f t="shared" si="142"/>
        <v>3971.8030942879377</v>
      </c>
      <c r="AO920" s="736">
        <f t="shared" si="142"/>
        <v>4495.5323962339153</v>
      </c>
      <c r="AP920" s="736">
        <f t="shared" si="142"/>
        <v>4488.3200211045551</v>
      </c>
      <c r="AQ920" s="736">
        <f t="shared" si="142"/>
        <v>4480.4321515871952</v>
      </c>
      <c r="AR920" s="2517">
        <f t="shared" si="142"/>
        <v>4471.7687084548352</v>
      </c>
      <c r="AS920" s="2517">
        <f t="shared" si="142"/>
        <v>4465.909518010475</v>
      </c>
      <c r="AT920" s="2517">
        <f t="shared" si="142"/>
        <v>2232.2941104608976</v>
      </c>
    </row>
    <row r="921" spans="1:46">
      <c r="D921" s="1782" t="s">
        <v>1595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>
        <f t="shared" ref="AD921:AT921" si="143">+AD504</f>
        <v>8.9396669594058259E-2</v>
      </c>
      <c r="AE921" s="28">
        <f t="shared" si="143"/>
        <v>0.13309726383571277</v>
      </c>
      <c r="AF921" s="28">
        <f t="shared" si="143"/>
        <v>0.15821401043744523</v>
      </c>
      <c r="AG921" s="28">
        <f t="shared" si="143"/>
        <v>0.16255362713468913</v>
      </c>
      <c r="AH921" s="28">
        <f t="shared" si="143"/>
        <v>0.14681497209875091</v>
      </c>
      <c r="AI921" s="2117">
        <f t="shared" si="143"/>
        <v>0.13520230114171411</v>
      </c>
      <c r="AJ921" s="28">
        <f t="shared" si="143"/>
        <v>0.12847231340262494</v>
      </c>
      <c r="AK921" s="28">
        <f t="shared" si="143"/>
        <v>0.11952766520666469</v>
      </c>
      <c r="AL921" s="28">
        <f t="shared" si="143"/>
        <v>0.10624185039546288</v>
      </c>
      <c r="AM921" s="28">
        <f t="shared" si="143"/>
        <v>0.10494530667948913</v>
      </c>
      <c r="AN921" s="28">
        <f t="shared" si="143"/>
        <v>0.10653450743189045</v>
      </c>
      <c r="AO921" s="28">
        <f t="shared" si="143"/>
        <v>0.12384500798954835</v>
      </c>
      <c r="AP921" s="28">
        <f t="shared" si="143"/>
        <v>0.11625222128212694</v>
      </c>
      <c r="AQ921" s="28">
        <f t="shared" si="143"/>
        <v>0.10996236267797649</v>
      </c>
      <c r="AR921" s="2510">
        <f t="shared" si="143"/>
        <v>9.4186187895669737E-2</v>
      </c>
      <c r="AS921" s="2510">
        <f t="shared" si="143"/>
        <v>0.3552655077239103</v>
      </c>
      <c r="AT921" s="2510">
        <f t="shared" si="143"/>
        <v>0.35505535011151323</v>
      </c>
    </row>
    <row r="922" spans="1:46" ht="20" customHeight="1">
      <c r="D922" s="1805" t="s">
        <v>1600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1787">
        <f>+AD913-(AD917*AD802/1000+AD919)/AD953</f>
        <v>0.50292630290608942</v>
      </c>
      <c r="AE922" s="1787">
        <f t="shared" ref="AE922:AT922" si="144">+AE913-(AE917*AE802/1000+AE919)/AE953</f>
        <v>0.66397197832435173</v>
      </c>
      <c r="AF922" s="1787">
        <f t="shared" si="144"/>
        <v>0.6654564829413504</v>
      </c>
      <c r="AG922" s="1787">
        <f t="shared" si="144"/>
        <v>0.60782008650692587</v>
      </c>
      <c r="AH922" s="1787">
        <f t="shared" si="144"/>
        <v>0.68671692735870782</v>
      </c>
      <c r="AI922" s="2132">
        <f t="shared" si="144"/>
        <v>0.75389120262165199</v>
      </c>
      <c r="AJ922" s="1787">
        <f t="shared" si="144"/>
        <v>0.79960594058013978</v>
      </c>
      <c r="AK922" s="1787">
        <f t="shared" si="144"/>
        <v>0.82931436034627015</v>
      </c>
      <c r="AL922" s="1787">
        <f t="shared" si="144"/>
        <v>0.83364868512292611</v>
      </c>
      <c r="AM922" s="1787">
        <f t="shared" si="144"/>
        <v>0.81332632189484066</v>
      </c>
      <c r="AN922" s="1787">
        <f t="shared" si="144"/>
        <v>0.77662555178688764</v>
      </c>
      <c r="AO922" s="1787">
        <f t="shared" si="144"/>
        <v>0.67821126236552198</v>
      </c>
      <c r="AP922" s="1787">
        <f t="shared" si="144"/>
        <v>0.6367914589120327</v>
      </c>
      <c r="AQ922" s="1787">
        <f t="shared" si="144"/>
        <v>0.56160441184877541</v>
      </c>
      <c r="AR922" s="2518">
        <f t="shared" si="144"/>
        <v>0.48222712225265568</v>
      </c>
      <c r="AS922" s="2518">
        <f t="shared" si="144"/>
        <v>0.41275698821961126</v>
      </c>
      <c r="AT922" s="2518" t="e">
        <f t="shared" si="144"/>
        <v>#REF!</v>
      </c>
    </row>
    <row r="923" spans="1:46" ht="20.5" customHeight="1">
      <c r="D923" s="1788" t="s">
        <v>1601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1790">
        <f t="shared" ref="AD923:AG923" si="145">+AD924+AD925</f>
        <v>0.43956204122890896</v>
      </c>
      <c r="AE923" s="1790">
        <f t="shared" si="145"/>
        <v>0.533910586060794</v>
      </c>
      <c r="AF923" s="1790">
        <f t="shared" si="145"/>
        <v>0.53262806795064122</v>
      </c>
      <c r="AG923" s="1790">
        <f t="shared" si="145"/>
        <v>0.49100231305462416</v>
      </c>
      <c r="AH923" s="1790">
        <f>+AH924+AH925</f>
        <v>0.52075658389047585</v>
      </c>
      <c r="AI923" s="2133">
        <f t="shared" ref="AI923:AT923" si="146">+AI924+AI925</f>
        <v>0.57374264097912764</v>
      </c>
      <c r="AJ923" s="1790">
        <f t="shared" si="146"/>
        <v>0.60223220305093283</v>
      </c>
      <c r="AK923" s="1790">
        <f t="shared" si="146"/>
        <v>0.61666175003930113</v>
      </c>
      <c r="AL923" s="1790">
        <f t="shared" si="146"/>
        <v>0.61502770560808984</v>
      </c>
      <c r="AM923" s="1790">
        <f t="shared" si="146"/>
        <v>0.59841648336972697</v>
      </c>
      <c r="AN923" s="1790">
        <f t="shared" si="146"/>
        <v>0.57355287061520799</v>
      </c>
      <c r="AO923" s="1790">
        <f t="shared" si="146"/>
        <v>0.50189728666934108</v>
      </c>
      <c r="AP923" s="1790">
        <f t="shared" si="146"/>
        <v>0.47077356999436937</v>
      </c>
      <c r="AQ923" s="1790">
        <f t="shared" si="146"/>
        <v>0.41412994888390298</v>
      </c>
      <c r="AR923" s="2519">
        <f t="shared" si="146"/>
        <v>0.354913855506098</v>
      </c>
      <c r="AS923" s="2519">
        <f t="shared" si="146"/>
        <v>0.30323305664446831</v>
      </c>
      <c r="AT923" s="2519" t="e">
        <f t="shared" si="146"/>
        <v>#REF!</v>
      </c>
    </row>
    <row r="924" spans="1:46">
      <c r="D924" s="1791" t="s">
        <v>1602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1789">
        <f t="shared" ref="AD924:AT924" si="147">+((AD916+AD844)*AD802/1000)/AD953</f>
        <v>0.33058654688903921</v>
      </c>
      <c r="AE924" s="1789">
        <f t="shared" si="147"/>
        <v>0.38412283239295053</v>
      </c>
      <c r="AF924" s="1789">
        <f t="shared" si="147"/>
        <v>0.36941198297131544</v>
      </c>
      <c r="AG924" s="1789">
        <f t="shared" si="147"/>
        <v>0.33811082993936936</v>
      </c>
      <c r="AH924" s="1789">
        <f t="shared" si="147"/>
        <v>0.38108608355693624</v>
      </c>
      <c r="AI924" s="2134">
        <f t="shared" si="147"/>
        <v>0.44137429027396013</v>
      </c>
      <c r="AJ924" s="1789">
        <f t="shared" si="147"/>
        <v>0.47778014375480377</v>
      </c>
      <c r="AK924" s="1789">
        <f t="shared" si="147"/>
        <v>0.50454556879475132</v>
      </c>
      <c r="AL924" s="1789">
        <f t="shared" si="147"/>
        <v>0.51105580746830903</v>
      </c>
      <c r="AM924" s="1789">
        <f t="shared" si="147"/>
        <v>0.49509798966974006</v>
      </c>
      <c r="AN924" s="1789">
        <f t="shared" si="147"/>
        <v>0.46163567204012645</v>
      </c>
      <c r="AO924" s="1789">
        <f t="shared" si="147"/>
        <v>0.39787975532887143</v>
      </c>
      <c r="AP924" s="1789">
        <f t="shared" si="147"/>
        <v>0.37345850785329032</v>
      </c>
      <c r="AQ924" s="1789">
        <f t="shared" si="147"/>
        <v>0.33045658419817114</v>
      </c>
      <c r="AR924" s="2520">
        <f t="shared" si="147"/>
        <v>0.28444319016777875</v>
      </c>
      <c r="AS924" s="2520">
        <f t="shared" si="147"/>
        <v>0.24412689082021455</v>
      </c>
      <c r="AT924" s="2520" t="e">
        <f t="shared" si="147"/>
        <v>#REF!</v>
      </c>
    </row>
    <row r="925" spans="1:46">
      <c r="D925" s="1791" t="s">
        <v>1603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1789">
        <f t="shared" ref="AD925:AG925" si="148">+AD918</f>
        <v>0.10897549433986976</v>
      </c>
      <c r="AE925" s="1789">
        <f t="shared" si="148"/>
        <v>0.1497877536678435</v>
      </c>
      <c r="AF925" s="1789">
        <f t="shared" si="148"/>
        <v>0.16321608497932577</v>
      </c>
      <c r="AG925" s="1789">
        <f t="shared" si="148"/>
        <v>0.1528914831152548</v>
      </c>
      <c r="AH925" s="1789">
        <f>+AH918</f>
        <v>0.13967050033353959</v>
      </c>
      <c r="AI925" s="2134">
        <f t="shared" ref="AI925:AT925" si="149">+AI918</f>
        <v>0.13236835070516753</v>
      </c>
      <c r="AJ925" s="1789">
        <f t="shared" si="149"/>
        <v>0.12445205929612908</v>
      </c>
      <c r="AK925" s="1789">
        <f t="shared" si="149"/>
        <v>0.11211618124454985</v>
      </c>
      <c r="AL925" s="1789">
        <f t="shared" si="149"/>
        <v>0.10397189813978078</v>
      </c>
      <c r="AM925" s="1789">
        <f t="shared" si="149"/>
        <v>0.10331849369998695</v>
      </c>
      <c r="AN925" s="1789">
        <f t="shared" si="149"/>
        <v>0.11191719857508149</v>
      </c>
      <c r="AO925" s="1789">
        <f t="shared" si="149"/>
        <v>0.10401753134046962</v>
      </c>
      <c r="AP925" s="1789">
        <f t="shared" si="149"/>
        <v>9.7315062141079045E-2</v>
      </c>
      <c r="AQ925" s="1789">
        <f t="shared" si="149"/>
        <v>8.3673364685731819E-2</v>
      </c>
      <c r="AR925" s="2520">
        <f t="shared" si="149"/>
        <v>7.0470665338319263E-2</v>
      </c>
      <c r="AS925" s="2520">
        <f t="shared" si="149"/>
        <v>5.9106165824253737E-2</v>
      </c>
      <c r="AT925" s="2520" t="e">
        <f t="shared" si="149"/>
        <v>#REF!</v>
      </c>
    </row>
    <row r="926" spans="1:46" ht="11" customHeight="1">
      <c r="D926" s="1738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736"/>
      <c r="Z926" s="736"/>
      <c r="AA926" s="736"/>
      <c r="AB926" s="736"/>
      <c r="AC926" s="736"/>
      <c r="AD926" s="736"/>
      <c r="AE926" s="736"/>
      <c r="AF926" s="736"/>
      <c r="AG926" s="736"/>
      <c r="AH926" s="736"/>
      <c r="AI926" s="2131"/>
      <c r="AJ926" s="736"/>
      <c r="AK926" s="736"/>
      <c r="AL926" s="736"/>
      <c r="AM926" s="736"/>
      <c r="AN926" s="736"/>
      <c r="AO926" s="736"/>
      <c r="AP926" s="736"/>
      <c r="AQ926" s="736"/>
      <c r="AR926" s="2517"/>
      <c r="AS926" s="2517"/>
      <c r="AT926" s="2517"/>
    </row>
    <row r="927" spans="1:46" ht="17.75">
      <c r="D927" s="1796" t="s">
        <v>1573</v>
      </c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 t="s">
        <v>218</v>
      </c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15"/>
      <c r="AJ927" s="21"/>
      <c r="AK927" s="21"/>
      <c r="AL927" s="21"/>
      <c r="AM927" s="21"/>
      <c r="AN927" s="21"/>
      <c r="AO927" s="21"/>
      <c r="AP927" s="21"/>
      <c r="AQ927" s="21"/>
      <c r="AR927" s="2394"/>
      <c r="AS927" s="2394"/>
      <c r="AT927" s="2394"/>
    </row>
    <row r="928" spans="1:46" ht="16">
      <c r="D928" s="1806" t="s">
        <v>1633</v>
      </c>
      <c r="E928" s="23"/>
      <c r="F928" s="23"/>
      <c r="G928" s="23"/>
      <c r="H928" s="23"/>
      <c r="I928" s="23">
        <f t="shared" ref="I928:AT928" si="150">+I522</f>
        <v>62.480240890000005</v>
      </c>
      <c r="J928" s="23">
        <f t="shared" si="150"/>
        <v>60.92301823999999</v>
      </c>
      <c r="K928" s="23">
        <f t="shared" si="150"/>
        <v>68.978827246000009</v>
      </c>
      <c r="L928" s="23">
        <f t="shared" si="150"/>
        <v>92.401690245089114</v>
      </c>
      <c r="M928" s="23">
        <f t="shared" si="150"/>
        <v>64.763704910780007</v>
      </c>
      <c r="N928" s="23">
        <f t="shared" si="150"/>
        <v>62.780109999999993</v>
      </c>
      <c r="O928" s="23">
        <f t="shared" si="150"/>
        <v>97.935253032574082</v>
      </c>
      <c r="P928" s="23">
        <f t="shared" si="150"/>
        <v>124.897456064403</v>
      </c>
      <c r="Q928" s="23">
        <f t="shared" si="150"/>
        <v>147.30299980249552</v>
      </c>
      <c r="R928" s="23">
        <f t="shared" si="150"/>
        <v>176.69369374961863</v>
      </c>
      <c r="S928" s="23">
        <f t="shared" si="150"/>
        <v>263.71555412455729</v>
      </c>
      <c r="T928" s="23">
        <f t="shared" si="150"/>
        <v>234.10938203532825</v>
      </c>
      <c r="U928" s="23">
        <f t="shared" si="150"/>
        <v>297.27525638318576</v>
      </c>
      <c r="V928" s="23">
        <f t="shared" si="150"/>
        <v>464.23509572295097</v>
      </c>
      <c r="W928" s="23">
        <f t="shared" si="150"/>
        <v>590.75047513658239</v>
      </c>
      <c r="X928" s="23">
        <f t="shared" si="150"/>
        <v>703.01008041898604</v>
      </c>
      <c r="Y928" s="23">
        <f t="shared" si="150"/>
        <v>723.09059610740644</v>
      </c>
      <c r="Z928" s="23">
        <f t="shared" si="150"/>
        <v>682.04487175539759</v>
      </c>
      <c r="AA928" s="23">
        <f t="shared" si="150"/>
        <v>726.61089888126162</v>
      </c>
      <c r="AB928" s="426">
        <f t="shared" si="150"/>
        <v>1040.4630420538626</v>
      </c>
      <c r="AC928" s="426">
        <f t="shared" si="150"/>
        <v>1129.6259856911984</v>
      </c>
      <c r="AD928" s="426">
        <f t="shared" si="150"/>
        <v>1239.7017406889609</v>
      </c>
      <c r="AE928" s="426">
        <f t="shared" si="150"/>
        <v>1407.5179307271878</v>
      </c>
      <c r="AF928" s="426">
        <f t="shared" si="150"/>
        <v>1530.8304561703999</v>
      </c>
      <c r="AG928" s="426">
        <f t="shared" si="150"/>
        <v>2111.8792169381027</v>
      </c>
      <c r="AH928" s="426">
        <f t="shared" si="150"/>
        <v>2465.9492713402205</v>
      </c>
      <c r="AI928" s="2116">
        <f t="shared" si="150"/>
        <v>3201.0016814397941</v>
      </c>
      <c r="AJ928" s="426">
        <f t="shared" si="150"/>
        <v>3938.16278084023</v>
      </c>
      <c r="AK928" s="426">
        <f t="shared" si="150"/>
        <v>4647.3597580271507</v>
      </c>
      <c r="AL928" s="426">
        <f t="shared" si="150"/>
        <v>5204.6529691371488</v>
      </c>
      <c r="AM928" s="426">
        <f t="shared" si="150"/>
        <v>5980.287834758501</v>
      </c>
      <c r="AN928" s="426">
        <f t="shared" si="150"/>
        <v>6730.976598794331</v>
      </c>
      <c r="AO928" s="426">
        <f t="shared" si="150"/>
        <v>7375.6374914695725</v>
      </c>
      <c r="AP928" s="426">
        <f t="shared" si="150"/>
        <v>7341.0548111221469</v>
      </c>
      <c r="AQ928" s="426">
        <f t="shared" si="150"/>
        <v>7706.941713322426</v>
      </c>
      <c r="AR928" s="2509">
        <f t="shared" si="150"/>
        <v>8117.2826078107291</v>
      </c>
      <c r="AS928" s="2509">
        <f t="shared" si="150"/>
        <v>8573.4971782615576</v>
      </c>
      <c r="AT928" s="2509" t="e">
        <f t="shared" si="150"/>
        <v>#REF!</v>
      </c>
    </row>
    <row r="929" spans="4:46">
      <c r="D929" s="1737" t="s">
        <v>1611</v>
      </c>
      <c r="E929" s="1793"/>
      <c r="F929" s="1793">
        <f t="shared" ref="F929:AT929" si="151">+F928-F526</f>
        <v>0</v>
      </c>
      <c r="G929" s="1793">
        <f t="shared" si="151"/>
        <v>0</v>
      </c>
      <c r="H929" s="1793">
        <f t="shared" si="151"/>
        <v>0</v>
      </c>
      <c r="I929" s="1793">
        <f t="shared" si="151"/>
        <v>62.480240890000005</v>
      </c>
      <c r="J929" s="1793">
        <f t="shared" si="151"/>
        <v>60.92301823999999</v>
      </c>
      <c r="K929" s="1793">
        <f t="shared" si="151"/>
        <v>68.978827246000009</v>
      </c>
      <c r="L929" s="1793">
        <f t="shared" si="151"/>
        <v>92.401690245089114</v>
      </c>
      <c r="M929" s="1793">
        <f t="shared" si="151"/>
        <v>64.763704910780007</v>
      </c>
      <c r="N929" s="1793">
        <f t="shared" si="151"/>
        <v>62.780109999999993</v>
      </c>
      <c r="O929" s="1793">
        <f t="shared" si="151"/>
        <v>97.935253032574082</v>
      </c>
      <c r="P929" s="1793">
        <f t="shared" si="151"/>
        <v>124.897456064403</v>
      </c>
      <c r="Q929" s="1793">
        <f t="shared" si="151"/>
        <v>147.30299980249552</v>
      </c>
      <c r="R929" s="1793">
        <f t="shared" si="151"/>
        <v>176.69369374961863</v>
      </c>
      <c r="S929" s="1793">
        <f t="shared" si="151"/>
        <v>263.71555412455729</v>
      </c>
      <c r="T929" s="1793">
        <f t="shared" si="151"/>
        <v>234.10938203532825</v>
      </c>
      <c r="U929" s="1793">
        <f t="shared" si="151"/>
        <v>297.27525638318576</v>
      </c>
      <c r="V929" s="1793">
        <f t="shared" si="151"/>
        <v>464.23509572295097</v>
      </c>
      <c r="W929" s="1793">
        <f t="shared" si="151"/>
        <v>590.75047513658239</v>
      </c>
      <c r="X929" s="1793">
        <f t="shared" si="151"/>
        <v>703.01008041898604</v>
      </c>
      <c r="Y929" s="1793">
        <f t="shared" si="151"/>
        <v>723.09059610740644</v>
      </c>
      <c r="Z929" s="1793">
        <f t="shared" si="151"/>
        <v>682.04487175539759</v>
      </c>
      <c r="AA929" s="1793">
        <f t="shared" si="151"/>
        <v>726.61089888126162</v>
      </c>
      <c r="AB929" s="1793">
        <f t="shared" si="151"/>
        <v>949.96303799009968</v>
      </c>
      <c r="AC929" s="1793">
        <f t="shared" si="151"/>
        <v>1056.0123456008616</v>
      </c>
      <c r="AD929" s="1793">
        <f t="shared" si="151"/>
        <v>963.32812764903292</v>
      </c>
      <c r="AE929" s="1793">
        <f t="shared" si="151"/>
        <v>761.33498454718779</v>
      </c>
      <c r="AF929" s="1793">
        <f t="shared" si="151"/>
        <v>1167.6464476254384</v>
      </c>
      <c r="AG929" s="1793">
        <f t="shared" si="151"/>
        <v>1556.138799656705</v>
      </c>
      <c r="AH929" s="1793">
        <f t="shared" si="151"/>
        <v>1582.3413704080831</v>
      </c>
      <c r="AI929" s="2135">
        <f t="shared" si="151"/>
        <v>1691.9479505925335</v>
      </c>
      <c r="AJ929" s="1793">
        <f t="shared" si="151"/>
        <v>1839.2941289784558</v>
      </c>
      <c r="AK929" s="1793">
        <f t="shared" si="151"/>
        <v>2020.1661868085821</v>
      </c>
      <c r="AL929" s="1793">
        <f t="shared" si="151"/>
        <v>2225.5125261203393</v>
      </c>
      <c r="AM929" s="1793">
        <f t="shared" si="151"/>
        <v>2478.079086189482</v>
      </c>
      <c r="AN929" s="1793">
        <f t="shared" si="151"/>
        <v>2707.7556097875818</v>
      </c>
      <c r="AO929" s="1793">
        <f t="shared" si="151"/>
        <v>2950.7153912423273</v>
      </c>
      <c r="AP929" s="1793">
        <f t="shared" si="151"/>
        <v>3239.7014778335579</v>
      </c>
      <c r="AQ929" s="1793">
        <f t="shared" si="151"/>
        <v>3565.9550273946215</v>
      </c>
      <c r="AR929" s="2521">
        <f t="shared" si="151"/>
        <v>3936.2795730681109</v>
      </c>
      <c r="AS929" s="2521">
        <f t="shared" si="151"/>
        <v>4352.0910974520166</v>
      </c>
      <c r="AT929" s="2521" t="e">
        <f t="shared" si="151"/>
        <v>#REF!</v>
      </c>
    </row>
    <row r="930" spans="4:46">
      <c r="D930" s="1735" t="s">
        <v>503</v>
      </c>
      <c r="E930" s="356"/>
      <c r="F930" s="356"/>
      <c r="G930" s="356"/>
      <c r="H930" s="356"/>
      <c r="I930" s="356"/>
      <c r="J930" s="356">
        <f>J928/I928-1</f>
        <v>-2.492344184046269E-2</v>
      </c>
      <c r="K930" s="356">
        <f t="shared" ref="K930:AA930" si="152">K928/J928-1</f>
        <v>0.13222931559734907</v>
      </c>
      <c r="L930" s="356">
        <f t="shared" si="152"/>
        <v>0.33956597892793794</v>
      </c>
      <c r="M930" s="356">
        <f t="shared" si="152"/>
        <v>-0.29910692392099381</v>
      </c>
      <c r="N930" s="356">
        <f t="shared" si="152"/>
        <v>-3.0628187709654031E-2</v>
      </c>
      <c r="O930" s="356">
        <f t="shared" si="152"/>
        <v>0.55997262560664662</v>
      </c>
      <c r="P930" s="356">
        <f t="shared" si="152"/>
        <v>0.27530641109244969</v>
      </c>
      <c r="Q930" s="356">
        <f t="shared" si="152"/>
        <v>0.17939151399960584</v>
      </c>
      <c r="R930" s="356">
        <f t="shared" si="152"/>
        <v>0.19952542708926679</v>
      </c>
      <c r="S930" s="356">
        <f t="shared" si="152"/>
        <v>0.49250122360479809</v>
      </c>
      <c r="T930" s="356">
        <f t="shared" si="152"/>
        <v>-0.11226555137223926</v>
      </c>
      <c r="U930" s="356">
        <f t="shared" si="152"/>
        <v>0.26981351109766916</v>
      </c>
      <c r="V930" s="356">
        <f t="shared" si="152"/>
        <v>0.56163382506532966</v>
      </c>
      <c r="W930" s="356">
        <f t="shared" si="152"/>
        <v>0.27252437521254103</v>
      </c>
      <c r="X930" s="356">
        <f t="shared" si="152"/>
        <v>0.19002880235762665</v>
      </c>
      <c r="Y930" s="356">
        <f t="shared" si="152"/>
        <v>2.8563624118238318E-2</v>
      </c>
      <c r="Z930" s="356">
        <f t="shared" si="152"/>
        <v>-5.6764290080619451E-2</v>
      </c>
      <c r="AA930" s="356">
        <f t="shared" si="152"/>
        <v>6.5341781708823987E-2</v>
      </c>
      <c r="AB930" s="356">
        <f>AB929/AA929-1</f>
        <v>0.30738891950661063</v>
      </c>
      <c r="AC930" s="356">
        <f t="shared" ref="AC930:AT930" si="153">AC929/AB929-1</f>
        <v>0.11163519354935914</v>
      </c>
      <c r="AD930" s="356">
        <f t="shared" si="153"/>
        <v>-8.7768119698536484E-2</v>
      </c>
      <c r="AE930" s="356">
        <f t="shared" si="153"/>
        <v>-0.20968259651548016</v>
      </c>
      <c r="AF930" s="356">
        <f t="shared" si="153"/>
        <v>0.53368290085856063</v>
      </c>
      <c r="AG930" s="356">
        <f t="shared" si="153"/>
        <v>0.33271402728224508</v>
      </c>
      <c r="AH930" s="356">
        <f t="shared" si="153"/>
        <v>1.6838196410987605E-2</v>
      </c>
      <c r="AI930" s="2136">
        <f t="shared" si="153"/>
        <v>6.9268605519795745E-2</v>
      </c>
      <c r="AJ930" s="356">
        <f t="shared" si="153"/>
        <v>8.7086708745573782E-2</v>
      </c>
      <c r="AK930" s="356">
        <f t="shared" si="153"/>
        <v>9.8337756305775237E-2</v>
      </c>
      <c r="AL930" s="356">
        <f t="shared" si="153"/>
        <v>0.10164824094801794</v>
      </c>
      <c r="AM930" s="356">
        <f t="shared" si="153"/>
        <v>0.1134869191275385</v>
      </c>
      <c r="AN930" s="356">
        <f t="shared" si="153"/>
        <v>9.2683290407519214E-2</v>
      </c>
      <c r="AO930" s="356">
        <f t="shared" si="153"/>
        <v>8.9727367040264516E-2</v>
      </c>
      <c r="AP930" s="356">
        <f t="shared" si="153"/>
        <v>9.793763486947471E-2</v>
      </c>
      <c r="AQ930" s="356">
        <f t="shared" si="153"/>
        <v>0.10070481857459135</v>
      </c>
      <c r="AR930" s="2522">
        <f t="shared" si="153"/>
        <v>0.10385003255188496</v>
      </c>
      <c r="AS930" s="2522">
        <f t="shared" si="153"/>
        <v>0.10563566857112328</v>
      </c>
      <c r="AT930" s="2522" t="e">
        <f t="shared" si="153"/>
        <v>#REF!</v>
      </c>
    </row>
    <row r="931" spans="4:46">
      <c r="D931" s="1735" t="s">
        <v>1625</v>
      </c>
      <c r="E931" s="23"/>
      <c r="F931" s="23"/>
      <c r="G931" s="23"/>
      <c r="H931" s="23"/>
      <c r="I931" s="23">
        <f>+I522+I529</f>
        <v>62.480240890000005</v>
      </c>
      <c r="J931" s="23">
        <f t="shared" ref="J931:AT931" si="154">+J522+J531</f>
        <v>107.68309399983535</v>
      </c>
      <c r="K931" s="23">
        <f t="shared" si="154"/>
        <v>106.13882724600001</v>
      </c>
      <c r="L931" s="23">
        <f t="shared" si="154"/>
        <v>136.22169024508912</v>
      </c>
      <c r="M931" s="23">
        <f t="shared" si="154"/>
        <v>106.53370491078</v>
      </c>
      <c r="N931" s="23">
        <f t="shared" si="154"/>
        <v>133.93167900728815</v>
      </c>
      <c r="O931" s="23">
        <f t="shared" si="154"/>
        <v>193.45768438594956</v>
      </c>
      <c r="P931" s="23">
        <f t="shared" si="154"/>
        <v>236.07507046643579</v>
      </c>
      <c r="Q931" s="23">
        <f t="shared" si="154"/>
        <v>336.95590239593059</v>
      </c>
      <c r="R931" s="23">
        <f t="shared" si="154"/>
        <v>398.12763808926024</v>
      </c>
      <c r="S931" s="23">
        <f t="shared" si="154"/>
        <v>574.47566862147028</v>
      </c>
      <c r="T931" s="23">
        <f t="shared" si="154"/>
        <v>583.54234730706241</v>
      </c>
      <c r="U931" s="23">
        <f t="shared" si="154"/>
        <v>702.72841604774931</v>
      </c>
      <c r="V931" s="23">
        <f t="shared" si="154"/>
        <v>953.28799114999129</v>
      </c>
      <c r="W931" s="23">
        <f t="shared" si="154"/>
        <v>1120.3808514907678</v>
      </c>
      <c r="X931" s="23">
        <f t="shared" si="154"/>
        <v>1298.831986604627</v>
      </c>
      <c r="Y931" s="23">
        <f t="shared" si="154"/>
        <v>1328.2776489911746</v>
      </c>
      <c r="Z931" s="23">
        <f t="shared" si="154"/>
        <v>1449.0251702056357</v>
      </c>
      <c r="AA931" s="23">
        <f t="shared" si="154"/>
        <v>1516.6459188326864</v>
      </c>
      <c r="AB931" s="23">
        <f t="shared" si="154"/>
        <v>1903.903239376245</v>
      </c>
      <c r="AC931" s="23">
        <f t="shared" si="154"/>
        <v>2043.2564542595733</v>
      </c>
      <c r="AD931" s="23">
        <f t="shared" si="154"/>
        <v>2254.6748088851036</v>
      </c>
      <c r="AE931" s="23">
        <f t="shared" si="154"/>
        <v>1928.9619233956835</v>
      </c>
      <c r="AF931" s="23">
        <f t="shared" si="154"/>
        <v>2107.1777363212304</v>
      </c>
      <c r="AG931" s="23">
        <f t="shared" si="154"/>
        <v>2995.0093031760771</v>
      </c>
      <c r="AH931" s="23">
        <f t="shared" si="154"/>
        <v>3510.442392430753</v>
      </c>
      <c r="AI931" s="2137">
        <f t="shared" si="154"/>
        <v>4279.5605491140577</v>
      </c>
      <c r="AJ931" s="23">
        <f t="shared" si="154"/>
        <v>5072.5500844534545</v>
      </c>
      <c r="AK931" s="23">
        <f t="shared" si="154"/>
        <v>5845.1007275719867</v>
      </c>
      <c r="AL931" s="23">
        <f t="shared" si="154"/>
        <v>6481.9662870930742</v>
      </c>
      <c r="AM931" s="23">
        <f t="shared" si="154"/>
        <v>7342.2066445948567</v>
      </c>
      <c r="AN931" s="23">
        <f t="shared" si="154"/>
        <v>8184.4253823361405</v>
      </c>
      <c r="AO931" s="23">
        <f t="shared" si="154"/>
        <v>8887.5630640905219</v>
      </c>
      <c r="AP931" s="23">
        <f t="shared" si="154"/>
        <v>8824.4410646956221</v>
      </c>
      <c r="AQ931" s="23">
        <f t="shared" si="154"/>
        <v>9302.1928173232882</v>
      </c>
      <c r="AR931" s="2523">
        <f t="shared" si="154"/>
        <v>9833.7458131673484</v>
      </c>
      <c r="AS931" s="2523">
        <f t="shared" si="154"/>
        <v>10421.309003233273</v>
      </c>
      <c r="AT931" s="2523" t="e">
        <f t="shared" si="154"/>
        <v>#REF!</v>
      </c>
    </row>
    <row r="932" spans="4:46">
      <c r="D932" s="1735" t="s">
        <v>503</v>
      </c>
      <c r="E932" s="355"/>
      <c r="F932" s="355"/>
      <c r="G932" s="355"/>
      <c r="H932" s="355"/>
      <c r="I932" s="355"/>
      <c r="J932" s="355">
        <f t="shared" ref="J932" si="155">J931/I931-1</f>
        <v>0.72347437311289386</v>
      </c>
      <c r="K932" s="355">
        <f t="shared" ref="K932" si="156">K931/J931-1</f>
        <v>-1.4340846798455709E-2</v>
      </c>
      <c r="L932" s="355">
        <f t="shared" ref="L932" si="157">L931/K931-1</f>
        <v>0.28342938941058282</v>
      </c>
      <c r="M932" s="355">
        <f t="shared" ref="M932" si="158">M931/L931-1</f>
        <v>-0.21793875322567724</v>
      </c>
      <c r="N932" s="355">
        <f t="shared" ref="N932" si="159">N931/M931-1</f>
        <v>0.25717658199772031</v>
      </c>
      <c r="O932" s="355">
        <f t="shared" ref="O932" si="160">O931/N931-1</f>
        <v>0.44445052746200675</v>
      </c>
      <c r="P932" s="355">
        <f t="shared" ref="P932" si="161">P931/O931-1</f>
        <v>0.22029306416934169</v>
      </c>
      <c r="Q932" s="355">
        <f t="shared" ref="Q932" si="162">Q931/P931-1</f>
        <v>0.42732522214300328</v>
      </c>
      <c r="R932" s="355">
        <f t="shared" ref="R932" si="163">R931/Q931-1</f>
        <v>0.1815422589673219</v>
      </c>
      <c r="S932" s="355">
        <f t="shared" ref="S932" si="164">S931/R931-1</f>
        <v>0.4429434524529865</v>
      </c>
      <c r="T932" s="355">
        <f t="shared" ref="T932" si="165">T931/S931-1</f>
        <v>1.5782528627102277E-2</v>
      </c>
      <c r="U932" s="355">
        <f t="shared" ref="U932" si="166">U931/T931-1</f>
        <v>0.20424579174195001</v>
      </c>
      <c r="V932" s="355">
        <f t="shared" ref="V932" si="167">V931/U931-1</f>
        <v>0.35655250219057155</v>
      </c>
      <c r="W932" s="355">
        <f t="shared" ref="W932" si="168">W931/V931-1</f>
        <v>0.1752805677738638</v>
      </c>
      <c r="X932" s="355">
        <f t="shared" ref="X932" si="169">X931/W931-1</f>
        <v>0.15927720906369824</v>
      </c>
      <c r="Y932" s="355">
        <f t="shared" ref="Y932" si="170">Y931/X931-1</f>
        <v>2.2670878674249328E-2</v>
      </c>
      <c r="Z932" s="355">
        <f t="shared" ref="Z932" si="171">Z931/Y931-1</f>
        <v>9.090533241010923E-2</v>
      </c>
      <c r="AA932" s="355">
        <f t="shared" ref="AA932" si="172">AA931/Z931-1</f>
        <v>4.6666372687959923E-2</v>
      </c>
      <c r="AB932" s="355">
        <f t="shared" ref="AB932" si="173">AB931/AA931-1</f>
        <v>0.25533799005744062</v>
      </c>
      <c r="AC932" s="355">
        <f t="shared" ref="AC932" si="174">AC931/AB931-1</f>
        <v>7.3193433364283189E-2</v>
      </c>
      <c r="AD932" s="355">
        <f t="shared" ref="AD932" si="175">AD931/AC931-1</f>
        <v>0.1034712770317141</v>
      </c>
      <c r="AE932" s="355">
        <f t="shared" ref="AE932" si="176">AE931/AD931-1</f>
        <v>-0.14446113657094495</v>
      </c>
      <c r="AF932" s="355">
        <f t="shared" ref="AF932" si="177">AF931/AE931-1</f>
        <v>9.238949238138483E-2</v>
      </c>
      <c r="AG932" s="355">
        <f t="shared" ref="AG932" si="178">AG931/AF931-1</f>
        <v>0.42133682012265727</v>
      </c>
      <c r="AH932" s="355">
        <f t="shared" ref="AH932" si="179">AH931/AG931-1</f>
        <v>0.17209732494255747</v>
      </c>
      <c r="AI932" s="2138">
        <f t="shared" ref="AI932:AL932" si="180">AI931/AH931-1</f>
        <v>0.21909436780437819</v>
      </c>
      <c r="AJ932" s="355">
        <f t="shared" ref="AJ932" si="181">AJ931/AI931-1</f>
        <v>0.18529695426404458</v>
      </c>
      <c r="AK932" s="355">
        <f t="shared" si="180"/>
        <v>0.15230024943199183</v>
      </c>
      <c r="AL932" s="355">
        <f t="shared" si="180"/>
        <v>0.10895715731927802</v>
      </c>
      <c r="AM932" s="355">
        <f t="shared" ref="AM932" si="182">AM931/AL931-1</f>
        <v>0.13271287128023146</v>
      </c>
      <c r="AN932" s="355">
        <f t="shared" ref="AN932" si="183">AN931/AM931-1</f>
        <v>0.11470921189085614</v>
      </c>
      <c r="AO932" s="355">
        <f t="shared" ref="AO932" si="184">AO931/AN931-1</f>
        <v>8.5911673563780377E-2</v>
      </c>
      <c r="AP932" s="355">
        <f t="shared" ref="AP932" si="185">AP931/AO931-1</f>
        <v>-7.1022842751956583E-3</v>
      </c>
      <c r="AQ932" s="355">
        <f t="shared" ref="AQ932" si="186">AQ931/AP931-1</f>
        <v>5.4139604891128013E-2</v>
      </c>
      <c r="AR932" s="2524">
        <f t="shared" ref="AR932" si="187">AR931/AQ931-1</f>
        <v>5.7142762602615527E-2</v>
      </c>
      <c r="AS932" s="2524">
        <f t="shared" ref="AS932" si="188">AS931/AR931-1</f>
        <v>5.974968249425161E-2</v>
      </c>
      <c r="AT932" s="2524" t="e">
        <f t="shared" ref="AT932" si="189">AT931/AS931-1</f>
        <v>#REF!</v>
      </c>
    </row>
    <row r="933" spans="4:46">
      <c r="D933" s="1735" t="s">
        <v>1631</v>
      </c>
      <c r="E933" s="23"/>
      <c r="F933" s="23"/>
      <c r="G933" s="23"/>
      <c r="H933" s="23"/>
      <c r="I933" s="23">
        <f t="shared" ref="I933:AT933" si="190">+I527</f>
        <v>124.79713200000003</v>
      </c>
      <c r="J933" s="23">
        <f t="shared" si="190"/>
        <v>113.51884800000002</v>
      </c>
      <c r="K933" s="23">
        <f t="shared" si="190"/>
        <v>97.499919958460595</v>
      </c>
      <c r="L933" s="23">
        <f t="shared" si="190"/>
        <v>206.04633974163153</v>
      </c>
      <c r="M933" s="23">
        <f t="shared" si="190"/>
        <v>199.07656675374366</v>
      </c>
      <c r="N933" s="23">
        <f t="shared" si="190"/>
        <v>213.71911097637914</v>
      </c>
      <c r="O933" s="23">
        <f t="shared" si="190"/>
        <v>257.77497983835468</v>
      </c>
      <c r="P933" s="23">
        <f t="shared" si="190"/>
        <v>328.43448411915432</v>
      </c>
      <c r="Q933" s="23">
        <f t="shared" si="190"/>
        <v>422.15515290722095</v>
      </c>
      <c r="R933" s="23">
        <f t="shared" si="190"/>
        <v>565.13789192130946</v>
      </c>
      <c r="S933" s="23">
        <f t="shared" si="190"/>
        <v>855.06367665589835</v>
      </c>
      <c r="T933" s="23">
        <f t="shared" si="190"/>
        <v>954.55860383826666</v>
      </c>
      <c r="U933" s="23">
        <f t="shared" si="190"/>
        <v>1083.9734883704168</v>
      </c>
      <c r="V933" s="23">
        <f t="shared" si="190"/>
        <v>1569.0757776489754</v>
      </c>
      <c r="W933" s="23">
        <f t="shared" si="190"/>
        <v>1864.4484724541871</v>
      </c>
      <c r="X933" s="23">
        <f t="shared" si="190"/>
        <v>1853.7883044310697</v>
      </c>
      <c r="Y933" s="23">
        <f t="shared" si="190"/>
        <v>1991.6599754271583</v>
      </c>
      <c r="Z933" s="23">
        <f t="shared" si="190"/>
        <v>1918.6504662017737</v>
      </c>
      <c r="AA933" s="23">
        <f t="shared" si="190"/>
        <v>2020.7541298457961</v>
      </c>
      <c r="AB933" s="23">
        <f t="shared" si="190"/>
        <v>2014.3645715253474</v>
      </c>
      <c r="AC933" s="23">
        <f t="shared" si="190"/>
        <v>2284.1439230170154</v>
      </c>
      <c r="AD933" s="23">
        <f t="shared" si="190"/>
        <v>2704.631588665301</v>
      </c>
      <c r="AE933" s="23">
        <f t="shared" si="190"/>
        <v>3057.7890691445859</v>
      </c>
      <c r="AF933" s="23">
        <f t="shared" si="190"/>
        <v>3189.5244366107245</v>
      </c>
      <c r="AG933" s="23">
        <f t="shared" si="190"/>
        <v>4100.4237989740086</v>
      </c>
      <c r="AH933" s="23">
        <f t="shared" si="190"/>
        <v>4834.7090858160327</v>
      </c>
      <c r="AI933" s="2137">
        <f t="shared" si="190"/>
        <v>5545.4012692603374</v>
      </c>
      <c r="AJ933" s="23">
        <f t="shared" si="190"/>
        <v>6434.0609548579196</v>
      </c>
      <c r="AK933" s="23">
        <f t="shared" si="190"/>
        <v>7505.7893703656482</v>
      </c>
      <c r="AL933" s="23">
        <f t="shared" si="190"/>
        <v>7979.0303221071226</v>
      </c>
      <c r="AM933" s="23">
        <f t="shared" si="190"/>
        <v>8442.416650570367</v>
      </c>
      <c r="AN933" s="23">
        <f t="shared" si="190"/>
        <v>9236.8535671238697</v>
      </c>
      <c r="AO933" s="23">
        <f t="shared" si="190"/>
        <v>9755.9095319116586</v>
      </c>
      <c r="AP933" s="23">
        <f t="shared" si="190"/>
        <v>10109.381014322997</v>
      </c>
      <c r="AQ933" s="23">
        <f t="shared" si="190"/>
        <v>11586.834389030379</v>
      </c>
      <c r="AR933" s="2523">
        <f t="shared" si="190"/>
        <v>14274.695700602271</v>
      </c>
      <c r="AS933" s="2523">
        <f t="shared" si="190"/>
        <v>17019.608944408988</v>
      </c>
      <c r="AT933" s="2523" t="e">
        <f t="shared" si="190"/>
        <v>#REF!</v>
      </c>
    </row>
    <row r="934" spans="4:46">
      <c r="D934" s="1737" t="s">
        <v>1612</v>
      </c>
      <c r="E934" s="27"/>
      <c r="F934" s="27">
        <f t="shared" ref="F934:AT934" si="191">+F933-F529</f>
        <v>0</v>
      </c>
      <c r="G934" s="27">
        <f t="shared" si="191"/>
        <v>0</v>
      </c>
      <c r="H934" s="27">
        <f t="shared" si="191"/>
        <v>0</v>
      </c>
      <c r="I934" s="27">
        <f t="shared" si="191"/>
        <v>124.79713200000003</v>
      </c>
      <c r="J934" s="27">
        <f t="shared" si="191"/>
        <v>113.51884800000002</v>
      </c>
      <c r="K934" s="27">
        <f t="shared" si="191"/>
        <v>97.499919958460595</v>
      </c>
      <c r="L934" s="27">
        <f t="shared" si="191"/>
        <v>206.04633974163153</v>
      </c>
      <c r="M934" s="27">
        <f t="shared" si="191"/>
        <v>199.07656675374366</v>
      </c>
      <c r="N934" s="27">
        <f t="shared" si="191"/>
        <v>213.71911097637914</v>
      </c>
      <c r="O934" s="27">
        <f t="shared" si="191"/>
        <v>257.77497983835468</v>
      </c>
      <c r="P934" s="27">
        <f t="shared" si="191"/>
        <v>328.43448411915432</v>
      </c>
      <c r="Q934" s="27">
        <f t="shared" si="191"/>
        <v>422.15515290722095</v>
      </c>
      <c r="R934" s="27">
        <f t="shared" si="191"/>
        <v>565.13789192130946</v>
      </c>
      <c r="S934" s="27">
        <f t="shared" si="191"/>
        <v>855.06367665589835</v>
      </c>
      <c r="T934" s="27">
        <f t="shared" si="191"/>
        <v>954.55860383826666</v>
      </c>
      <c r="U934" s="27">
        <f t="shared" si="191"/>
        <v>1083.9734883704168</v>
      </c>
      <c r="V934" s="27">
        <f t="shared" si="191"/>
        <v>1569.0757776489754</v>
      </c>
      <c r="W934" s="27">
        <f t="shared" si="191"/>
        <v>1864.4484724541871</v>
      </c>
      <c r="X934" s="27">
        <f t="shared" si="191"/>
        <v>1853.7883044310697</v>
      </c>
      <c r="Y934" s="27">
        <f t="shared" si="191"/>
        <v>1991.6599754271583</v>
      </c>
      <c r="Z934" s="27">
        <f t="shared" si="191"/>
        <v>1918.6504662017737</v>
      </c>
      <c r="AA934" s="27">
        <f t="shared" si="191"/>
        <v>2020.7541298457961</v>
      </c>
      <c r="AB934" s="27">
        <f t="shared" si="191"/>
        <v>2014.3645715253474</v>
      </c>
      <c r="AC934" s="27">
        <f t="shared" si="191"/>
        <v>2284.1439230170154</v>
      </c>
      <c r="AD934" s="27">
        <f t="shared" si="191"/>
        <v>2465.2843745851387</v>
      </c>
      <c r="AE934" s="27">
        <f t="shared" si="191"/>
        <v>2430.9916113245858</v>
      </c>
      <c r="AF934" s="27">
        <f t="shared" si="191"/>
        <v>2821.2190662089351</v>
      </c>
      <c r="AG934" s="27">
        <f t="shared" si="191"/>
        <v>3590.4499899419638</v>
      </c>
      <c r="AH934" s="27">
        <f t="shared" si="191"/>
        <v>3905.3209299460923</v>
      </c>
      <c r="AI934" s="2139">
        <f t="shared" si="191"/>
        <v>4067.5118726713222</v>
      </c>
      <c r="AJ934" s="27">
        <f t="shared" si="191"/>
        <v>4382.2639589245791</v>
      </c>
      <c r="AK934" s="27">
        <f t="shared" si="191"/>
        <v>4928.213046833891</v>
      </c>
      <c r="AL934" s="27">
        <f t="shared" si="191"/>
        <v>5048.4816239886131</v>
      </c>
      <c r="AM934" s="27">
        <f t="shared" si="191"/>
        <v>4990.476435783019</v>
      </c>
      <c r="AN934" s="27">
        <f t="shared" si="191"/>
        <v>5265.1922393389868</v>
      </c>
      <c r="AO934" s="27">
        <f t="shared" si="191"/>
        <v>5383.0453387459111</v>
      </c>
      <c r="AP934" s="27">
        <f t="shared" si="191"/>
        <v>6060.5886487250591</v>
      </c>
      <c r="AQ934" s="27">
        <f t="shared" si="191"/>
        <v>7498.9165927395334</v>
      </c>
      <c r="AR934" s="2525">
        <f t="shared" si="191"/>
        <v>10147.274385737324</v>
      </c>
      <c r="AS934" s="2525">
        <f t="shared" si="191"/>
        <v>12852.302369443445</v>
      </c>
      <c r="AT934" s="2525" t="e">
        <f t="shared" si="191"/>
        <v>#REF!</v>
      </c>
    </row>
    <row r="935" spans="4:46">
      <c r="D935" s="1735" t="s">
        <v>503</v>
      </c>
      <c r="E935" s="356"/>
      <c r="F935" s="356" t="e">
        <f t="shared" ref="F935" si="192">F934/E934-1</f>
        <v>#DIV/0!</v>
      </c>
      <c r="G935" s="356" t="e">
        <f t="shared" ref="G935" si="193">G934/F934-1</f>
        <v>#DIV/0!</v>
      </c>
      <c r="H935" s="356" t="e">
        <f t="shared" ref="H935" si="194">H934/G934-1</f>
        <v>#DIV/0!</v>
      </c>
      <c r="I935" s="356" t="e">
        <f t="shared" ref="I935" si="195">I934/H934-1</f>
        <v>#DIV/0!</v>
      </c>
      <c r="J935" s="356">
        <f t="shared" ref="J935" si="196">J934/I934-1</f>
        <v>-9.0372942224345443E-2</v>
      </c>
      <c r="K935" s="356">
        <f t="shared" ref="K935" si="197">K934/J934-1</f>
        <v>-0.14111249650401159</v>
      </c>
      <c r="L935" s="356">
        <f t="shared" ref="L935" si="198">L934/K934-1</f>
        <v>1.1132975271099368</v>
      </c>
      <c r="M935" s="356">
        <f t="shared" ref="M935" si="199">M934/L934-1</f>
        <v>-3.3826240236189076E-2</v>
      </c>
      <c r="N935" s="356">
        <f t="shared" ref="N935" si="200">N934/M934-1</f>
        <v>7.3552324421729764E-2</v>
      </c>
      <c r="O935" s="356">
        <f t="shared" ref="O935" si="201">O934/N934-1</f>
        <v>0.20613911718379141</v>
      </c>
      <c r="P935" s="356">
        <f t="shared" ref="P935" si="202">P934/O934-1</f>
        <v>0.2741131211613661</v>
      </c>
      <c r="Q935" s="356">
        <f t="shared" ref="Q935" si="203">Q934/P934-1</f>
        <v>0.28535575075017161</v>
      </c>
      <c r="R935" s="356">
        <f t="shared" ref="R935" si="204">R934/Q934-1</f>
        <v>0.3386971307336204</v>
      </c>
      <c r="S935" s="356">
        <f t="shared" ref="S935" si="205">S934/R934-1</f>
        <v>0.51301777650923919</v>
      </c>
      <c r="T935" s="356">
        <f t="shared" ref="T935" si="206">T934/S934-1</f>
        <v>0.11635966992714142</v>
      </c>
      <c r="U935" s="356">
        <f t="shared" ref="U935" si="207">U934/T934-1</f>
        <v>0.13557563046603405</v>
      </c>
      <c r="V935" s="356">
        <f t="shared" ref="V935" si="208">V934/U934-1</f>
        <v>0.44752228212502998</v>
      </c>
      <c r="W935" s="356">
        <f t="shared" ref="W935" si="209">W934/V934-1</f>
        <v>0.18824629059520848</v>
      </c>
      <c r="X935" s="356">
        <f t="shared" ref="X935" si="210">X934/W934-1</f>
        <v>-5.7175986253379385E-3</v>
      </c>
      <c r="Y935" s="356">
        <f t="shared" ref="Y935" si="211">Y934/X934-1</f>
        <v>7.4372931723938995E-2</v>
      </c>
      <c r="Z935" s="356">
        <f t="shared" ref="Z935" si="212">Z934/Y934-1</f>
        <v>-3.6657617327338188E-2</v>
      </c>
      <c r="AA935" s="356">
        <f t="shared" ref="AA935" si="213">AA934/Z934-1</f>
        <v>5.321639633828168E-2</v>
      </c>
      <c r="AB935" s="356">
        <f t="shared" ref="AB935" si="214">AB934/AA934-1</f>
        <v>-3.1619672210870808E-3</v>
      </c>
      <c r="AC935" s="356">
        <f t="shared" ref="AC935" si="215">AC934/AB934-1</f>
        <v>0.13392776824275732</v>
      </c>
      <c r="AD935" s="356">
        <f t="shared" ref="AD935" si="216">AD934/AC934-1</f>
        <v>7.930343168956866E-2</v>
      </c>
      <c r="AE935" s="356">
        <f t="shared" ref="AE935" si="217">AE934/AD934-1</f>
        <v>-1.3910266748161093E-2</v>
      </c>
      <c r="AF935" s="356">
        <f t="shared" ref="AF935" si="218">AF934/AE934-1</f>
        <v>0.16052192573043245</v>
      </c>
      <c r="AG935" s="356">
        <f t="shared" ref="AG935" si="219">AG934/AF934-1</f>
        <v>0.2726590547137826</v>
      </c>
      <c r="AH935" s="356">
        <f t="shared" ref="AH935" si="220">AH934/AG934-1</f>
        <v>8.7696790342766562E-2</v>
      </c>
      <c r="AI935" s="2136">
        <f t="shared" ref="AI935" si="221">AI934/AH934-1</f>
        <v>4.1530759093713954E-2</v>
      </c>
      <c r="AJ935" s="356">
        <f t="shared" ref="AJ935" si="222">AJ934/AI934-1</f>
        <v>7.7381971118020365E-2</v>
      </c>
      <c r="AK935" s="356">
        <f t="shared" ref="AK935" si="223">AK934/AJ934-1</f>
        <v>0.12458151608998236</v>
      </c>
      <c r="AL935" s="356">
        <f t="shared" ref="AL935" si="224">AL934/AK934-1</f>
        <v>2.4404094549440813E-2</v>
      </c>
      <c r="AM935" s="356">
        <f t="shared" ref="AM935" si="225">AM934/AL934-1</f>
        <v>-1.1489630452446109E-2</v>
      </c>
      <c r="AN935" s="356">
        <f t="shared" ref="AN935" si="226">AN934/AM934-1</f>
        <v>5.5048011365444793E-2</v>
      </c>
      <c r="AO935" s="356">
        <f t="shared" ref="AO935" si="227">AO934/AN934-1</f>
        <v>2.2383437118664418E-2</v>
      </c>
      <c r="AP935" s="356">
        <f t="shared" ref="AP935" si="228">AP934/AO934-1</f>
        <v>0.12586617190502714</v>
      </c>
      <c r="AQ935" s="356">
        <f t="shared" ref="AQ935" si="229">AQ934/AP934-1</f>
        <v>0.23732479258711114</v>
      </c>
      <c r="AR935" s="2522">
        <f t="shared" ref="AR935" si="230">AR934/AQ934-1</f>
        <v>0.35316538865920122</v>
      </c>
      <c r="AS935" s="2522">
        <f t="shared" ref="AS935" si="231">AS934/AR934-1</f>
        <v>0.26657680485197277</v>
      </c>
      <c r="AT935" s="2522" t="e">
        <f t="shared" ref="AT935" si="232">AT934/AS934-1</f>
        <v>#REF!</v>
      </c>
    </row>
    <row r="936" spans="4:46" ht="16">
      <c r="D936" s="1806" t="s">
        <v>1624</v>
      </c>
      <c r="E936" s="23"/>
      <c r="F936" s="23"/>
      <c r="G936" s="23"/>
      <c r="H936" s="23"/>
      <c r="I936" s="23">
        <f>+I526+I533</f>
        <v>18.97</v>
      </c>
      <c r="J936" s="23">
        <f t="shared" ref="J936:AT936" si="233">+J527+J535</f>
        <v>248.71128369231815</v>
      </c>
      <c r="K936" s="23">
        <f t="shared" si="233"/>
        <v>250.21012850776472</v>
      </c>
      <c r="L936" s="23">
        <f t="shared" si="233"/>
        <v>342.56837748756254</v>
      </c>
      <c r="M936" s="23">
        <f t="shared" si="233"/>
        <v>346.78542235323476</v>
      </c>
      <c r="N936" s="23">
        <f t="shared" si="233"/>
        <v>373.42532994239207</v>
      </c>
      <c r="O936" s="23">
        <f t="shared" si="233"/>
        <v>438.59088973390652</v>
      </c>
      <c r="P936" s="23">
        <f t="shared" si="233"/>
        <v>597.66592656378066</v>
      </c>
      <c r="Q936" s="23">
        <f t="shared" si="233"/>
        <v>731.31951991695598</v>
      </c>
      <c r="R936" s="23">
        <f t="shared" si="233"/>
        <v>898.37677768483672</v>
      </c>
      <c r="S936" s="23">
        <f t="shared" si="233"/>
        <v>1333.6157415637222</v>
      </c>
      <c r="T936" s="23">
        <f t="shared" si="233"/>
        <v>1486.6582257293837</v>
      </c>
      <c r="U936" s="23">
        <f t="shared" si="233"/>
        <v>1643.8316591134917</v>
      </c>
      <c r="V936" s="23">
        <f t="shared" si="233"/>
        <v>2178.0108491453989</v>
      </c>
      <c r="W936" s="23">
        <f t="shared" si="233"/>
        <v>2374.1961344009601</v>
      </c>
      <c r="X936" s="23">
        <f t="shared" si="233"/>
        <v>2453.4802283476088</v>
      </c>
      <c r="Y936" s="23">
        <f t="shared" si="233"/>
        <v>2653.5205597208842</v>
      </c>
      <c r="Z936" s="23">
        <f t="shared" si="233"/>
        <v>2938.7380118767142</v>
      </c>
      <c r="AA936" s="23">
        <f t="shared" si="233"/>
        <v>3056.2451843068975</v>
      </c>
      <c r="AB936" s="23">
        <f t="shared" si="233"/>
        <v>3070.5925307484258</v>
      </c>
      <c r="AC936" s="23">
        <f t="shared" si="233"/>
        <v>3341.3774768044968</v>
      </c>
      <c r="AD936" s="23">
        <f t="shared" si="233"/>
        <v>3737.1577380866488</v>
      </c>
      <c r="AE936" s="23">
        <f t="shared" si="233"/>
        <v>3577.5445607384654</v>
      </c>
      <c r="AF936" s="23">
        <f t="shared" si="233"/>
        <v>3890.3061219332694</v>
      </c>
      <c r="AG936" s="23">
        <f t="shared" si="233"/>
        <v>4973.7187630469807</v>
      </c>
      <c r="AH936" s="23">
        <f t="shared" si="233"/>
        <v>5778.4961948186301</v>
      </c>
      <c r="AI936" s="2137">
        <f t="shared" si="233"/>
        <v>6532.8586895931794</v>
      </c>
      <c r="AJ936" s="23">
        <f t="shared" si="233"/>
        <v>7528.6757212583097</v>
      </c>
      <c r="AK936" s="23">
        <f t="shared" si="233"/>
        <v>8809.2944662580067</v>
      </c>
      <c r="AL936" s="23">
        <f t="shared" si="233"/>
        <v>9303.4161331287614</v>
      </c>
      <c r="AM936" s="23">
        <f t="shared" si="233"/>
        <v>9718.5775118702131</v>
      </c>
      <c r="AN936" s="23">
        <f t="shared" si="233"/>
        <v>10601.093022954776</v>
      </c>
      <c r="AO936" s="23">
        <f t="shared" si="233"/>
        <v>11210.314082398212</v>
      </c>
      <c r="AP936" s="23">
        <f t="shared" si="233"/>
        <v>11713.547279896666</v>
      </c>
      <c r="AQ936" s="23">
        <f t="shared" si="233"/>
        <v>13433.706375808637</v>
      </c>
      <c r="AR936" s="2523">
        <f t="shared" si="233"/>
        <v>16516.943812482314</v>
      </c>
      <c r="AS936" s="2523">
        <f t="shared" si="233"/>
        <v>19674.358403095906</v>
      </c>
      <c r="AT936" s="2523" t="e">
        <f t="shared" si="233"/>
        <v>#REF!</v>
      </c>
    </row>
    <row r="937" spans="4:46">
      <c r="D937" s="1735" t="s">
        <v>503</v>
      </c>
      <c r="E937" s="355"/>
      <c r="F937" s="355"/>
      <c r="G937" s="355"/>
      <c r="H937" s="355"/>
      <c r="I937" s="355"/>
      <c r="J937" s="355"/>
      <c r="K937" s="355"/>
      <c r="L937" s="355"/>
      <c r="M937" s="355"/>
      <c r="N937" s="355"/>
      <c r="O937" s="355"/>
      <c r="P937" s="355"/>
      <c r="Q937" s="355"/>
      <c r="R937" s="355"/>
      <c r="S937" s="355"/>
      <c r="T937" s="355"/>
      <c r="U937" s="355"/>
      <c r="V937" s="355">
        <f t="shared" ref="V937:AE937" si="234">V936/U936-1</f>
        <v>0.32495978956871219</v>
      </c>
      <c r="W937" s="355">
        <f t="shared" si="234"/>
        <v>9.0075439859512052E-2</v>
      </c>
      <c r="X937" s="355">
        <f t="shared" si="234"/>
        <v>3.3394079283451061E-2</v>
      </c>
      <c r="Y937" s="355">
        <f t="shared" si="234"/>
        <v>8.1533296686886469E-2</v>
      </c>
      <c r="Z937" s="355">
        <f t="shared" si="234"/>
        <v>0.10748643009791903</v>
      </c>
      <c r="AA937" s="355">
        <f t="shared" si="234"/>
        <v>3.9985589717520309E-2</v>
      </c>
      <c r="AB937" s="355">
        <f t="shared" si="234"/>
        <v>4.694435680487441E-3</v>
      </c>
      <c r="AC937" s="355">
        <f t="shared" si="234"/>
        <v>8.818654489140898E-2</v>
      </c>
      <c r="AD937" s="355">
        <f t="shared" si="234"/>
        <v>0.1184482340081654</v>
      </c>
      <c r="AE937" s="355">
        <f t="shared" si="234"/>
        <v>-4.2709778000942E-2</v>
      </c>
      <c r="AF937" s="355">
        <f>AF936/AE936-1</f>
        <v>8.7423526355810077E-2</v>
      </c>
      <c r="AG937" s="355">
        <f t="shared" ref="AG937:AL937" si="235">AG936/AF936-1</f>
        <v>0.2784903313920486</v>
      </c>
      <c r="AH937" s="355">
        <f t="shared" si="235"/>
        <v>0.16180597860716794</v>
      </c>
      <c r="AI937" s="2138">
        <f t="shared" si="235"/>
        <v>0.13054650714332205</v>
      </c>
      <c r="AJ937" s="355">
        <f t="shared" si="235"/>
        <v>0.15243204835449187</v>
      </c>
      <c r="AK937" s="355">
        <f t="shared" si="235"/>
        <v>0.1700988052100163</v>
      </c>
      <c r="AL937" s="355">
        <f t="shared" si="235"/>
        <v>5.6090946756675697E-2</v>
      </c>
      <c r="AM937" s="355">
        <f t="shared" ref="AM937" si="236">AM936/AL936-1</f>
        <v>4.4624616678500928E-2</v>
      </c>
      <c r="AN937" s="355">
        <f t="shared" ref="AN937" si="237">AN936/AM936-1</f>
        <v>9.0807066158258509E-2</v>
      </c>
      <c r="AO937" s="355">
        <f t="shared" ref="AO937" si="238">AO936/AN936-1</f>
        <v>5.7467759043739797E-2</v>
      </c>
      <c r="AP937" s="355">
        <f t="shared" ref="AP937" si="239">AP936/AO936-1</f>
        <v>4.4890196099732993E-2</v>
      </c>
      <c r="AQ937" s="355">
        <f t="shared" ref="AQ937" si="240">AQ936/AP936-1</f>
        <v>0.14685210677931759</v>
      </c>
      <c r="AR937" s="2524">
        <f t="shared" ref="AR937" si="241">AR936/AQ936-1</f>
        <v>0.22951502365914123</v>
      </c>
      <c r="AS937" s="2524">
        <f t="shared" ref="AS937" si="242">AS936/AR936-1</f>
        <v>0.19116215605380016</v>
      </c>
      <c r="AT937" s="2524" t="e">
        <f t="shared" ref="AT937" si="243">AT936/AS936-1</f>
        <v>#REF!</v>
      </c>
    </row>
    <row r="938" spans="4:46">
      <c r="D938" s="1735" t="s">
        <v>1613</v>
      </c>
      <c r="E938" s="355"/>
      <c r="F938" s="355"/>
      <c r="G938" s="355"/>
      <c r="H938" s="355"/>
      <c r="I938" s="355"/>
      <c r="J938" s="355">
        <f t="shared" ref="J938:U938" si="244">+J607</f>
        <v>0.11535434006310255</v>
      </c>
      <c r="K938" s="355">
        <f t="shared" si="244"/>
        <v>0.1209751122222785</v>
      </c>
      <c r="L938" s="355">
        <f t="shared" si="244"/>
        <v>0.17423078480872126</v>
      </c>
      <c r="M938" s="355">
        <f t="shared" si="244"/>
        <v>0.17649864679167304</v>
      </c>
      <c r="N938" s="355">
        <f t="shared" si="244"/>
        <v>0.17473802443467412</v>
      </c>
      <c r="O938" s="355">
        <f t="shared" si="244"/>
        <v>0.18459464980935567</v>
      </c>
      <c r="P938" s="355">
        <f t="shared" si="244"/>
        <v>0.20378458768768051</v>
      </c>
      <c r="Q938" s="355">
        <f t="shared" si="244"/>
        <v>0.2203585669615275</v>
      </c>
      <c r="R938" s="355">
        <f t="shared" si="244"/>
        <v>0.22084120019712805</v>
      </c>
      <c r="S938" s="355">
        <f t="shared" si="244"/>
        <v>0.25760719604514098</v>
      </c>
      <c r="T938" s="355">
        <f t="shared" si="244"/>
        <v>0.26212848559267232</v>
      </c>
      <c r="U938" s="355">
        <f t="shared" si="244"/>
        <v>0.2685819685237138</v>
      </c>
      <c r="V938" s="355">
        <f t="shared" ref="V938:AT938" si="245">+V609</f>
        <v>-0.16580209328410314</v>
      </c>
      <c r="W938" s="355">
        <f t="shared" si="245"/>
        <v>-0.15548726402316948</v>
      </c>
      <c r="X938" s="355">
        <f t="shared" si="245"/>
        <v>-0.14637201227945074</v>
      </c>
      <c r="Y938" s="355">
        <f t="shared" si="245"/>
        <v>-0.161166809430873</v>
      </c>
      <c r="Z938" s="355">
        <f t="shared" si="245"/>
        <v>-0.1693527106489145</v>
      </c>
      <c r="AA938" s="355">
        <f t="shared" si="245"/>
        <v>-0.19103552214059666</v>
      </c>
      <c r="AB938" s="355">
        <f t="shared" si="245"/>
        <v>-0.13206791548456853</v>
      </c>
      <c r="AC938" s="355">
        <f t="shared" si="245"/>
        <v>-0.13646345404088356</v>
      </c>
      <c r="AD938" s="355">
        <f t="shared" si="245"/>
        <v>-0.14455161543817246</v>
      </c>
      <c r="AE938" s="356">
        <f t="shared" si="245"/>
        <v>-0.14936215453167731</v>
      </c>
      <c r="AF938" s="356">
        <f t="shared" si="245"/>
        <v>-0.1401711116189332</v>
      </c>
      <c r="AG938" s="356">
        <f t="shared" si="245"/>
        <v>-0.13090464937484089</v>
      </c>
      <c r="AH938" s="356">
        <f t="shared" si="245"/>
        <v>-0.14222382642771922</v>
      </c>
      <c r="AI938" s="2136">
        <f t="shared" si="245"/>
        <v>-0.14572824984311109</v>
      </c>
      <c r="AJ938" s="356">
        <f t="shared" si="245"/>
        <v>-0.15502365021235015</v>
      </c>
      <c r="AK938" s="356">
        <f t="shared" si="245"/>
        <v>-0.18426892880675041</v>
      </c>
      <c r="AL938" s="356">
        <f t="shared" si="245"/>
        <v>-0.16801680804415803</v>
      </c>
      <c r="AM938" s="356">
        <f t="shared" si="245"/>
        <v>-0.13505873488064421</v>
      </c>
      <c r="AN938" s="356">
        <f t="shared" si="245"/>
        <v>-0.1281859545203351</v>
      </c>
      <c r="AO938" s="356">
        <f t="shared" si="245"/>
        <v>-0.10689818211945738</v>
      </c>
      <c r="AP938" s="356">
        <f t="shared" si="245"/>
        <v>-0.12854510545353054</v>
      </c>
      <c r="AQ938" s="356">
        <f t="shared" si="245"/>
        <v>-0.1644779695439727</v>
      </c>
      <c r="AR938" s="2522">
        <f t="shared" si="245"/>
        <v>-0.23669952293988228</v>
      </c>
      <c r="AS938" s="2522">
        <f t="shared" si="245"/>
        <v>-0.29466665462946917</v>
      </c>
      <c r="AT938" s="2522" t="e">
        <f t="shared" si="245"/>
        <v>#REF!</v>
      </c>
    </row>
    <row r="939" spans="4:46">
      <c r="D939" s="1735" t="s">
        <v>212</v>
      </c>
      <c r="E939" s="355"/>
      <c r="F939" s="355"/>
      <c r="G939" s="355"/>
      <c r="H939" s="355"/>
      <c r="I939" s="355"/>
      <c r="J939" s="355">
        <f t="shared" ref="J939:U939" si="246">+J608</f>
        <v>-6.5410034923851196E-2</v>
      </c>
      <c r="K939" s="355">
        <f t="shared" si="246"/>
        <v>-6.9657619146344066E-2</v>
      </c>
      <c r="L939" s="355">
        <f t="shared" si="246"/>
        <v>-0.10494823113742067</v>
      </c>
      <c r="M939" s="355">
        <f t="shared" si="246"/>
        <v>-0.12227763996024016</v>
      </c>
      <c r="N939" s="355">
        <f t="shared" si="246"/>
        <v>-0.11206697584093572</v>
      </c>
      <c r="O939" s="355">
        <f t="shared" si="246"/>
        <v>-0.10317195194205782</v>
      </c>
      <c r="P939" s="355">
        <f t="shared" si="246"/>
        <v>-0.12329068840361485</v>
      </c>
      <c r="Q939" s="355">
        <f t="shared" si="246"/>
        <v>-0.11882822658496121</v>
      </c>
      <c r="R939" s="355">
        <f t="shared" si="246"/>
        <v>-0.1229724800662915</v>
      </c>
      <c r="S939" s="355">
        <f t="shared" si="246"/>
        <v>-0.14663890017289</v>
      </c>
      <c r="T939" s="355">
        <f t="shared" si="246"/>
        <v>-0.15923794280921122</v>
      </c>
      <c r="U939" s="355">
        <f t="shared" si="246"/>
        <v>-0.1537647484797573</v>
      </c>
      <c r="V939" s="355">
        <f t="shared" ref="V939:AT939" si="247">+V611</f>
        <v>7.9262567388734356E-2</v>
      </c>
      <c r="W939" s="355">
        <f t="shared" si="247"/>
        <v>4.4853238749377716E-2</v>
      </c>
      <c r="X939" s="355">
        <f t="shared" si="247"/>
        <v>5.9948225017005558E-2</v>
      </c>
      <c r="Y939" s="355">
        <f t="shared" si="247"/>
        <v>3.3604443458385209E-2</v>
      </c>
      <c r="Z939" s="355">
        <f t="shared" si="247"/>
        <v>2.5619493217151703E-2</v>
      </c>
      <c r="AA939" s="355">
        <f t="shared" si="247"/>
        <v>2.6983635255886335E-2</v>
      </c>
      <c r="AB939" s="355">
        <f t="shared" si="247"/>
        <v>2.5869210081406524E-2</v>
      </c>
      <c r="AC939" s="355">
        <f t="shared" si="247"/>
        <v>2.2321834594971165E-2</v>
      </c>
      <c r="AD939" s="355">
        <f t="shared" si="247"/>
        <v>1.5733849204573484E-2</v>
      </c>
      <c r="AE939" s="356">
        <f t="shared" si="247"/>
        <v>2.0146777029578667E-2</v>
      </c>
      <c r="AF939" s="356">
        <f t="shared" si="247"/>
        <v>2.409577181962734E-2</v>
      </c>
      <c r="AG939" s="356">
        <f t="shared" si="247"/>
        <v>3.1245226308884832E-2</v>
      </c>
      <c r="AH939" s="356">
        <f t="shared" si="247"/>
        <v>1.9743743805230144E-2</v>
      </c>
      <c r="AI939" s="2136">
        <f t="shared" si="247"/>
        <v>1.4583986678735573E-2</v>
      </c>
      <c r="AJ939" s="356">
        <f t="shared" si="247"/>
        <v>6.0120976492508936E-3</v>
      </c>
      <c r="AK939" s="356">
        <f t="shared" si="247"/>
        <v>6.5102946211101744E-3</v>
      </c>
      <c r="AL939" s="356">
        <f t="shared" si="247"/>
        <v>7.6556624904394041E-3</v>
      </c>
      <c r="AM939" s="356">
        <f t="shared" si="247"/>
        <v>8.3574981191468865E-3</v>
      </c>
      <c r="AN939" s="356">
        <f t="shared" si="247"/>
        <v>7.5865765552018925E-3</v>
      </c>
      <c r="AO939" s="356">
        <f t="shared" si="247"/>
        <v>6.0376347681293605E-3</v>
      </c>
      <c r="AP939" s="356">
        <f t="shared" si="247"/>
        <v>6.7822462820881059E-3</v>
      </c>
      <c r="AQ939" s="356">
        <f t="shared" si="247"/>
        <v>6.3347501297540843E-3</v>
      </c>
      <c r="AR939" s="2522">
        <f t="shared" si="247"/>
        <v>5.5407888386797589E-3</v>
      </c>
      <c r="AS939" s="2522">
        <f t="shared" si="247"/>
        <v>5.0257934667251375E-3</v>
      </c>
      <c r="AT939" s="2522" t="e">
        <f t="shared" si="247"/>
        <v>#REF!</v>
      </c>
    </row>
    <row r="940" spans="4:46">
      <c r="D940" s="1735" t="s">
        <v>213</v>
      </c>
      <c r="E940" s="355"/>
      <c r="F940" s="355"/>
      <c r="G940" s="355"/>
      <c r="H940" s="355"/>
      <c r="I940" s="355"/>
      <c r="J940" s="355">
        <f t="shared" ref="J940:U940" si="248">+J607-J939</f>
        <v>0.18076437498695375</v>
      </c>
      <c r="K940" s="355">
        <f t="shared" si="248"/>
        <v>0.19063273136862258</v>
      </c>
      <c r="L940" s="355">
        <f t="shared" si="248"/>
        <v>0.27917901594614192</v>
      </c>
      <c r="M940" s="355">
        <f t="shared" si="248"/>
        <v>0.2987762867519132</v>
      </c>
      <c r="N940" s="355">
        <f t="shared" si="248"/>
        <v>0.28680500027560984</v>
      </c>
      <c r="O940" s="355">
        <f t="shared" si="248"/>
        <v>0.2877666017514135</v>
      </c>
      <c r="P940" s="355">
        <f t="shared" si="248"/>
        <v>0.32707527609129539</v>
      </c>
      <c r="Q940" s="355">
        <f t="shared" si="248"/>
        <v>0.33918679354648873</v>
      </c>
      <c r="R940" s="355">
        <f t="shared" si="248"/>
        <v>0.34381368026341952</v>
      </c>
      <c r="S940" s="355">
        <f t="shared" si="248"/>
        <v>0.40424609621803098</v>
      </c>
      <c r="T940" s="355">
        <f t="shared" si="248"/>
        <v>0.42136642840188354</v>
      </c>
      <c r="U940" s="355">
        <f t="shared" si="248"/>
        <v>0.42234671700347109</v>
      </c>
      <c r="V940" s="355">
        <f t="shared" ref="V940:AT940" si="249">+V609-V939</f>
        <v>-0.2450646606728375</v>
      </c>
      <c r="W940" s="355">
        <f t="shared" si="249"/>
        <v>-0.2003405027725472</v>
      </c>
      <c r="X940" s="355">
        <f t="shared" si="249"/>
        <v>-0.20632023729645629</v>
      </c>
      <c r="Y940" s="355">
        <f t="shared" si="249"/>
        <v>-0.1947712528892582</v>
      </c>
      <c r="Z940" s="355">
        <f t="shared" si="249"/>
        <v>-0.1949722038660662</v>
      </c>
      <c r="AA940" s="355">
        <f t="shared" si="249"/>
        <v>-0.218019157396483</v>
      </c>
      <c r="AB940" s="355">
        <f t="shared" si="249"/>
        <v>-0.15793712556597506</v>
      </c>
      <c r="AC940" s="355">
        <f t="shared" si="249"/>
        <v>-0.15878528863585473</v>
      </c>
      <c r="AD940" s="355">
        <f t="shared" si="249"/>
        <v>-0.16028546464274596</v>
      </c>
      <c r="AE940" s="356">
        <f t="shared" si="249"/>
        <v>-0.16950893156125599</v>
      </c>
      <c r="AF940" s="356">
        <f t="shared" si="249"/>
        <v>-0.16426688343856055</v>
      </c>
      <c r="AG940" s="356">
        <f t="shared" si="249"/>
        <v>-0.16214987568372571</v>
      </c>
      <c r="AH940" s="356">
        <f t="shared" si="249"/>
        <v>-0.16196757023294936</v>
      </c>
      <c r="AI940" s="2136">
        <f t="shared" si="249"/>
        <v>-0.16031223652184665</v>
      </c>
      <c r="AJ940" s="356">
        <f t="shared" si="249"/>
        <v>-0.16103574786160105</v>
      </c>
      <c r="AK940" s="356">
        <f t="shared" si="249"/>
        <v>-0.19077922342786058</v>
      </c>
      <c r="AL940" s="356">
        <f t="shared" si="249"/>
        <v>-0.17567247053459742</v>
      </c>
      <c r="AM940" s="356">
        <f t="shared" si="249"/>
        <v>-0.14341623299979109</v>
      </c>
      <c r="AN940" s="356">
        <f t="shared" si="249"/>
        <v>-0.135772531075537</v>
      </c>
      <c r="AO940" s="356">
        <f t="shared" si="249"/>
        <v>-0.11293581688758675</v>
      </c>
      <c r="AP940" s="356">
        <f t="shared" si="249"/>
        <v>-0.13532735173561863</v>
      </c>
      <c r="AQ940" s="356">
        <f t="shared" si="249"/>
        <v>-0.1708127196737268</v>
      </c>
      <c r="AR940" s="2522">
        <f t="shared" si="249"/>
        <v>-0.24224031177856203</v>
      </c>
      <c r="AS940" s="2522">
        <f t="shared" si="249"/>
        <v>-0.29969244809619433</v>
      </c>
      <c r="AT940" s="2522" t="e">
        <f t="shared" si="249"/>
        <v>#REF!</v>
      </c>
    </row>
    <row r="941" spans="4:46" ht="16">
      <c r="D941" s="1806" t="s">
        <v>214</v>
      </c>
      <c r="E941" s="355"/>
      <c r="F941" s="355"/>
      <c r="G941" s="355"/>
      <c r="H941" s="355"/>
      <c r="I941" s="355"/>
      <c r="J941" s="355">
        <f t="shared" ref="J941:U941" si="250">+J610</f>
        <v>6.3008347932291667E-2</v>
      </c>
      <c r="K941" s="355">
        <f t="shared" si="250"/>
        <v>5.9329556758271347E-2</v>
      </c>
      <c r="L941" s="355">
        <f t="shared" si="250"/>
        <v>4.8037410066494493E-2</v>
      </c>
      <c r="M941" s="355">
        <f t="shared" si="250"/>
        <v>4.4477696433886542E-2</v>
      </c>
      <c r="N941" s="355">
        <f t="shared" si="250"/>
        <v>4.9426893282648696E-2</v>
      </c>
      <c r="O941" s="355">
        <f t="shared" si="250"/>
        <v>4.8735078518169696E-2</v>
      </c>
      <c r="P941" s="355">
        <f t="shared" si="250"/>
        <v>4.1522627971408252E-2</v>
      </c>
      <c r="Q941" s="355">
        <f t="shared" si="250"/>
        <v>3.6168997738244765E-2</v>
      </c>
      <c r="R941" s="355">
        <f t="shared" si="250"/>
        <v>2.5375148867989084E-2</v>
      </c>
      <c r="S941" s="355">
        <f t="shared" si="250"/>
        <v>2.0513432731216853E-2</v>
      </c>
      <c r="T941" s="355">
        <f t="shared" si="250"/>
        <v>1.8416694175866704E-2</v>
      </c>
      <c r="U941" s="355">
        <f t="shared" si="250"/>
        <v>8.0072632384570519E-2</v>
      </c>
      <c r="V941" s="355">
        <f t="shared" ref="V941:AT941" si="251">+V612</f>
        <v>-6.9282886684603404E-2</v>
      </c>
      <c r="W941" s="355">
        <f t="shared" si="251"/>
        <v>-9.6810270721752079E-2</v>
      </c>
      <c r="X941" s="355">
        <f t="shared" si="251"/>
        <v>-7.481755858180042E-2</v>
      </c>
      <c r="Y941" s="355">
        <f t="shared" si="251"/>
        <v>-0.1128456563454345</v>
      </c>
      <c r="Z941" s="355">
        <f t="shared" si="251"/>
        <v>-0.12601240621116086</v>
      </c>
      <c r="AA941" s="355">
        <f t="shared" si="251"/>
        <v>-0.15148325297612392</v>
      </c>
      <c r="AB941" s="355">
        <f t="shared" si="251"/>
        <v>-9.297814724572899E-2</v>
      </c>
      <c r="AC941" s="355">
        <f t="shared" si="251"/>
        <v>-9.9478131282135243E-2</v>
      </c>
      <c r="AD941" s="355">
        <f t="shared" si="251"/>
        <v>-0.11859958698722711</v>
      </c>
      <c r="AE941" s="356">
        <f t="shared" si="251"/>
        <v>-0.12090990232507591</v>
      </c>
      <c r="AF941" s="356">
        <f t="shared" si="251"/>
        <v>-0.10914807857644218</v>
      </c>
      <c r="AG941" s="356">
        <f t="shared" si="251"/>
        <v>-9.3898001031497716E-2</v>
      </c>
      <c r="AH941" s="356">
        <f t="shared" si="251"/>
        <v>-0.11574594343094623</v>
      </c>
      <c r="AI941" s="2136">
        <f t="shared" si="251"/>
        <v>-0.12720535242180789</v>
      </c>
      <c r="AJ941" s="356">
        <f t="shared" si="251"/>
        <v>-0.14604910014467759</v>
      </c>
      <c r="AK941" s="356">
        <f t="shared" si="251"/>
        <v>-0.17474899760463738</v>
      </c>
      <c r="AL941" s="356">
        <f t="shared" si="251"/>
        <v>-0.15734143201630979</v>
      </c>
      <c r="AM941" s="356">
        <f t="shared" si="251"/>
        <v>-0.12369358015964559</v>
      </c>
      <c r="AN941" s="356">
        <f t="shared" si="251"/>
        <v>-0.11764980839135343</v>
      </c>
      <c r="AO941" s="356">
        <f t="shared" si="251"/>
        <v>-9.905420815940727E-2</v>
      </c>
      <c r="AP941" s="356">
        <f t="shared" si="251"/>
        <v>-0.11986819703853971</v>
      </c>
      <c r="AQ941" s="356">
        <f t="shared" si="251"/>
        <v>-0.15634100715924309</v>
      </c>
      <c r="AR941" s="2522">
        <f t="shared" si="251"/>
        <v>-0.22948341706140438</v>
      </c>
      <c r="AS941" s="2522">
        <f t="shared" si="251"/>
        <v>-0.28806632563990914</v>
      </c>
      <c r="AT941" s="2522" t="e">
        <f t="shared" si="251"/>
        <v>#REF!</v>
      </c>
    </row>
    <row r="942" spans="4:46">
      <c r="D942" s="1735" t="s">
        <v>130</v>
      </c>
      <c r="E942" s="355"/>
      <c r="F942" s="355"/>
      <c r="G942" s="355"/>
      <c r="H942" s="355"/>
      <c r="I942" s="355"/>
      <c r="J942" s="355">
        <f t="shared" ref="J942:U942" si="252">+J612</f>
        <v>7.4199624905077976E-4</v>
      </c>
      <c r="K942" s="355">
        <f t="shared" si="252"/>
        <v>-1.4473540504325852E-2</v>
      </c>
      <c r="L942" s="355">
        <f t="shared" si="252"/>
        <v>-5.7289729175738671E-2</v>
      </c>
      <c r="M942" s="355">
        <f t="shared" si="252"/>
        <v>-7.5015952228798283E-2</v>
      </c>
      <c r="N942" s="355">
        <f t="shared" si="252"/>
        <v>-6.2264964813974324E-2</v>
      </c>
      <c r="O942" s="355">
        <f t="shared" si="252"/>
        <v>-5.3848594288784503E-2</v>
      </c>
      <c r="P942" s="355">
        <f t="shared" si="252"/>
        <v>-7.5782058398545279E-2</v>
      </c>
      <c r="Q942" s="355">
        <f t="shared" si="252"/>
        <v>-6.8283387148349209E-2</v>
      </c>
      <c r="R942" s="355">
        <f t="shared" si="252"/>
        <v>-7.753800845791993E-2</v>
      </c>
      <c r="S942" s="355">
        <f t="shared" si="252"/>
        <v>-0.11924831838939746</v>
      </c>
      <c r="T942" s="355">
        <f t="shared" si="252"/>
        <v>-0.13325409910679259</v>
      </c>
      <c r="U942" s="355">
        <f t="shared" si="252"/>
        <v>-6.5214987833561736E-2</v>
      </c>
      <c r="V942" s="355">
        <f t="shared" ref="V942:AT942" si="253">+V614</f>
        <v>2.856435653040789E-2</v>
      </c>
      <c r="W942" s="355">
        <f t="shared" si="253"/>
        <v>2.236974570577082E-2</v>
      </c>
      <c r="X942" s="355">
        <f t="shared" si="253"/>
        <v>2.9987769579284656E-2</v>
      </c>
      <c r="Y942" s="355">
        <f t="shared" si="253"/>
        <v>4.0906269065808069E-2</v>
      </c>
      <c r="Z942" s="355">
        <f t="shared" si="253"/>
        <v>3.5087812357723569E-2</v>
      </c>
      <c r="AA942" s="355">
        <f t="shared" si="253"/>
        <v>2.1851443713436256E-2</v>
      </c>
      <c r="AB942" s="355">
        <f t="shared" si="253"/>
        <v>2.0499404032604612E-2</v>
      </c>
      <c r="AC942" s="355">
        <f t="shared" si="253"/>
        <v>2.5368926628571698E-2</v>
      </c>
      <c r="AD942" s="355">
        <f t="shared" si="253"/>
        <v>2.5196028265208857E-2</v>
      </c>
      <c r="AE942" s="356">
        <f t="shared" si="253"/>
        <v>3.0786979373426782E-2</v>
      </c>
      <c r="AF942" s="356">
        <f t="shared" si="253"/>
        <v>3.8154523927069486E-2</v>
      </c>
      <c r="AG942" s="356">
        <f t="shared" si="253"/>
        <v>2.4229360653854042E-2</v>
      </c>
      <c r="AH942" s="356">
        <f t="shared" si="253"/>
        <v>2.7934329697652732E-2</v>
      </c>
      <c r="AI942" s="2136">
        <f t="shared" si="253"/>
        <v>2.6971305590988225E-2</v>
      </c>
      <c r="AJ942" s="356">
        <f t="shared" si="253"/>
        <v>1.9925196030664685E-2</v>
      </c>
      <c r="AK942" s="356">
        <f t="shared" si="253"/>
        <v>1.8849098518610771E-2</v>
      </c>
      <c r="AL942" s="356">
        <f t="shared" si="253"/>
        <v>1.768838431007367E-2</v>
      </c>
      <c r="AM942" s="356">
        <f t="shared" si="253"/>
        <v>1.6570807654081893E-2</v>
      </c>
      <c r="AN942" s="356">
        <f t="shared" si="253"/>
        <v>1.5353395748243891E-2</v>
      </c>
      <c r="AO942" s="356">
        <f t="shared" si="253"/>
        <v>1.3077102840853002E-2</v>
      </c>
      <c r="AP942" s="356">
        <f t="shared" si="253"/>
        <v>1.275804893839338E-2</v>
      </c>
      <c r="AQ942" s="356">
        <f t="shared" si="253"/>
        <v>1.156424285991405E-2</v>
      </c>
      <c r="AR942" s="2522">
        <f t="shared" si="253"/>
        <v>1.0311239283567529E-2</v>
      </c>
      <c r="AS942" s="2522">
        <f t="shared" si="253"/>
        <v>9.2765748510434762E-3</v>
      </c>
      <c r="AT942" s="2522" t="e">
        <f t="shared" si="253"/>
        <v>#REF!</v>
      </c>
    </row>
    <row r="943" spans="4:46" ht="17.5" customHeight="1">
      <c r="D943" s="1806" t="str">
        <f>+D615</f>
        <v>Net Central Govt borrowing (excl. IMF budget, incl. commercial)</v>
      </c>
      <c r="E943" s="21"/>
      <c r="F943" s="21"/>
      <c r="G943" s="21"/>
      <c r="H943" s="21"/>
      <c r="I943" s="21"/>
      <c r="J943" s="21">
        <f t="shared" ref="J943:U943" si="254">+J613</f>
        <v>0</v>
      </c>
      <c r="K943" s="21">
        <f t="shared" si="254"/>
        <v>0</v>
      </c>
      <c r="L943" s="21">
        <f t="shared" si="254"/>
        <v>0</v>
      </c>
      <c r="M943" s="21">
        <f t="shared" si="254"/>
        <v>0</v>
      </c>
      <c r="N943" s="21">
        <f t="shared" si="254"/>
        <v>0</v>
      </c>
      <c r="O943" s="21">
        <f t="shared" si="254"/>
        <v>0</v>
      </c>
      <c r="P943" s="21">
        <f t="shared" si="254"/>
        <v>0</v>
      </c>
      <c r="Q943" s="21">
        <f t="shared" si="254"/>
        <v>0</v>
      </c>
      <c r="R943" s="21">
        <f t="shared" si="254"/>
        <v>0</v>
      </c>
      <c r="S943" s="21">
        <f t="shared" si="254"/>
        <v>0</v>
      </c>
      <c r="T943" s="21">
        <f t="shared" si="254"/>
        <v>0</v>
      </c>
      <c r="U943" s="21">
        <f t="shared" si="254"/>
        <v>0</v>
      </c>
      <c r="V943" s="21">
        <f t="shared" ref="V943:AT943" si="255">+V615</f>
        <v>1.2076354488572571E-2</v>
      </c>
      <c r="W943" s="21">
        <f t="shared" si="255"/>
        <v>1.0394733773244607E-2</v>
      </c>
      <c r="X943" s="21">
        <f t="shared" si="255"/>
        <v>6.5108130343159445E-2</v>
      </c>
      <c r="Y943" s="21">
        <f t="shared" si="255"/>
        <v>9.5539412788093608E-3</v>
      </c>
      <c r="Z943" s="21">
        <f t="shared" si="255"/>
        <v>1.4456039405337229E-2</v>
      </c>
      <c r="AA943" s="21">
        <f t="shared" si="255"/>
        <v>1.6709938791646822E-2</v>
      </c>
      <c r="AB943" s="21">
        <f t="shared" si="255"/>
        <v>4.0894760106233746E-2</v>
      </c>
      <c r="AC943" s="21">
        <f t="shared" si="255"/>
        <v>4.8163162794574742E-2</v>
      </c>
      <c r="AD943" s="21">
        <f t="shared" si="255"/>
        <v>6.0725539322473598E-2</v>
      </c>
      <c r="AE943" s="21">
        <f t="shared" si="255"/>
        <v>7.2123707054909184E-2</v>
      </c>
      <c r="AF943" s="21">
        <f t="shared" si="255"/>
        <v>8.8825966117388744E-2</v>
      </c>
      <c r="AG943" s="21">
        <f t="shared" si="255"/>
        <v>3.2821768237048111E-2</v>
      </c>
      <c r="AH943" s="21">
        <f t="shared" si="255"/>
        <v>5.6120666601905379E-2</v>
      </c>
      <c r="AI943" s="2115">
        <f t="shared" si="255"/>
        <v>8.1158704982097443E-2</v>
      </c>
      <c r="AJ943" s="21">
        <f t="shared" si="255"/>
        <v>7.9273175370067769E-2</v>
      </c>
      <c r="AK943" s="21">
        <f t="shared" si="255"/>
        <v>6.4392535160521139E-2</v>
      </c>
      <c r="AL943" s="21">
        <f t="shared" si="255"/>
        <v>4.8022901015661451E-2</v>
      </c>
      <c r="AM943" s="21">
        <f t="shared" si="255"/>
        <v>3.0086518270046419E-2</v>
      </c>
      <c r="AN943" s="21">
        <f t="shared" si="255"/>
        <v>1.3879584912598952E-2</v>
      </c>
      <c r="AO943" s="21">
        <f t="shared" si="255"/>
        <v>1.4141930616225235E-2</v>
      </c>
      <c r="AP943" s="21">
        <f t="shared" si="255"/>
        <v>-2.3066745373055902E-2</v>
      </c>
      <c r="AQ943" s="21">
        <f t="shared" si="255"/>
        <v>-8.2339326741710933E-3</v>
      </c>
      <c r="AR943" s="2394">
        <f t="shared" si="255"/>
        <v>-1.0401779078032023E-2</v>
      </c>
      <c r="AS943" s="2394">
        <f t="shared" si="255"/>
        <v>-8.6821254323542381E-3</v>
      </c>
      <c r="AT943" s="2394" t="e">
        <f t="shared" si="255"/>
        <v>#REF!</v>
      </c>
    </row>
    <row r="944" spans="4:46" ht="21" customHeight="1">
      <c r="D944" s="1806" t="str">
        <f t="shared" ref="D944:D945" si="256">+D616</f>
        <v>Net private capital inflows (incl. errors &amp; omissions, residual)</v>
      </c>
      <c r="E944" s="21"/>
      <c r="F944" s="21"/>
      <c r="G944" s="21"/>
      <c r="H944" s="21"/>
      <c r="I944" s="21"/>
      <c r="J944" s="21">
        <f t="shared" ref="J944:U944" si="257">+J614</f>
        <v>3.2791241802083336E-2</v>
      </c>
      <c r="K944" s="21">
        <f t="shared" si="257"/>
        <v>3.0300573075062062E-2</v>
      </c>
      <c r="L944" s="21">
        <f t="shared" si="257"/>
        <v>2.4743462146479166E-2</v>
      </c>
      <c r="M944" s="21">
        <f t="shared" si="257"/>
        <v>2.1223480275695948E-2</v>
      </c>
      <c r="N944" s="21">
        <f t="shared" si="257"/>
        <v>1.9225044472602398E-2</v>
      </c>
      <c r="O944" s="21">
        <f t="shared" si="257"/>
        <v>2.5488970991711633E-2</v>
      </c>
      <c r="P944" s="21">
        <f t="shared" si="257"/>
        <v>3.1871057886806539E-2</v>
      </c>
      <c r="Q944" s="21">
        <f t="shared" si="257"/>
        <v>5.227099948252114E-2</v>
      </c>
      <c r="R944" s="21">
        <f t="shared" si="257"/>
        <v>2.2624352982227341E-2</v>
      </c>
      <c r="S944" s="21">
        <f t="shared" si="257"/>
        <v>4.0576131425827743E-2</v>
      </c>
      <c r="T944" s="21">
        <f t="shared" si="257"/>
        <v>3.5264122049850015E-2</v>
      </c>
      <c r="U944" s="21">
        <f t="shared" si="257"/>
        <v>4.666932504386976E-2</v>
      </c>
      <c r="V944" s="21">
        <f t="shared" ref="V944:AT944" si="258">+V616</f>
        <v>6.2707460490294104E-2</v>
      </c>
      <c r="W944" s="21">
        <f t="shared" si="258"/>
        <v>3.6291320356381593E-2</v>
      </c>
      <c r="X944" s="21">
        <f t="shared" si="258"/>
        <v>8.9391711885668315E-3</v>
      </c>
      <c r="Y944" s="21">
        <f t="shared" si="258"/>
        <v>5.1410478965664294E-2</v>
      </c>
      <c r="Z944" s="21">
        <f t="shared" si="258"/>
        <v>7.3130068142882074E-2</v>
      </c>
      <c r="AA944" s="21">
        <f t="shared" si="258"/>
        <v>0.12203309599662251</v>
      </c>
      <c r="AB944" s="21">
        <f t="shared" si="258"/>
        <v>4.8585591652831189E-2</v>
      </c>
      <c r="AC944" s="21">
        <f t="shared" si="258"/>
        <v>3.3278841825704022E-2</v>
      </c>
      <c r="AD944" s="21">
        <f t="shared" si="258"/>
        <v>4.3547424162199193E-2</v>
      </c>
      <c r="AE944" s="21">
        <f t="shared" si="258"/>
        <v>3.1344104964077066E-2</v>
      </c>
      <c r="AF944" s="21">
        <f t="shared" si="258"/>
        <v>-3.9184526190848973E-5</v>
      </c>
      <c r="AG944" s="21">
        <f t="shared" si="258"/>
        <v>2.9506324710316667E-2</v>
      </c>
      <c r="AH944" s="21">
        <f t="shared" si="258"/>
        <v>2.5557376516517002E-2</v>
      </c>
      <c r="AI944" s="2115">
        <f t="shared" si="258"/>
        <v>3.7469114177979122E-2</v>
      </c>
      <c r="AJ944" s="21">
        <f t="shared" si="258"/>
        <v>4.4808362483304991E-2</v>
      </c>
      <c r="AK944" s="21">
        <f t="shared" si="258"/>
        <v>7.6562296987393738E-2</v>
      </c>
      <c r="AL944" s="21">
        <f t="shared" si="258"/>
        <v>7.1661074928020263E-2</v>
      </c>
      <c r="AM944" s="21">
        <f t="shared" si="258"/>
        <v>5.6106162302035349E-2</v>
      </c>
      <c r="AN944" s="21">
        <f t="shared" si="258"/>
        <v>5.3175824420882374E-2</v>
      </c>
      <c r="AO944" s="21">
        <f t="shared" si="258"/>
        <v>6.2014206751030525E-2</v>
      </c>
      <c r="AP944" s="21">
        <f t="shared" si="258"/>
        <v>9.2486130459470017E-2</v>
      </c>
      <c r="AQ944" s="21">
        <f t="shared" si="258"/>
        <v>0.19745320149391382</v>
      </c>
      <c r="AR944" s="2394">
        <f t="shared" si="258"/>
        <v>0.33644568333142605</v>
      </c>
      <c r="AS944" s="2394">
        <f t="shared" si="258"/>
        <v>0.31604060259795119</v>
      </c>
      <c r="AT944" s="2394" t="e">
        <f t="shared" si="258"/>
        <v>#REF!</v>
      </c>
    </row>
    <row r="945" spans="4:46" ht="20.5" customHeight="1">
      <c r="D945" s="1806" t="str">
        <f t="shared" si="256"/>
        <v>Overall balance (change NFA NBR, IMF liabilities below the line)</v>
      </c>
      <c r="E945" s="21"/>
      <c r="F945" s="21"/>
      <c r="G945" s="21"/>
      <c r="H945" s="21"/>
      <c r="I945" s="21">
        <f t="shared" ref="I945:AN945" si="259">-(+I617)</f>
        <v>0</v>
      </c>
      <c r="J945" s="21">
        <f t="shared" si="259"/>
        <v>-6.5112182059791687E-3</v>
      </c>
      <c r="K945" s="21">
        <f t="shared" si="259"/>
        <v>8.8092618705541638E-4</v>
      </c>
      <c r="L945" s="21">
        <f t="shared" si="259"/>
        <v>6.7440556641791089E-3</v>
      </c>
      <c r="M945" s="21">
        <f t="shared" si="259"/>
        <v>6.5248205547823049E-3</v>
      </c>
      <c r="N945" s="21">
        <f t="shared" si="259"/>
        <v>-1.6702867433116837E-2</v>
      </c>
      <c r="O945" s="21">
        <f t="shared" si="259"/>
        <v>4.5429043602095244E-2</v>
      </c>
      <c r="P945" s="21">
        <f t="shared" si="259"/>
        <v>4.0629332550188399E-2</v>
      </c>
      <c r="Q945" s="21">
        <f t="shared" si="259"/>
        <v>2.4563507951636417E-2</v>
      </c>
      <c r="R945" s="21">
        <f t="shared" si="259"/>
        <v>2.7205258549817327E-2</v>
      </c>
      <c r="S945" s="21">
        <f t="shared" si="259"/>
        <v>1.0489849083027421E-2</v>
      </c>
      <c r="T945" s="21">
        <f t="shared" si="259"/>
        <v>9.5751380234835714E-3</v>
      </c>
      <c r="U945" s="21">
        <f t="shared" si="259"/>
        <v>-1.1775294708709604E-2</v>
      </c>
      <c r="V945" s="21">
        <f t="shared" si="259"/>
        <v>-3.4065284824671166E-2</v>
      </c>
      <c r="W945" s="21">
        <f t="shared" si="259"/>
        <v>2.7754470886355062E-2</v>
      </c>
      <c r="X945" s="21">
        <f t="shared" si="259"/>
        <v>2.9217512529210499E-2</v>
      </c>
      <c r="Y945" s="21">
        <f t="shared" si="259"/>
        <v>-1.0974967035152787E-2</v>
      </c>
      <c r="Z945" s="21">
        <f t="shared" si="259"/>
        <v>-3.3384863052179814E-3</v>
      </c>
      <c r="AA945" s="21">
        <f t="shared" si="259"/>
        <v>9.1112255255816673E-3</v>
      </c>
      <c r="AB945" s="21">
        <f t="shared" si="259"/>
        <v>1.7001608545940548E-2</v>
      </c>
      <c r="AC945" s="21">
        <f t="shared" si="259"/>
        <v>7.3327999667152288E-3</v>
      </c>
      <c r="AD945" s="21">
        <f t="shared" si="259"/>
        <v>1.0869404762654534E-2</v>
      </c>
      <c r="AE945" s="21">
        <f t="shared" si="259"/>
        <v>1.3344889067337105E-2</v>
      </c>
      <c r="AF945" s="21">
        <f t="shared" si="259"/>
        <v>1.7793226941825193E-2</v>
      </c>
      <c r="AG945" s="21">
        <f t="shared" si="259"/>
        <v>-7.3405474302789039E-3</v>
      </c>
      <c r="AH945" s="21">
        <f t="shared" si="259"/>
        <v>-6.1335706148711033E-3</v>
      </c>
      <c r="AI945" s="2115">
        <f t="shared" si="259"/>
        <v>1.8393772329256892E-2</v>
      </c>
      <c r="AJ945" s="21">
        <f t="shared" si="259"/>
        <v>-2.0423662606401474E-3</v>
      </c>
      <c r="AK945" s="21">
        <f t="shared" si="259"/>
        <v>-1.4945066938111744E-2</v>
      </c>
      <c r="AL945" s="21">
        <f t="shared" si="259"/>
        <v>-1.9969071762554406E-2</v>
      </c>
      <c r="AM945" s="21">
        <f t="shared" si="259"/>
        <v>-2.0930091933481932E-2</v>
      </c>
      <c r="AN945" s="21">
        <f t="shared" si="259"/>
        <v>-3.5241003309628212E-2</v>
      </c>
      <c r="AO945" s="21">
        <f t="shared" ref="AO945:AT945" si="260">+AO617</f>
        <v>9.8209679512985173E-3</v>
      </c>
      <c r="AP945" s="21">
        <f t="shared" si="260"/>
        <v>3.7690763013732198E-2</v>
      </c>
      <c r="AQ945" s="21">
        <f t="shared" si="260"/>
        <v>-4.4442504520413692E-2</v>
      </c>
      <c r="AR945" s="2394">
        <f t="shared" si="260"/>
        <v>-0.1068717264755572</v>
      </c>
      <c r="AS945" s="2394">
        <f t="shared" si="260"/>
        <v>-2.8568726376731333E-2</v>
      </c>
      <c r="AT945" s="2394" t="e">
        <f t="shared" si="260"/>
        <v>#REF!</v>
      </c>
    </row>
    <row r="946" spans="4:46">
      <c r="D946" s="1739" t="s">
        <v>54</v>
      </c>
      <c r="E946" s="1760" t="str">
        <f t="shared" ref="E946:AH946" si="261">IF(ABS(E941+E942+E943+E944-E945)&gt;0.001,"check","")</f>
        <v/>
      </c>
      <c r="F946" s="1760" t="str">
        <f t="shared" si="261"/>
        <v/>
      </c>
      <c r="G946" s="1760" t="str">
        <f t="shared" si="261"/>
        <v/>
      </c>
      <c r="H946" s="1760" t="str">
        <f t="shared" si="261"/>
        <v/>
      </c>
      <c r="I946" s="1760" t="str">
        <f t="shared" si="261"/>
        <v/>
      </c>
      <c r="J946" s="1760" t="str">
        <f t="shared" si="261"/>
        <v>check</v>
      </c>
      <c r="K946" s="1760" t="str">
        <f t="shared" si="261"/>
        <v>check</v>
      </c>
      <c r="L946" s="1760" t="str">
        <f t="shared" si="261"/>
        <v>check</v>
      </c>
      <c r="M946" s="1760" t="str">
        <f t="shared" si="261"/>
        <v>check</v>
      </c>
      <c r="N946" s="1760" t="str">
        <f t="shared" si="261"/>
        <v>check</v>
      </c>
      <c r="O946" s="1760" t="str">
        <f t="shared" si="261"/>
        <v>check</v>
      </c>
      <c r="P946" s="1760" t="str">
        <f t="shared" si="261"/>
        <v>check</v>
      </c>
      <c r="Q946" s="1760" t="str">
        <f t="shared" si="261"/>
        <v>check</v>
      </c>
      <c r="R946" s="1760" t="str">
        <f t="shared" si="261"/>
        <v>check</v>
      </c>
      <c r="S946" s="1760" t="str">
        <f t="shared" si="261"/>
        <v>check</v>
      </c>
      <c r="T946" s="1760" t="str">
        <f t="shared" si="261"/>
        <v>check</v>
      </c>
      <c r="U946" s="1760" t="str">
        <f t="shared" si="261"/>
        <v>check</v>
      </c>
      <c r="V946" s="1760" t="str">
        <f t="shared" si="261"/>
        <v>check</v>
      </c>
      <c r="W946" s="1760" t="str">
        <f t="shared" si="261"/>
        <v>check</v>
      </c>
      <c r="X946" s="1760" t="str">
        <f t="shared" si="261"/>
        <v/>
      </c>
      <c r="Y946" s="1760" t="str">
        <f t="shared" si="261"/>
        <v/>
      </c>
      <c r="Z946" s="1760" t="str">
        <f t="shared" si="261"/>
        <v/>
      </c>
      <c r="AA946" s="1760" t="str">
        <f t="shared" si="261"/>
        <v/>
      </c>
      <c r="AB946" s="1760" t="str">
        <f t="shared" si="261"/>
        <v/>
      </c>
      <c r="AC946" s="1760" t="str">
        <f t="shared" si="261"/>
        <v/>
      </c>
      <c r="AD946" s="1760" t="str">
        <f t="shared" si="261"/>
        <v/>
      </c>
      <c r="AE946" s="1760" t="str">
        <f t="shared" si="261"/>
        <v/>
      </c>
      <c r="AF946" s="1760" t="str">
        <f t="shared" si="261"/>
        <v/>
      </c>
      <c r="AG946" s="1760" t="str">
        <f t="shared" si="261"/>
        <v/>
      </c>
      <c r="AH946" s="1760" t="str">
        <f t="shared" si="261"/>
        <v/>
      </c>
      <c r="AI946" s="1760" t="str">
        <f t="shared" ref="AI946:AN946" si="262">IF(ABS(AI941+AI942+AI943+AI944-AI945)&gt;0.001,"check","")</f>
        <v/>
      </c>
      <c r="AJ946" s="1760" t="str">
        <f t="shared" si="262"/>
        <v/>
      </c>
      <c r="AK946" s="1760" t="str">
        <f t="shared" si="262"/>
        <v/>
      </c>
      <c r="AL946" s="1760" t="str">
        <f t="shared" si="262"/>
        <v/>
      </c>
      <c r="AM946" s="1760" t="str">
        <f t="shared" si="262"/>
        <v/>
      </c>
      <c r="AN946" s="1760" t="str">
        <f t="shared" si="262"/>
        <v/>
      </c>
      <c r="AO946" s="1760" t="str">
        <f t="shared" ref="AO946:AT946" si="263">IF(ABS(AO941+AO942+AO943+AO944-AO945)&gt;0.001,"check","")</f>
        <v>check</v>
      </c>
      <c r="AP946" s="1760" t="str">
        <f t="shared" si="263"/>
        <v>check</v>
      </c>
      <c r="AQ946" s="1760" t="str">
        <f t="shared" si="263"/>
        <v>check</v>
      </c>
      <c r="AR946" s="2397" t="str">
        <f t="shared" si="263"/>
        <v>check</v>
      </c>
      <c r="AS946" s="2397" t="str">
        <f t="shared" si="263"/>
        <v>check</v>
      </c>
      <c r="AT946" s="2397" t="e">
        <f t="shared" si="263"/>
        <v>#REF!</v>
      </c>
    </row>
    <row r="947" spans="4:46">
      <c r="D947" s="1735" t="s">
        <v>215</v>
      </c>
      <c r="E947" s="426"/>
      <c r="F947" s="426">
        <f t="shared" ref="F947:AB947" si="264">+F805</f>
        <v>0</v>
      </c>
      <c r="G947" s="426">
        <f t="shared" si="264"/>
        <v>0</v>
      </c>
      <c r="H947" s="426">
        <f t="shared" si="264"/>
        <v>0</v>
      </c>
      <c r="I947" s="426">
        <f t="shared" si="264"/>
        <v>1169.4015942600829</v>
      </c>
      <c r="J947" s="426">
        <f t="shared" si="264"/>
        <v>1186.6615942600829</v>
      </c>
      <c r="K947" s="426">
        <f t="shared" si="264"/>
        <v>1200.700194260083</v>
      </c>
      <c r="L947" s="426">
        <f t="shared" si="264"/>
        <v>1198.8781942600831</v>
      </c>
      <c r="M947" s="426">
        <f t="shared" si="264"/>
        <v>1185.6181942600831</v>
      </c>
      <c r="N947" s="426">
        <f t="shared" si="264"/>
        <v>1172.7981942600832</v>
      </c>
      <c r="O947" s="426">
        <f t="shared" si="264"/>
        <v>1208.4931942600831</v>
      </c>
      <c r="P947" s="426">
        <f t="shared" si="264"/>
        <v>1100.5552628315118</v>
      </c>
      <c r="Q947" s="426">
        <f t="shared" si="264"/>
        <v>981.39626283151165</v>
      </c>
      <c r="R947" s="426">
        <f t="shared" si="264"/>
        <v>899.87561632175561</v>
      </c>
      <c r="S947" s="426">
        <f t="shared" si="264"/>
        <v>789.20526816999995</v>
      </c>
      <c r="T947" s="426">
        <f t="shared" si="264"/>
        <v>734.9</v>
      </c>
      <c r="U947" s="426">
        <f t="shared" si="264"/>
        <v>813</v>
      </c>
      <c r="V947" s="426">
        <f t="shared" si="264"/>
        <v>1049.79</v>
      </c>
      <c r="W947" s="426">
        <f t="shared" si="264"/>
        <v>843.45</v>
      </c>
      <c r="X947" s="426">
        <f t="shared" si="264"/>
        <v>1070.3800000000001</v>
      </c>
      <c r="Y947" s="426">
        <f t="shared" si="264"/>
        <v>950.78992467992578</v>
      </c>
      <c r="Z947" s="426">
        <f t="shared" si="264"/>
        <v>922.25545713525753</v>
      </c>
      <c r="AA947" s="426">
        <f t="shared" si="264"/>
        <v>1001.4782706281737</v>
      </c>
      <c r="AB947" s="426">
        <f t="shared" si="264"/>
        <v>1165.5980080402653</v>
      </c>
      <c r="AC947" s="426">
        <f t="shared" ref="AC947:AT947" si="265">+AC805</f>
        <v>1319.089728493643</v>
      </c>
      <c r="AD947" s="426">
        <f t="shared" si="265"/>
        <v>1440.415720358448</v>
      </c>
      <c r="AE947" s="426">
        <f t="shared" si="265"/>
        <v>1722.1086335583839</v>
      </c>
      <c r="AF947" s="426">
        <f t="shared" si="265"/>
        <v>1888.7181755150552</v>
      </c>
      <c r="AG947" s="426">
        <f t="shared" si="265"/>
        <v>1746.5639654866159</v>
      </c>
      <c r="AH947" s="426">
        <f t="shared" si="265"/>
        <v>1853.1125870345604</v>
      </c>
      <c r="AI947" s="2116">
        <f t="shared" si="265"/>
        <v>2412.5872591572861</v>
      </c>
      <c r="AJ947" s="426">
        <f t="shared" si="265"/>
        <v>2583.8218684004032</v>
      </c>
      <c r="AK947" s="426">
        <f t="shared" si="265"/>
        <v>2605.7216053352422</v>
      </c>
      <c r="AL947" s="426">
        <f t="shared" si="265"/>
        <v>2654.4803865774388</v>
      </c>
      <c r="AM947" s="426">
        <f t="shared" si="265"/>
        <v>2663.3326790652236</v>
      </c>
      <c r="AN947" s="426">
        <f t="shared" si="265"/>
        <v>2554.5595830205475</v>
      </c>
      <c r="AO947" s="426">
        <f t="shared" si="265"/>
        <v>2566.5118755083322</v>
      </c>
      <c r="AP947" s="426">
        <f t="shared" si="265"/>
        <v>1066.5118755083322</v>
      </c>
      <c r="AQ947" s="426">
        <f t="shared" si="265"/>
        <v>-633.4881244916678</v>
      </c>
      <c r="AR947" s="2509">
        <f t="shared" si="265"/>
        <v>-1333.4881244916678</v>
      </c>
      <c r="AS947" s="2509">
        <f t="shared" si="265"/>
        <v>-2033.4881244916678</v>
      </c>
      <c r="AT947" s="2509">
        <f t="shared" si="265"/>
        <v>-2833.4881244916678</v>
      </c>
    </row>
    <row r="948" spans="4:46" ht="16">
      <c r="D948" s="1806" t="str">
        <f>+D619</f>
        <v>Gross official reserves ($m), end-year (mos next year imports G cif + adj)</v>
      </c>
      <c r="E948" s="22"/>
      <c r="F948" s="22"/>
      <c r="G948" s="22"/>
      <c r="H948" s="22"/>
      <c r="I948" s="22">
        <f t="shared" ref="I948:U948" si="266">+I618</f>
        <v>0</v>
      </c>
      <c r="J948" s="22" t="str">
        <f t="shared" si="266"/>
        <v/>
      </c>
      <c r="K948" s="22" t="str">
        <f t="shared" si="266"/>
        <v/>
      </c>
      <c r="L948" s="22" t="str">
        <f t="shared" si="266"/>
        <v/>
      </c>
      <c r="M948" s="22" t="str">
        <f t="shared" si="266"/>
        <v/>
      </c>
      <c r="N948" s="22" t="str">
        <f t="shared" si="266"/>
        <v/>
      </c>
      <c r="O948" s="22" t="str">
        <f t="shared" si="266"/>
        <v/>
      </c>
      <c r="P948" s="22" t="str">
        <f t="shared" si="266"/>
        <v/>
      </c>
      <c r="Q948" s="22" t="str">
        <f t="shared" si="266"/>
        <v/>
      </c>
      <c r="R948" s="22" t="str">
        <f t="shared" si="266"/>
        <v/>
      </c>
      <c r="S948" s="22" t="str">
        <f t="shared" si="266"/>
        <v/>
      </c>
      <c r="T948" s="22" t="str">
        <f t="shared" si="266"/>
        <v/>
      </c>
      <c r="U948" s="22" t="str">
        <f t="shared" si="266"/>
        <v/>
      </c>
      <c r="V948" s="22">
        <f t="shared" ref="V948:AT948" si="267">V619</f>
        <v>5.465041817493737</v>
      </c>
      <c r="W948" s="22">
        <f t="shared" si="267"/>
        <v>4.3930746806576453</v>
      </c>
      <c r="X948" s="22">
        <f t="shared" si="267"/>
        <v>5.2007336784902449</v>
      </c>
      <c r="Y948" s="22">
        <f t="shared" si="267"/>
        <v>4.7906932618594888</v>
      </c>
      <c r="Z948" s="22">
        <f t="shared" si="267"/>
        <v>4.4877150150382672</v>
      </c>
      <c r="AA948" s="22">
        <f t="shared" si="267"/>
        <v>5.1116681344407517</v>
      </c>
      <c r="AB948" s="22">
        <f t="shared" si="267"/>
        <v>5.3020835627592833</v>
      </c>
      <c r="AC948" s="22">
        <f t="shared" si="267"/>
        <v>5.5586739136843661</v>
      </c>
      <c r="AD948" s="22">
        <f t="shared" si="267"/>
        <v>6.2930558838188828</v>
      </c>
      <c r="AE948" s="22">
        <f t="shared" si="267"/>
        <v>6.4559070714149467</v>
      </c>
      <c r="AF948" s="22">
        <f t="shared" si="267"/>
        <v>5.6357269839203301</v>
      </c>
      <c r="AG948" s="22">
        <f t="shared" si="267"/>
        <v>4.873574993758635</v>
      </c>
      <c r="AH948" s="22">
        <f t="shared" si="267"/>
        <v>4.8868941946252864</v>
      </c>
      <c r="AI948" s="2140">
        <f t="shared" si="267"/>
        <v>5.9053338721810915</v>
      </c>
      <c r="AJ948" s="22">
        <f t="shared" si="267"/>
        <v>5.6238412781584151</v>
      </c>
      <c r="AK948" s="22">
        <f t="shared" si="267"/>
        <v>5.5363966059895846</v>
      </c>
      <c r="AL948" s="22">
        <f t="shared" si="267"/>
        <v>5.7055494153869448</v>
      </c>
      <c r="AM948" s="22">
        <f t="shared" si="267"/>
        <v>5.4258919993354118</v>
      </c>
      <c r="AN948" s="22">
        <f t="shared" si="267"/>
        <v>5.0903536831669776</v>
      </c>
      <c r="AO948" s="22">
        <f t="shared" si="267"/>
        <v>4.5424319476687298</v>
      </c>
      <c r="AP948" s="22">
        <f t="shared" si="267"/>
        <v>1.5255524091906525</v>
      </c>
      <c r="AQ948" s="22">
        <f t="shared" si="267"/>
        <v>-0.66965178916953627</v>
      </c>
      <c r="AR948" s="2508">
        <f t="shared" si="267"/>
        <v>-1.1129308410975107</v>
      </c>
      <c r="AS948" s="2508" t="e">
        <f t="shared" si="267"/>
        <v>#REF!</v>
      </c>
      <c r="AT948" s="2508" t="e">
        <f t="shared" si="267"/>
        <v>#REF!</v>
      </c>
    </row>
    <row r="949" spans="4:46">
      <c r="D949" s="1735" t="str">
        <f>+D620</f>
        <v>Gross official reserves ($m) end-year (mos next year imports of G&amp;S)</v>
      </c>
      <c r="E949" s="22"/>
      <c r="F949" s="22"/>
      <c r="G949" s="22"/>
      <c r="H949" s="22"/>
      <c r="I949" s="22">
        <f t="shared" ref="I949:U949" si="268">+I619</f>
        <v>93.833628426084886</v>
      </c>
      <c r="J949" s="22">
        <f t="shared" si="268"/>
        <v>111.42855880052245</v>
      </c>
      <c r="K949" s="22">
        <f t="shared" si="268"/>
        <v>53.139634039055309</v>
      </c>
      <c r="L949" s="22">
        <f t="shared" si="268"/>
        <v>54.84315436818963</v>
      </c>
      <c r="M949" s="22">
        <f t="shared" si="268"/>
        <v>50.456035936029139</v>
      </c>
      <c r="N949" s="22">
        <f t="shared" si="268"/>
        <v>41.358991596862595</v>
      </c>
      <c r="O949" s="22">
        <f t="shared" si="268"/>
        <v>33.265730399000539</v>
      </c>
      <c r="P949" s="22">
        <f t="shared" si="268"/>
        <v>23.622949453406736</v>
      </c>
      <c r="Q949" s="22">
        <f t="shared" si="268"/>
        <v>15.717276382877115</v>
      </c>
      <c r="R949" s="22">
        <f t="shared" si="268"/>
        <v>9.4805294730604714</v>
      </c>
      <c r="S949" s="22">
        <f t="shared" si="268"/>
        <v>7.4857045678527765</v>
      </c>
      <c r="T949" s="22">
        <f t="shared" si="268"/>
        <v>6.1625053758043444</v>
      </c>
      <c r="U949" s="22">
        <f t="shared" si="268"/>
        <v>4.7792066792209091</v>
      </c>
      <c r="V949" s="22">
        <f t="shared" ref="V949:AT949" si="269">V620</f>
        <v>5.3059980249603536</v>
      </c>
      <c r="W949" s="22">
        <f t="shared" si="269"/>
        <v>4.1253236455940989</v>
      </c>
      <c r="X949" s="22">
        <f t="shared" si="269"/>
        <v>4.840573008920301</v>
      </c>
      <c r="Y949" s="22">
        <f t="shared" si="269"/>
        <v>3.8824417318074831</v>
      </c>
      <c r="Z949" s="22">
        <f t="shared" si="269"/>
        <v>3.6211314270366386</v>
      </c>
      <c r="AA949" s="22">
        <f t="shared" si="269"/>
        <v>3.91381765154261</v>
      </c>
      <c r="AB949" s="22">
        <f t="shared" si="269"/>
        <v>4.1860508708102389</v>
      </c>
      <c r="AC949" s="22">
        <f t="shared" si="269"/>
        <v>4.5254242999396848</v>
      </c>
      <c r="AD949" s="22">
        <f t="shared" si="269"/>
        <v>5.8578346572654389</v>
      </c>
      <c r="AE949" s="22">
        <f t="shared" si="269"/>
        <v>5.8674898333609562</v>
      </c>
      <c r="AF949" s="22">
        <f t="shared" si="269"/>
        <v>5.077489493613399</v>
      </c>
      <c r="AG949" s="22">
        <f t="shared" si="269"/>
        <v>4.3221902703539996</v>
      </c>
      <c r="AH949" s="22">
        <f t="shared" si="269"/>
        <v>4.3991070480270089</v>
      </c>
      <c r="AI949" s="2140">
        <f t="shared" si="269"/>
        <v>5.2860485984505035</v>
      </c>
      <c r="AJ949" s="22">
        <f t="shared" si="269"/>
        <v>4.9754917842353503</v>
      </c>
      <c r="AK949" s="22">
        <f t="shared" si="269"/>
        <v>4.9065290597830566</v>
      </c>
      <c r="AL949" s="22">
        <f t="shared" si="269"/>
        <v>5.0830713712691304</v>
      </c>
      <c r="AM949" s="22">
        <f t="shared" si="269"/>
        <v>4.8209248723489022</v>
      </c>
      <c r="AN949" s="22">
        <f t="shared" si="269"/>
        <v>4.4833549777851029</v>
      </c>
      <c r="AO949" s="22">
        <f t="shared" si="269"/>
        <v>4.0181509846643024</v>
      </c>
      <c r="AP949" s="22">
        <f t="shared" si="269"/>
        <v>1.3694020999092966</v>
      </c>
      <c r="AQ949" s="22">
        <f t="shared" si="269"/>
        <v>-0.61357146696831355</v>
      </c>
      <c r="AR949" s="2508">
        <f t="shared" si="269"/>
        <v>-1.0319084292265055</v>
      </c>
      <c r="AS949" s="2508" t="e">
        <f t="shared" si="269"/>
        <v>#REF!</v>
      </c>
      <c r="AT949" s="2508" t="e">
        <f t="shared" si="269"/>
        <v>#REF!</v>
      </c>
    </row>
    <row r="950" spans="4:46">
      <c r="D950" s="1735" t="s">
        <v>1606</v>
      </c>
      <c r="E950" s="22"/>
      <c r="F950" s="22"/>
      <c r="G950" s="22"/>
      <c r="H950" s="22"/>
      <c r="I950" s="22"/>
      <c r="J950" s="22">
        <f t="shared" ref="J950:U950" si="270">J619</f>
        <v>111.42855880052245</v>
      </c>
      <c r="K950" s="22">
        <f t="shared" si="270"/>
        <v>53.139634039055309</v>
      </c>
      <c r="L950" s="22">
        <f t="shared" si="270"/>
        <v>54.84315436818963</v>
      </c>
      <c r="M950" s="22">
        <f t="shared" si="270"/>
        <v>50.456035936029139</v>
      </c>
      <c r="N950" s="22">
        <f t="shared" si="270"/>
        <v>41.358991596862595</v>
      </c>
      <c r="O950" s="22">
        <f t="shared" si="270"/>
        <v>33.265730399000539</v>
      </c>
      <c r="P950" s="22">
        <f t="shared" si="270"/>
        <v>23.622949453406736</v>
      </c>
      <c r="Q950" s="22">
        <f t="shared" si="270"/>
        <v>15.717276382877115</v>
      </c>
      <c r="R950" s="22">
        <f t="shared" si="270"/>
        <v>9.4805294730604714</v>
      </c>
      <c r="S950" s="22">
        <f t="shared" si="270"/>
        <v>7.4857045678527765</v>
      </c>
      <c r="T950" s="22">
        <f t="shared" si="270"/>
        <v>6.1625053758043444</v>
      </c>
      <c r="U950" s="22">
        <f t="shared" si="270"/>
        <v>4.7792066792209091</v>
      </c>
      <c r="V950" s="22">
        <f t="shared" ref="V950:AT950" si="271">V621</f>
        <v>0</v>
      </c>
      <c r="W950" s="22">
        <f t="shared" si="271"/>
        <v>0</v>
      </c>
      <c r="X950" s="22">
        <f t="shared" si="271"/>
        <v>0</v>
      </c>
      <c r="Y950" s="22">
        <f t="shared" si="271"/>
        <v>3.8824417318074831</v>
      </c>
      <c r="Z950" s="22">
        <f t="shared" si="271"/>
        <v>3.6255799984614843</v>
      </c>
      <c r="AA950" s="22">
        <f t="shared" si="271"/>
        <v>3.9617167896875545</v>
      </c>
      <c r="AB950" s="22">
        <f t="shared" si="271"/>
        <v>4.2393764812035277</v>
      </c>
      <c r="AC950" s="22">
        <f t="shared" si="271"/>
        <v>4.5313835605215083</v>
      </c>
      <c r="AD950" s="22">
        <f t="shared" si="271"/>
        <v>5.9534280520604819</v>
      </c>
      <c r="AE950" s="22">
        <f t="shared" si="271"/>
        <v>6.2211859029284931</v>
      </c>
      <c r="AF950" s="22">
        <f t="shared" si="271"/>
        <v>5.1554009576269291</v>
      </c>
      <c r="AG950" s="22">
        <f t="shared" si="271"/>
        <v>4.375911531946894</v>
      </c>
      <c r="AH950" s="22">
        <f t="shared" si="271"/>
        <v>4.5766544604325725</v>
      </c>
      <c r="AI950" s="2140">
        <f t="shared" si="271"/>
        <v>5.5002461915496026</v>
      </c>
      <c r="AJ950" s="22">
        <f t="shared" si="271"/>
        <v>5.5392504416033379</v>
      </c>
      <c r="AK950" s="22">
        <f t="shared" si="271"/>
        <v>5.2720803375710448</v>
      </c>
      <c r="AL950" s="22">
        <f t="shared" si="271"/>
        <v>5.1156050863915326</v>
      </c>
      <c r="AM950" s="22">
        <f t="shared" si="271"/>
        <v>4.8365739530035103</v>
      </c>
      <c r="AN950" s="22">
        <f t="shared" si="271"/>
        <v>4.4833549777851029</v>
      </c>
      <c r="AO950" s="22">
        <f t="shared" si="271"/>
        <v>4.0181509846643024</v>
      </c>
      <c r="AP950" s="22">
        <f t="shared" si="271"/>
        <v>1.3694020999092966</v>
      </c>
      <c r="AQ950" s="22">
        <f t="shared" si="271"/>
        <v>-0.61357146696831355</v>
      </c>
      <c r="AR950" s="2508">
        <f t="shared" si="271"/>
        <v>-1.0319084292265055</v>
      </c>
      <c r="AS950" s="2508" t="e">
        <f t="shared" si="271"/>
        <v>#REF!</v>
      </c>
      <c r="AT950" s="2508" t="e">
        <f t="shared" si="271"/>
        <v>#REF!</v>
      </c>
    </row>
    <row r="951" spans="4:46">
      <c r="D951" s="1735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140"/>
      <c r="AJ951" s="22"/>
      <c r="AK951" s="22"/>
      <c r="AL951" s="22"/>
      <c r="AM951" s="22"/>
      <c r="AN951" s="22"/>
      <c r="AO951" s="22"/>
      <c r="AP951" s="22"/>
      <c r="AQ951" s="22"/>
      <c r="AR951" s="2508"/>
      <c r="AS951" s="2508"/>
      <c r="AT951" s="2508"/>
    </row>
    <row r="952" spans="4:46" ht="15.75">
      <c r="D952" s="1799" t="s">
        <v>125</v>
      </c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140"/>
      <c r="AJ952" s="22"/>
      <c r="AK952" s="22"/>
      <c r="AL952" s="22"/>
      <c r="AM952" s="22"/>
      <c r="AN952" s="22"/>
      <c r="AO952" s="22"/>
      <c r="AP952" s="22"/>
      <c r="AQ952" s="22"/>
      <c r="AR952" s="2508"/>
      <c r="AS952" s="2508"/>
      <c r="AT952" s="2508"/>
    </row>
    <row r="953" spans="4:46">
      <c r="D953" s="1735" t="s">
        <v>1607</v>
      </c>
      <c r="E953" s="23"/>
      <c r="F953" s="23"/>
      <c r="G953" s="23"/>
      <c r="H953" s="23"/>
      <c r="I953" s="23"/>
      <c r="J953" s="23">
        <f t="shared" ref="J953:Z953" si="272">+J163</f>
        <v>0.1325775007888742</v>
      </c>
      <c r="K953" s="23">
        <f t="shared" si="272"/>
        <v>0.12186671349860426</v>
      </c>
      <c r="L953" s="23">
        <f t="shared" si="272"/>
        <v>0.13427862489035591</v>
      </c>
      <c r="M953" s="23">
        <f t="shared" si="272"/>
        <v>0.12402377290444327</v>
      </c>
      <c r="N953" s="23">
        <f t="shared" si="272"/>
        <v>0.13718574144920431</v>
      </c>
      <c r="O953" s="23">
        <f t="shared" si="272"/>
        <v>0.15786205440361092</v>
      </c>
      <c r="P953" s="23">
        <f t="shared" si="272"/>
        <v>0.15733333287230816</v>
      </c>
      <c r="Q953" s="23">
        <f t="shared" si="272"/>
        <v>0.17420838209960104</v>
      </c>
      <c r="R953" s="23">
        <f t="shared" si="272"/>
        <v>0.21080634787166844</v>
      </c>
      <c r="S953" s="23">
        <f t="shared" si="272"/>
        <v>0.17216513889955065</v>
      </c>
      <c r="T953" s="23">
        <f t="shared" si="272"/>
        <v>0.16214225528346185</v>
      </c>
      <c r="U953" s="23">
        <f t="shared" si="272"/>
        <v>0.15913064078545985</v>
      </c>
      <c r="V953" s="23">
        <f t="shared" si="272"/>
        <v>0.18594860212846007</v>
      </c>
      <c r="W953" s="23">
        <f t="shared" si="272"/>
        <v>0.16286862107024758</v>
      </c>
      <c r="X953" s="23">
        <f t="shared" si="272"/>
        <v>0.14569000800857909</v>
      </c>
      <c r="Y953" s="23">
        <f t="shared" si="272"/>
        <v>0.11061427067691755</v>
      </c>
      <c r="Z953" s="23">
        <f t="shared" si="272"/>
        <v>0.1036475903076996</v>
      </c>
      <c r="AA953" s="23">
        <f t="shared" ref="AA953" si="273">+AA167</f>
        <v>6845</v>
      </c>
      <c r="AB953" s="23">
        <f t="shared" ref="AB953:AT953" si="274">+AB167</f>
        <v>7694.2340000000004</v>
      </c>
      <c r="AC953" s="23">
        <f t="shared" si="274"/>
        <v>8299.1360000000004</v>
      </c>
      <c r="AD953" s="23">
        <f t="shared" si="274"/>
        <v>9307.6479999999992</v>
      </c>
      <c r="AE953" s="426">
        <f t="shared" si="274"/>
        <v>9594.4660000000003</v>
      </c>
      <c r="AF953" s="426">
        <f t="shared" si="274"/>
        <v>10952.763999999999</v>
      </c>
      <c r="AG953" s="426">
        <f t="shared" si="274"/>
        <v>13719.751</v>
      </c>
      <c r="AH953" s="426">
        <f t="shared" si="274"/>
        <v>16626.213</v>
      </c>
      <c r="AI953" s="2116">
        <f t="shared" si="274"/>
        <v>18785.493999999999</v>
      </c>
      <c r="AJ953" s="426">
        <f t="shared" si="274"/>
        <v>21218.980348792029</v>
      </c>
      <c r="AK953" s="426">
        <f t="shared" si="274"/>
        <v>24187.06300773894</v>
      </c>
      <c r="AL953" s="426">
        <f t="shared" si="274"/>
        <v>27582.519981569942</v>
      </c>
      <c r="AM953" s="426">
        <f t="shared" si="274"/>
        <v>31284.004755875983</v>
      </c>
      <c r="AN953" s="426">
        <f t="shared" si="274"/>
        <v>35488.764415626327</v>
      </c>
      <c r="AO953" s="426">
        <f t="shared" si="274"/>
        <v>43218.987590843346</v>
      </c>
      <c r="AP953" s="426">
        <f t="shared" si="274"/>
        <v>46121.534758902715</v>
      </c>
      <c r="AQ953" s="426">
        <f t="shared" si="274"/>
        <v>53546.695156997899</v>
      </c>
      <c r="AR953" s="2509">
        <f t="shared" si="274"/>
        <v>63455.746969132953</v>
      </c>
      <c r="AS953" s="2509">
        <f t="shared" si="274"/>
        <v>75557.422068103857</v>
      </c>
      <c r="AT953" s="2509" t="e">
        <f t="shared" si="274"/>
        <v>#REF!</v>
      </c>
    </row>
    <row r="954" spans="4:46">
      <c r="D954" s="1735" t="s">
        <v>1608</v>
      </c>
      <c r="E954" s="23"/>
      <c r="F954" s="23"/>
      <c r="G954" s="23"/>
      <c r="H954" s="23"/>
      <c r="I954" s="23"/>
      <c r="J954" s="23">
        <f t="shared" ref="J954:Z954" si="275">+J165</f>
        <v>7.4593061241499362E-4</v>
      </c>
      <c r="K954" s="23">
        <f t="shared" si="275"/>
        <v>-1.4612039517694976E-2</v>
      </c>
      <c r="L954" s="23">
        <f t="shared" si="275"/>
        <v>-5.7952468056970234E-2</v>
      </c>
      <c r="M954" s="23">
        <f t="shared" si="275"/>
        <v>-7.575039921498225E-2</v>
      </c>
      <c r="N954" s="23">
        <f t="shared" si="275"/>
        <v>-6.3167451239648884E-2</v>
      </c>
      <c r="O954" s="23">
        <f t="shared" si="275"/>
        <v>-5.4622300605342775E-2</v>
      </c>
      <c r="P954" s="23">
        <f t="shared" si="275"/>
        <v>-7.6543428709769726E-2</v>
      </c>
      <c r="Q954" s="23">
        <f t="shared" si="275"/>
        <v>-6.8894603454626432E-2</v>
      </c>
      <c r="R954" s="23">
        <f t="shared" si="275"/>
        <v>-7.7867591523238536E-2</v>
      </c>
      <c r="S954" s="23">
        <f t="shared" si="275"/>
        <v>-0.12010688486016705</v>
      </c>
      <c r="T954" s="23">
        <f t="shared" si="275"/>
        <v>-0.1341242118288028</v>
      </c>
      <c r="U954" s="23">
        <f t="shared" si="275"/>
        <v>-6.5630998395983034E-2</v>
      </c>
      <c r="V954" s="23">
        <f t="shared" si="275"/>
        <v>-6.9282886684603334E-2</v>
      </c>
      <c r="W954" s="23">
        <f t="shared" si="275"/>
        <v>-9.6810270721752037E-2</v>
      </c>
      <c r="X954" s="23">
        <f t="shared" si="275"/>
        <v>-7.4817558581800447E-2</v>
      </c>
      <c r="Y954" s="23">
        <f t="shared" si="275"/>
        <v>-0.11284565634543452</v>
      </c>
      <c r="Z954" s="23">
        <f t="shared" si="275"/>
        <v>-0.12601240621116089</v>
      </c>
      <c r="AA954" s="23">
        <f t="shared" ref="AA954" si="276">+AA169</f>
        <v>8695.0776567303292</v>
      </c>
      <c r="AB954" s="23">
        <f t="shared" ref="AB954:AT954" si="277">+AB169</f>
        <v>9254.2446888267605</v>
      </c>
      <c r="AC954" s="23">
        <f t="shared" si="277"/>
        <v>9638.0309846247183</v>
      </c>
      <c r="AD954" s="23">
        <f t="shared" si="277"/>
        <v>10328.051189963408</v>
      </c>
      <c r="AE954" s="426">
        <f t="shared" si="277"/>
        <v>10150.809272359176</v>
      </c>
      <c r="AF954" s="426">
        <f t="shared" si="277"/>
        <v>11059.3452603852</v>
      </c>
      <c r="AG954" s="426">
        <f t="shared" si="277"/>
        <v>13281.567169574173</v>
      </c>
      <c r="AH954" s="426">
        <f t="shared" si="277"/>
        <v>14233.3825190518</v>
      </c>
      <c r="AI954" s="2116">
        <f t="shared" si="277"/>
        <v>14202.110804396218</v>
      </c>
      <c r="AJ954" s="426">
        <f t="shared" si="277"/>
        <v>14731.502070235892</v>
      </c>
      <c r="AK954" s="426">
        <f t="shared" si="277"/>
        <v>15572.477704509954</v>
      </c>
      <c r="AL954" s="426">
        <f t="shared" si="277"/>
        <v>16594.209507569791</v>
      </c>
      <c r="AM954" s="426">
        <f t="shared" si="277"/>
        <v>17713.596673421565</v>
      </c>
      <c r="AN954" s="426">
        <f t="shared" si="277"/>
        <v>19118.642146992988</v>
      </c>
      <c r="AO954" s="426">
        <f t="shared" si="277"/>
        <v>22457.728072315753</v>
      </c>
      <c r="AP954" s="426">
        <f t="shared" si="277"/>
        <v>23040.92617460258</v>
      </c>
      <c r="AQ954" s="426">
        <f t="shared" si="277"/>
        <v>25476.487728217689</v>
      </c>
      <c r="AR954" s="2509">
        <f t="shared" si="277"/>
        <v>28753.356196494879</v>
      </c>
      <c r="AS954" s="2509">
        <f t="shared" si="277"/>
        <v>32606.592539730478</v>
      </c>
      <c r="AT954" s="2509" t="e">
        <f t="shared" si="277"/>
        <v>#REF!</v>
      </c>
    </row>
    <row r="955" spans="4:46">
      <c r="D955" s="1735" t="s">
        <v>1609</v>
      </c>
      <c r="E955" s="22"/>
      <c r="F955" s="22"/>
      <c r="G955" s="22"/>
      <c r="H955" s="22"/>
      <c r="I955" s="22"/>
      <c r="J955" s="22">
        <f t="shared" ref="J955:Z955" si="278">+J167</f>
        <v>720</v>
      </c>
      <c r="K955" s="22">
        <f t="shared" si="278"/>
        <v>806</v>
      </c>
      <c r="L955" s="22">
        <f t="shared" si="278"/>
        <v>871</v>
      </c>
      <c r="M955" s="22">
        <f t="shared" si="278"/>
        <v>934</v>
      </c>
      <c r="N955" s="22">
        <f t="shared" si="278"/>
        <v>1149</v>
      </c>
      <c r="O955" s="22">
        <f t="shared" si="278"/>
        <v>1372</v>
      </c>
      <c r="P955" s="22">
        <f t="shared" si="278"/>
        <v>1636</v>
      </c>
      <c r="Q955" s="22">
        <f t="shared" si="278"/>
        <v>1831</v>
      </c>
      <c r="R955" s="22">
        <f t="shared" si="278"/>
        <v>2225</v>
      </c>
      <c r="S955" s="22">
        <f t="shared" si="278"/>
        <v>2831</v>
      </c>
      <c r="T955" s="22">
        <f t="shared" si="278"/>
        <v>3223</v>
      </c>
      <c r="U955" s="22">
        <f t="shared" si="278"/>
        <v>3569</v>
      </c>
      <c r="V955" s="22">
        <f t="shared" si="278"/>
        <v>4133</v>
      </c>
      <c r="W955" s="22">
        <f t="shared" si="278"/>
        <v>4702</v>
      </c>
      <c r="X955" s="22">
        <f t="shared" si="278"/>
        <v>5057</v>
      </c>
      <c r="Y955" s="22">
        <f t="shared" si="278"/>
        <v>5623</v>
      </c>
      <c r="Z955" s="22">
        <f t="shared" si="278"/>
        <v>6150</v>
      </c>
      <c r="AA955" s="22">
        <f t="shared" ref="AA955" si="279">+AA171</f>
        <v>11.5</v>
      </c>
      <c r="AB955" s="22">
        <f t="shared" ref="AB955:AT955" si="280">+AB171</f>
        <v>11.8</v>
      </c>
      <c r="AC955" s="22">
        <f t="shared" si="280"/>
        <v>12.1</v>
      </c>
      <c r="AD955" s="22">
        <f t="shared" si="280"/>
        <v>12.4</v>
      </c>
      <c r="AE955" s="1764">
        <f t="shared" si="280"/>
        <v>12.7</v>
      </c>
      <c r="AF955" s="1764">
        <f t="shared" si="280"/>
        <v>13</v>
      </c>
      <c r="AG955" s="1764">
        <f t="shared" si="280"/>
        <v>13.206731</v>
      </c>
      <c r="AH955" s="1764">
        <f t="shared" si="280"/>
        <v>13.499656</v>
      </c>
      <c r="AI955" s="2141">
        <f t="shared" si="280"/>
        <v>13.798560999999999</v>
      </c>
      <c r="AJ955" s="1764">
        <f t="shared" si="280"/>
        <v>14.104965</v>
      </c>
      <c r="AK955" s="1764">
        <f t="shared" si="280"/>
        <v>14.418145000000001</v>
      </c>
      <c r="AL955" s="1764">
        <f t="shared" si="280"/>
        <v>14.737803</v>
      </c>
      <c r="AM955" s="1764">
        <f t="shared" si="280"/>
        <v>15.063639999999999</v>
      </c>
      <c r="AN955" s="1764">
        <f t="shared" si="280"/>
        <v>15.395339</v>
      </c>
      <c r="AO955" s="1764">
        <f t="shared" si="280"/>
        <v>15.732628999999999</v>
      </c>
      <c r="AP955" s="1764">
        <f t="shared" si="280"/>
        <v>16.075281</v>
      </c>
      <c r="AQ955" s="1764">
        <f t="shared" si="280"/>
        <v>16.423064</v>
      </c>
      <c r="AR955" s="2526">
        <f t="shared" si="280"/>
        <v>16.775708000000002</v>
      </c>
      <c r="AS955" s="2526">
        <f t="shared" si="280"/>
        <v>17.132898999999998</v>
      </c>
      <c r="AT955" s="2526">
        <f t="shared" si="280"/>
        <v>17.494219000000001</v>
      </c>
    </row>
    <row r="956" spans="4:46">
      <c r="D956" s="1735" t="s">
        <v>1610</v>
      </c>
      <c r="E956" s="23"/>
      <c r="F956" s="23"/>
      <c r="G956" s="23"/>
      <c r="H956" s="23"/>
      <c r="I956" s="23"/>
      <c r="J956" s="23">
        <f t="shared" ref="J956:Z956" si="281">+J169</f>
        <v>0</v>
      </c>
      <c r="K956" s="23">
        <f t="shared" si="281"/>
        <v>0</v>
      </c>
      <c r="L956" s="23">
        <f t="shared" si="281"/>
        <v>0</v>
      </c>
      <c r="M956" s="23">
        <f t="shared" si="281"/>
        <v>0</v>
      </c>
      <c r="N956" s="23">
        <f t="shared" si="281"/>
        <v>0</v>
      </c>
      <c r="O956" s="23">
        <f t="shared" si="281"/>
        <v>0</v>
      </c>
      <c r="P956" s="23">
        <f t="shared" si="281"/>
        <v>0</v>
      </c>
      <c r="Q956" s="23">
        <f t="shared" si="281"/>
        <v>0</v>
      </c>
      <c r="R956" s="23">
        <f t="shared" si="281"/>
        <v>3713.285370825753</v>
      </c>
      <c r="S956" s="23">
        <f t="shared" si="281"/>
        <v>4509.4743967994891</v>
      </c>
      <c r="T956" s="23">
        <f t="shared" si="281"/>
        <v>5449.7655540744108</v>
      </c>
      <c r="U956" s="23">
        <f t="shared" si="281"/>
        <v>6120.4096021373589</v>
      </c>
      <c r="V956" s="23">
        <f t="shared" si="281"/>
        <v>6884.9688092358401</v>
      </c>
      <c r="W956" s="23">
        <f t="shared" si="281"/>
        <v>7654.3114191874074</v>
      </c>
      <c r="X956" s="23">
        <f t="shared" si="281"/>
        <v>7820.4317119816169</v>
      </c>
      <c r="Y956" s="23">
        <f t="shared" si="281"/>
        <v>8239.5788138222961</v>
      </c>
      <c r="Z956" s="23">
        <f t="shared" si="281"/>
        <v>8547.1273313505862</v>
      </c>
      <c r="AA956" s="23">
        <f t="shared" ref="AA956" si="282">+AA173</f>
        <v>756.09370928089822</v>
      </c>
      <c r="AB956" s="23">
        <f t="shared" ref="AB956:AT956" si="283">+AB173</f>
        <v>784.25802447684407</v>
      </c>
      <c r="AC956" s="23">
        <f t="shared" si="283"/>
        <v>796.5314863326214</v>
      </c>
      <c r="AD956" s="23">
        <f t="shared" si="283"/>
        <v>832.90735402930704</v>
      </c>
      <c r="AE956" s="426">
        <f t="shared" si="283"/>
        <v>799.27632065820285</v>
      </c>
      <c r="AF956" s="426">
        <f t="shared" si="283"/>
        <v>850.71886618347696</v>
      </c>
      <c r="AG956" s="426">
        <f t="shared" si="283"/>
        <v>1005.6665172913853</v>
      </c>
      <c r="AH956" s="426">
        <f t="shared" si="283"/>
        <v>1054.3514974790321</v>
      </c>
      <c r="AI956" s="2116">
        <f t="shared" si="283"/>
        <v>1029.2457890642522</v>
      </c>
      <c r="AJ956" s="426">
        <f t="shared" si="283"/>
        <v>1044.4196118342647</v>
      </c>
      <c r="AK956" s="426">
        <f t="shared" si="283"/>
        <v>1080.0611108093274</v>
      </c>
      <c r="AL956" s="426">
        <f t="shared" si="283"/>
        <v>1125.9622283979356</v>
      </c>
      <c r="AM956" s="426">
        <f t="shared" si="283"/>
        <v>1175.917419257335</v>
      </c>
      <c r="AN956" s="426">
        <f t="shared" si="283"/>
        <v>1241.8461293377811</v>
      </c>
      <c r="AO956" s="426">
        <f t="shared" si="283"/>
        <v>1427.4618738111567</v>
      </c>
      <c r="AP956" s="426">
        <f t="shared" si="283"/>
        <v>1433.314053707837</v>
      </c>
      <c r="AQ956" s="426">
        <f t="shared" si="283"/>
        <v>1551.2627685197892</v>
      </c>
      <c r="AR956" s="2509">
        <f t="shared" si="283"/>
        <v>1713.9876419221694</v>
      </c>
      <c r="AS956" s="2509">
        <f t="shared" si="283"/>
        <v>1903.1567593861655</v>
      </c>
      <c r="AT956" s="2509" t="e">
        <f t="shared" si="283"/>
        <v>#REF!</v>
      </c>
    </row>
    <row r="957" spans="4:46">
      <c r="D957" s="1735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  <c r="AH957" s="20"/>
      <c r="AI957" s="2113"/>
      <c r="AJ957" s="20"/>
      <c r="AK957" s="20"/>
      <c r="AL957" s="20"/>
      <c r="AM957" s="20"/>
      <c r="AN957" s="20"/>
      <c r="AO957" s="20"/>
      <c r="AP957" s="20"/>
      <c r="AQ957" s="20"/>
      <c r="AR957" s="2506"/>
      <c r="AS957" s="2506"/>
      <c r="AT957" s="2506"/>
    </row>
    <row r="958" spans="4:46">
      <c r="D958" s="19"/>
      <c r="AI958"/>
    </row>
    <row r="959" spans="4:46">
      <c r="AI959"/>
    </row>
    <row r="960" spans="4:46">
      <c r="D960" s="162" t="s">
        <v>272</v>
      </c>
      <c r="AI960"/>
    </row>
    <row r="961" spans="4:46">
      <c r="D961" s="1741" t="s">
        <v>1416</v>
      </c>
      <c r="E961" s="1359" t="s">
        <v>1476</v>
      </c>
      <c r="F961" s="217"/>
      <c r="G961" s="217"/>
      <c r="H961" s="217"/>
      <c r="I961" s="217">
        <v>1998</v>
      </c>
      <c r="J961" s="217">
        <v>1999</v>
      </c>
      <c r="K961" s="217">
        <v>2000</v>
      </c>
      <c r="L961" s="217">
        <v>2001</v>
      </c>
      <c r="M961" s="217">
        <v>2002</v>
      </c>
      <c r="N961" s="217">
        <v>2003</v>
      </c>
      <c r="O961" s="217">
        <v>2004</v>
      </c>
      <c r="P961" s="217">
        <v>2005</v>
      </c>
      <c r="Q961" s="217">
        <v>2006</v>
      </c>
      <c r="R961" s="217">
        <v>2007</v>
      </c>
      <c r="S961" s="217">
        <v>2008</v>
      </c>
      <c r="T961" s="217">
        <v>2009</v>
      </c>
      <c r="U961" s="217">
        <v>2010</v>
      </c>
      <c r="V961" s="217">
        <v>2011</v>
      </c>
      <c r="W961" s="217">
        <v>2012</v>
      </c>
      <c r="X961" s="217">
        <v>2013</v>
      </c>
      <c r="Y961" s="217">
        <v>2014</v>
      </c>
      <c r="Z961" s="217">
        <f>+Y961+1</f>
        <v>2015</v>
      </c>
      <c r="AA961" s="217">
        <f t="shared" ref="AA961:AB961" si="284">+Z961+1</f>
        <v>2016</v>
      </c>
      <c r="AB961" s="962">
        <f t="shared" si="284"/>
        <v>2017</v>
      </c>
      <c r="AC961" s="962">
        <f>+AB961+1</f>
        <v>2018</v>
      </c>
      <c r="AD961" s="962">
        <f t="shared" ref="AD961" si="285">+AC961+1</f>
        <v>2019</v>
      </c>
      <c r="AE961" s="962">
        <f>+AD961+1</f>
        <v>2020</v>
      </c>
      <c r="AF961" s="962">
        <f t="shared" ref="AF961" si="286">+AE961+1</f>
        <v>2021</v>
      </c>
      <c r="AG961" s="962">
        <f t="shared" ref="AG961" si="287">+AF961+1</f>
        <v>2022</v>
      </c>
      <c r="AH961" s="962">
        <f t="shared" ref="AH961" si="288">+AG961+1</f>
        <v>2023</v>
      </c>
      <c r="AI961" s="2142">
        <f t="shared" ref="AI961:AL961" si="289">+AH961+1</f>
        <v>2024</v>
      </c>
      <c r="AJ961" s="962">
        <f t="shared" ref="AJ961" si="290">+AI961+1</f>
        <v>2025</v>
      </c>
      <c r="AK961" s="962">
        <f t="shared" si="289"/>
        <v>2026</v>
      </c>
      <c r="AL961" s="962">
        <f t="shared" si="289"/>
        <v>2027</v>
      </c>
      <c r="AM961" s="962">
        <f t="shared" ref="AM961" si="291">+AL961+1</f>
        <v>2028</v>
      </c>
      <c r="AN961" s="962">
        <f t="shared" ref="AN961" si="292">+AM961+1</f>
        <v>2029</v>
      </c>
      <c r="AO961" s="962">
        <f t="shared" ref="AO961" si="293">+AN961+1</f>
        <v>2030</v>
      </c>
      <c r="AP961" s="962">
        <f t="shared" ref="AP961" si="294">+AO961+1</f>
        <v>2031</v>
      </c>
      <c r="AQ961" s="962">
        <f t="shared" ref="AQ961" si="295">+AP961+1</f>
        <v>2032</v>
      </c>
      <c r="AR961" s="2527">
        <f t="shared" ref="AR961" si="296">+AQ961+1</f>
        <v>2033</v>
      </c>
      <c r="AS961" s="2527">
        <f t="shared" ref="AS961" si="297">+AR961+1</f>
        <v>2034</v>
      </c>
      <c r="AT961" s="2527">
        <f t="shared" ref="AT961" si="298">+AS961+1</f>
        <v>2035</v>
      </c>
    </row>
    <row r="962" spans="4:46" ht="16">
      <c r="D962" s="1742" t="s">
        <v>237</v>
      </c>
      <c r="E962" s="216"/>
      <c r="F962" s="216"/>
      <c r="G962" s="216"/>
      <c r="H962" s="216"/>
      <c r="I962" s="216"/>
      <c r="J962" s="216"/>
      <c r="K962" s="216"/>
      <c r="L962" s="216"/>
      <c r="M962" s="216"/>
      <c r="N962" s="216"/>
      <c r="O962" s="216"/>
      <c r="P962" s="216"/>
      <c r="Q962" s="216"/>
      <c r="R962" s="216"/>
      <c r="S962" s="216"/>
      <c r="T962" s="216"/>
      <c r="U962" s="216"/>
      <c r="V962" s="216"/>
      <c r="W962" s="216"/>
      <c r="X962" s="216"/>
      <c r="Y962" s="216"/>
      <c r="Z962" s="216"/>
      <c r="AA962" s="216"/>
      <c r="AB962" s="216"/>
      <c r="AC962" s="216"/>
      <c r="AD962" s="216"/>
      <c r="AE962" s="216"/>
      <c r="AF962" s="216"/>
      <c r="AG962" s="216"/>
      <c r="AH962" s="216"/>
      <c r="AI962" s="2143"/>
      <c r="AJ962" s="216"/>
      <c r="AK962" s="216"/>
      <c r="AL962" s="216"/>
      <c r="AM962" s="216"/>
      <c r="AN962" s="216"/>
      <c r="AO962" s="216"/>
      <c r="AP962" s="216"/>
      <c r="AQ962" s="216"/>
      <c r="AR962" s="2528"/>
      <c r="AS962" s="2528"/>
      <c r="AT962" s="2528"/>
    </row>
    <row r="963" spans="4:46">
      <c r="D963" s="1743" t="s">
        <v>239</v>
      </c>
      <c r="E963" s="216"/>
      <c r="F963" s="216"/>
      <c r="G963" s="216"/>
      <c r="H963" s="216"/>
      <c r="I963" s="216"/>
      <c r="J963" s="216"/>
      <c r="K963" s="216"/>
      <c r="L963" s="216"/>
      <c r="M963" s="216"/>
      <c r="N963" s="216"/>
      <c r="O963" s="216"/>
      <c r="P963" s="216"/>
      <c r="Q963" s="216"/>
      <c r="R963" s="216"/>
      <c r="S963" s="216"/>
      <c r="T963" s="216"/>
      <c r="U963" s="216"/>
      <c r="V963" s="216"/>
      <c r="W963" s="216"/>
      <c r="X963" s="216"/>
      <c r="Y963" s="220" t="s">
        <v>270</v>
      </c>
      <c r="Z963" s="216"/>
      <c r="AA963" s="216"/>
      <c r="AB963" s="216"/>
      <c r="AC963" s="216"/>
      <c r="AD963" s="216"/>
      <c r="AE963" s="216"/>
      <c r="AF963" s="216"/>
      <c r="AG963" s="216"/>
      <c r="AH963" s="216"/>
      <c r="AI963" s="2143"/>
      <c r="AJ963" s="216"/>
      <c r="AK963" s="216"/>
      <c r="AL963" s="216"/>
      <c r="AM963" s="216"/>
      <c r="AN963" s="216"/>
      <c r="AO963" s="216"/>
      <c r="AP963" s="216"/>
      <c r="AQ963" s="216"/>
      <c r="AR963" s="2528"/>
      <c r="AS963" s="2528"/>
      <c r="AT963" s="2528"/>
    </row>
    <row r="964" spans="4:46">
      <c r="D964" s="1744" t="str">
        <f>+D854</f>
        <v>Real GDP</v>
      </c>
      <c r="E964" s="222"/>
      <c r="F964" s="222"/>
      <c r="G964" s="222"/>
      <c r="H964" s="222"/>
      <c r="I964" s="222"/>
      <c r="J964" s="222"/>
      <c r="K964" s="222">
        <f t="shared" ref="K964:AT964" si="299">+K854</f>
        <v>8.4000000000000005E-2</v>
      </c>
      <c r="L964" s="222">
        <f t="shared" si="299"/>
        <v>8.5000000000000006E-2</v>
      </c>
      <c r="M964" s="222">
        <f t="shared" si="299"/>
        <v>0.13200000000000001</v>
      </c>
      <c r="N964" s="222">
        <f t="shared" si="299"/>
        <v>2.1999999999999999E-2</v>
      </c>
      <c r="O964" s="222">
        <f t="shared" si="299"/>
        <v>7.3999999999999996E-2</v>
      </c>
      <c r="P964" s="222">
        <f t="shared" si="299"/>
        <v>9.4E-2</v>
      </c>
      <c r="Q964" s="222">
        <f t="shared" si="299"/>
        <v>9.1999999999999998E-2</v>
      </c>
      <c r="R964" s="222">
        <f t="shared" si="299"/>
        <v>7.5999999999999998E-2</v>
      </c>
      <c r="S964" s="222">
        <f t="shared" si="299"/>
        <v>0.112</v>
      </c>
      <c r="T964" s="222">
        <f t="shared" si="299"/>
        <v>6.2E-2</v>
      </c>
      <c r="U964" s="222">
        <f t="shared" si="299"/>
        <v>7.2999999999999995E-2</v>
      </c>
      <c r="V964" s="222">
        <f t="shared" si="299"/>
        <v>0.08</v>
      </c>
      <c r="W964" s="222">
        <f t="shared" si="299"/>
        <v>8.5999999999999993E-2</v>
      </c>
      <c r="X964" s="222">
        <f t="shared" si="299"/>
        <v>4.7E-2</v>
      </c>
      <c r="Y964" s="222">
        <f t="shared" si="299"/>
        <v>6.2E-2</v>
      </c>
      <c r="Z964" s="222">
        <f t="shared" si="299"/>
        <v>8.8999999999999996E-2</v>
      </c>
      <c r="AA964" s="222">
        <f t="shared" si="299"/>
        <v>0.06</v>
      </c>
      <c r="AB964" s="222">
        <f t="shared" si="299"/>
        <v>3.9E-2</v>
      </c>
      <c r="AC964" s="222">
        <f t="shared" si="299"/>
        <v>8.5000000000000006E-2</v>
      </c>
      <c r="AD964" s="222">
        <f t="shared" si="299"/>
        <v>9.4E-2</v>
      </c>
      <c r="AE964" s="222">
        <f t="shared" si="299"/>
        <v>-3.4000000000000002E-2</v>
      </c>
      <c r="AF964" s="222">
        <f t="shared" si="299"/>
        <v>0.109</v>
      </c>
      <c r="AG964" s="222">
        <f t="shared" si="299"/>
        <v>8.2000000000000003E-2</v>
      </c>
      <c r="AH964" s="222">
        <f t="shared" si="299"/>
        <v>8.2000000000000003E-2</v>
      </c>
      <c r="AI964" s="2144">
        <f t="shared" si="299"/>
        <v>8.8999999999999996E-2</v>
      </c>
      <c r="AJ964" s="222">
        <f t="shared" si="299"/>
        <v>7.7424679435095109E-2</v>
      </c>
      <c r="AK964" s="222">
        <f t="shared" si="299"/>
        <v>7.9108502971855302E-2</v>
      </c>
      <c r="AL964" s="222">
        <f t="shared" si="299"/>
        <v>8.1708866604985095E-2</v>
      </c>
      <c r="AM964" s="222">
        <f t="shared" si="299"/>
        <v>7.5751043829722323E-2</v>
      </c>
      <c r="AN964" s="222">
        <f t="shared" si="299"/>
        <v>7.6303176529250144E-2</v>
      </c>
      <c r="AO964" s="222">
        <f t="shared" si="299"/>
        <v>8.6010611818962773E-2</v>
      </c>
      <c r="AP964" s="222">
        <f t="shared" si="299"/>
        <v>8.7086140858851649E-2</v>
      </c>
      <c r="AQ964" s="222">
        <f t="shared" si="299"/>
        <v>9.947304710313043E-2</v>
      </c>
      <c r="AR964" s="2529">
        <f t="shared" si="299"/>
        <v>0.1211206830089185</v>
      </c>
      <c r="AS964" s="2529">
        <f t="shared" si="299"/>
        <v>0.13088283309607884</v>
      </c>
      <c r="AT964" s="2529" t="e">
        <f t="shared" si="299"/>
        <v>#REF!</v>
      </c>
    </row>
    <row r="965" spans="4:46">
      <c r="D965" s="1744" t="str">
        <f>+D858</f>
        <v>GDP deflator (Supply, Pgdp)</v>
      </c>
      <c r="E965" s="222"/>
      <c r="F965" s="222"/>
      <c r="G965" s="222"/>
      <c r="H965" s="222"/>
      <c r="I965" s="222"/>
      <c r="J965" s="222"/>
      <c r="K965" s="222"/>
      <c r="L965" s="222"/>
      <c r="M965" s="222"/>
      <c r="N965" s="222"/>
      <c r="O965" s="222"/>
      <c r="P965" s="222"/>
      <c r="Q965" s="222"/>
      <c r="R965" s="222"/>
      <c r="S965" s="222"/>
      <c r="T965" s="222"/>
      <c r="U965" s="222"/>
      <c r="V965" s="222"/>
      <c r="W965" s="222">
        <f t="shared" ref="W965:AT965" si="300">+W858</f>
        <v>3.8461538461538547E-2</v>
      </c>
      <c r="X965" s="222">
        <f t="shared" si="300"/>
        <v>3.7037037037036979E-2</v>
      </c>
      <c r="Y965" s="222">
        <f t="shared" si="300"/>
        <v>4.7619047619047672E-2</v>
      </c>
      <c r="Z965" s="222">
        <f t="shared" si="300"/>
        <v>0</v>
      </c>
      <c r="AA965" s="222">
        <f t="shared" si="300"/>
        <v>5.032250200946109E-2</v>
      </c>
      <c r="AB965" s="222">
        <f t="shared" si="300"/>
        <v>8.1665449233016663E-2</v>
      </c>
      <c r="AC965" s="222">
        <f t="shared" si="300"/>
        <v>-6.0332874583912677E-3</v>
      </c>
      <c r="AD965" s="222">
        <f t="shared" si="300"/>
        <v>2.4711601980004216E-2</v>
      </c>
      <c r="AE965" s="222">
        <f t="shared" si="300"/>
        <v>6.6805832133319587E-2</v>
      </c>
      <c r="AF965" s="222">
        <f t="shared" si="300"/>
        <v>2.9755903780936954E-2</v>
      </c>
      <c r="AG965" s="222">
        <f t="shared" si="300"/>
        <v>0.15811302088738532</v>
      </c>
      <c r="AH965" s="222">
        <f t="shared" si="300"/>
        <v>0.11948848666316647</v>
      </c>
      <c r="AI965" s="2144">
        <f t="shared" si="300"/>
        <v>3.7620768715626474E-2</v>
      </c>
      <c r="AJ965" s="222">
        <f t="shared" si="300"/>
        <v>4.837093289092631E-2</v>
      </c>
      <c r="AK965" s="222">
        <f t="shared" si="300"/>
        <v>5.6315155123190186E-2</v>
      </c>
      <c r="AL965" s="222">
        <f t="shared" si="300"/>
        <v>5.4242247217500372E-2</v>
      </c>
      <c r="AM965" s="222">
        <f t="shared" si="300"/>
        <v>5.4330149211139878E-2</v>
      </c>
      <c r="AN965" s="222">
        <f t="shared" si="300"/>
        <v>5.3983746965640567E-2</v>
      </c>
      <c r="AO965" s="222">
        <f t="shared" si="300"/>
        <v>0.12137182804570612</v>
      </c>
      <c r="AP965" s="222">
        <f t="shared" si="300"/>
        <v>-1.8330715957816657E-2</v>
      </c>
      <c r="AQ965" s="222">
        <f t="shared" si="300"/>
        <v>5.5952381091799452E-2</v>
      </c>
      <c r="AR965" s="2529">
        <f t="shared" si="300"/>
        <v>5.7026618956057318E-2</v>
      </c>
      <c r="AS965" s="2529">
        <f t="shared" si="300"/>
        <v>5.2903476410610217E-2</v>
      </c>
      <c r="AT965" s="2529" t="e">
        <f t="shared" si="300"/>
        <v>#REF!</v>
      </c>
    </row>
    <row r="966" spans="4:46">
      <c r="D966" s="1744" t="str">
        <f>+D859</f>
        <v>CPI (end of period, eop)</v>
      </c>
      <c r="E966" s="222"/>
      <c r="F966" s="222"/>
      <c r="G966" s="222"/>
      <c r="H966" s="222"/>
      <c r="I966" s="222"/>
      <c r="J966" s="222"/>
      <c r="K966" s="222"/>
      <c r="L966" s="222"/>
      <c r="M966" s="222"/>
      <c r="N966" s="222"/>
      <c r="O966" s="222"/>
      <c r="P966" s="222"/>
      <c r="Q966" s="222"/>
      <c r="R966" s="222"/>
      <c r="S966" s="222"/>
      <c r="T966" s="222"/>
      <c r="U966" s="222"/>
      <c r="V966" s="222">
        <f>+V859</f>
        <v>8.3355391639918092E-2</v>
      </c>
      <c r="W966" s="222">
        <f t="shared" ref="W966:AT966" si="301">+W859</f>
        <v>3.8845157048789547E-2</v>
      </c>
      <c r="X966" s="222">
        <f t="shared" si="301"/>
        <v>3.6000000000000004E-2</v>
      </c>
      <c r="Y966" s="222">
        <f t="shared" si="301"/>
        <v>2.1000000000000001E-2</v>
      </c>
      <c r="Z966" s="222">
        <f t="shared" si="301"/>
        <v>4.4999999999999998E-2</v>
      </c>
      <c r="AA966" s="222">
        <f t="shared" si="301"/>
        <v>7.2834999999999997E-2</v>
      </c>
      <c r="AB966" s="222">
        <f t="shared" si="301"/>
        <v>6.6540877038754331E-3</v>
      </c>
      <c r="AC966" s="222">
        <f t="shared" si="301"/>
        <v>1.0999999999999999E-2</v>
      </c>
      <c r="AD966" s="222">
        <f t="shared" si="301"/>
        <v>6.7309999999999995E-2</v>
      </c>
      <c r="AE966" s="222">
        <f t="shared" si="301"/>
        <v>3.74308209199119E-2</v>
      </c>
      <c r="AF966" s="222">
        <f t="shared" si="301"/>
        <v>1.8628873248091482E-2</v>
      </c>
      <c r="AG966" s="222">
        <f t="shared" si="301"/>
        <v>0.21631732425985128</v>
      </c>
      <c r="AH966" s="222">
        <f t="shared" si="301"/>
        <v>6.4478216181379056E-2</v>
      </c>
      <c r="AI966" s="2144">
        <f t="shared" si="301"/>
        <v>6.7787993314077033E-2</v>
      </c>
      <c r="AJ966" s="222">
        <f t="shared" si="301"/>
        <v>0.05</v>
      </c>
      <c r="AK966" s="222">
        <f t="shared" si="301"/>
        <v>0.05</v>
      </c>
      <c r="AL966" s="222">
        <f t="shared" si="301"/>
        <v>0.05</v>
      </c>
      <c r="AM966" s="222">
        <f t="shared" si="301"/>
        <v>0.05</v>
      </c>
      <c r="AN966" s="222">
        <f t="shared" si="301"/>
        <v>0.05</v>
      </c>
      <c r="AO966" s="222">
        <f t="shared" si="301"/>
        <v>0.05</v>
      </c>
      <c r="AP966" s="222">
        <f t="shared" si="301"/>
        <v>0.05</v>
      </c>
      <c r="AQ966" s="222">
        <f t="shared" si="301"/>
        <v>0.05</v>
      </c>
      <c r="AR966" s="2529">
        <f t="shared" si="301"/>
        <v>0.05</v>
      </c>
      <c r="AS966" s="2529">
        <f t="shared" si="301"/>
        <v>0.05</v>
      </c>
      <c r="AT966" s="2529">
        <f t="shared" si="301"/>
        <v>0.05</v>
      </c>
    </row>
    <row r="967" spans="4:46">
      <c r="D967" s="1744" t="s">
        <v>256</v>
      </c>
      <c r="E967" s="223"/>
      <c r="F967" s="223"/>
      <c r="G967" s="223"/>
      <c r="H967" s="223"/>
      <c r="I967" s="223"/>
      <c r="J967" s="223">
        <f t="shared" ref="J967:AT967" si="302">J163</f>
        <v>0.1325775007888742</v>
      </c>
      <c r="K967" s="223">
        <f t="shared" si="302"/>
        <v>0.12186671349860426</v>
      </c>
      <c r="L967" s="223">
        <f t="shared" si="302"/>
        <v>0.13427862489035591</v>
      </c>
      <c r="M967" s="223">
        <f t="shared" si="302"/>
        <v>0.12402377290444327</v>
      </c>
      <c r="N967" s="223">
        <f t="shared" si="302"/>
        <v>0.13718574144920431</v>
      </c>
      <c r="O967" s="223">
        <f t="shared" si="302"/>
        <v>0.15786205440361092</v>
      </c>
      <c r="P967" s="223">
        <f t="shared" si="302"/>
        <v>0.15733333287230816</v>
      </c>
      <c r="Q967" s="223">
        <f t="shared" si="302"/>
        <v>0.17420838209960104</v>
      </c>
      <c r="R967" s="223">
        <f t="shared" si="302"/>
        <v>0.21080634787166844</v>
      </c>
      <c r="S967" s="223">
        <f t="shared" si="302"/>
        <v>0.17216513889955065</v>
      </c>
      <c r="T967" s="223">
        <f t="shared" si="302"/>
        <v>0.16214225528346185</v>
      </c>
      <c r="U967" s="223">
        <f t="shared" si="302"/>
        <v>0.15913064078545985</v>
      </c>
      <c r="V967" s="223">
        <f t="shared" si="302"/>
        <v>0.18594860212846007</v>
      </c>
      <c r="W967" s="223">
        <f t="shared" si="302"/>
        <v>0.16286862107024758</v>
      </c>
      <c r="X967" s="223">
        <f t="shared" si="302"/>
        <v>0.14569000800857909</v>
      </c>
      <c r="Y967" s="223">
        <f t="shared" si="302"/>
        <v>0.11061427067691755</v>
      </c>
      <c r="Z967" s="223">
        <f t="shared" si="302"/>
        <v>0.1036475903076996</v>
      </c>
      <c r="AA967" s="223">
        <f t="shared" si="302"/>
        <v>9.4385607006578776E-2</v>
      </c>
      <c r="AB967" s="223">
        <f t="shared" si="302"/>
        <v>0.1434457244432219</v>
      </c>
      <c r="AC967" s="223">
        <f t="shared" si="302"/>
        <v>0.124410010898162</v>
      </c>
      <c r="AD967" s="223">
        <f t="shared" si="302"/>
        <v>0.16590759086936629</v>
      </c>
      <c r="AE967" s="223">
        <f t="shared" si="302"/>
        <v>0.12981266973909983</v>
      </c>
      <c r="AF967" s="223">
        <f t="shared" si="302"/>
        <v>0.18823554220134278</v>
      </c>
      <c r="AG967" s="223">
        <f t="shared" si="302"/>
        <v>0.16276295439881364</v>
      </c>
      <c r="AH967" s="223">
        <f t="shared" si="302"/>
        <v>0.141234465845504</v>
      </c>
      <c r="AI967" s="2145">
        <f t="shared" si="302"/>
        <v>0.18303957103433943</v>
      </c>
      <c r="AJ967" s="223">
        <f t="shared" si="302"/>
        <v>0.15364930070053773</v>
      </c>
      <c r="AK967" s="223">
        <f t="shared" si="302"/>
        <v>0.15054662260109866</v>
      </c>
      <c r="AL967" s="223">
        <f t="shared" si="302"/>
        <v>0.14177157184483394</v>
      </c>
      <c r="AM967" s="223">
        <f t="shared" si="302"/>
        <v>0.15252195510502928</v>
      </c>
      <c r="AN967" s="223">
        <f t="shared" si="302"/>
        <v>0.15601372330189187</v>
      </c>
      <c r="AO967" s="223">
        <f t="shared" si="302"/>
        <v>0.16907671836158039</v>
      </c>
      <c r="AP967" s="223">
        <f t="shared" si="302"/>
        <v>0.18404749158603592</v>
      </c>
      <c r="AQ967" s="223">
        <f t="shared" si="302"/>
        <v>0.26466018383706785</v>
      </c>
      <c r="AR967" s="2530">
        <f t="shared" si="302"/>
        <v>0.43429119086200091</v>
      </c>
      <c r="AS967" s="2530">
        <f t="shared" si="302"/>
        <v>0.56775726870742549</v>
      </c>
      <c r="AT967" s="2530" t="e">
        <f t="shared" si="302"/>
        <v>#REF!</v>
      </c>
    </row>
    <row r="968" spans="4:46">
      <c r="D968" s="1744" t="str">
        <f>+D871</f>
        <v>Exchange rate (RWF/ US$, end of period)</v>
      </c>
      <c r="E968" s="224"/>
      <c r="F968" s="224"/>
      <c r="G968" s="224"/>
      <c r="H968" s="224"/>
      <c r="I968" s="224">
        <f t="shared" ref="I968:AT968" si="303">+I871</f>
        <v>312.31409166666703</v>
      </c>
      <c r="J968" s="224">
        <f t="shared" si="303"/>
        <v>333.94192500000003</v>
      </c>
      <c r="K968" s="224">
        <f t="shared" si="303"/>
        <v>389.696216666667</v>
      </c>
      <c r="L968" s="224">
        <f t="shared" si="303"/>
        <v>442.99189166666702</v>
      </c>
      <c r="M968" s="224">
        <f t="shared" si="303"/>
        <v>475.36524166666698</v>
      </c>
      <c r="N968" s="224">
        <f t="shared" si="303"/>
        <v>537.65498475000004</v>
      </c>
      <c r="O968" s="224">
        <f t="shared" si="303"/>
        <v>577.44897458333298</v>
      </c>
      <c r="P968" s="224">
        <f t="shared" si="303"/>
        <v>557.82264077499997</v>
      </c>
      <c r="Q968" s="224">
        <f t="shared" si="303"/>
        <v>551.71033333333298</v>
      </c>
      <c r="R968" s="224">
        <f t="shared" si="303"/>
        <v>546.95500000000004</v>
      </c>
      <c r="S968" s="224">
        <f t="shared" si="303"/>
        <v>546.84865308253995</v>
      </c>
      <c r="T968" s="224">
        <f t="shared" si="303"/>
        <v>568.28132683333297</v>
      </c>
      <c r="U968" s="224">
        <f t="shared" si="303"/>
        <v>583.13090659057195</v>
      </c>
      <c r="V968" s="224">
        <f t="shared" si="303"/>
        <v>600.29320604267491</v>
      </c>
      <c r="W968" s="224">
        <f t="shared" si="303"/>
        <v>614.29431630039051</v>
      </c>
      <c r="X968" s="224">
        <f t="shared" si="303"/>
        <v>646.63949334820143</v>
      </c>
      <c r="Y968" s="224">
        <f t="shared" si="303"/>
        <v>682.43779531147175</v>
      </c>
      <c r="Z968" s="224">
        <f t="shared" si="303"/>
        <v>719.54</v>
      </c>
      <c r="AA968" s="224">
        <f t="shared" si="303"/>
        <v>787.2270116761639</v>
      </c>
      <c r="AB968" s="224">
        <f t="shared" si="303"/>
        <v>844.99699999999996</v>
      </c>
      <c r="AC968" s="224">
        <f t="shared" si="303"/>
        <v>879.10087399999998</v>
      </c>
      <c r="AD968" s="224">
        <f t="shared" si="303"/>
        <v>922.51743799999997</v>
      </c>
      <c r="AE968" s="224">
        <f t="shared" si="303"/>
        <v>972.47503600000005</v>
      </c>
      <c r="AF968" s="224">
        <f t="shared" si="303"/>
        <v>1009.6</v>
      </c>
      <c r="AG968" s="224">
        <f t="shared" si="303"/>
        <v>1070.712397</v>
      </c>
      <c r="AH968" s="224">
        <f t="shared" si="303"/>
        <v>1263.9309539999999</v>
      </c>
      <c r="AI968" s="2146">
        <f t="shared" si="303"/>
        <v>1382.9873419999999</v>
      </c>
      <c r="AJ968" s="224">
        <f t="shared" si="303"/>
        <v>1497.7752913859999</v>
      </c>
      <c r="AK968" s="224">
        <f t="shared" si="303"/>
        <v>1608.6106629485641</v>
      </c>
      <c r="AL968" s="224">
        <f t="shared" si="303"/>
        <v>1715.7441331009386</v>
      </c>
      <c r="AM968" s="224">
        <f t="shared" si="303"/>
        <v>1816.4583137139637</v>
      </c>
      <c r="AN968" s="224">
        <f t="shared" si="303"/>
        <v>1896.0191878546354</v>
      </c>
      <c r="AO968" s="224">
        <f t="shared" si="303"/>
        <v>1952.8997634902746</v>
      </c>
      <c r="AP968" s="224">
        <f t="shared" si="303"/>
        <v>2050.5447516647882</v>
      </c>
      <c r="AQ968" s="224">
        <f t="shared" si="303"/>
        <v>2153.0719892480279</v>
      </c>
      <c r="AR968" s="2531">
        <f t="shared" si="303"/>
        <v>2260.7255887104293</v>
      </c>
      <c r="AS968" s="2531">
        <f t="shared" si="303"/>
        <v>2373.7618681459508</v>
      </c>
      <c r="AT968" s="2531">
        <f t="shared" si="303"/>
        <v>2492.4499615532486</v>
      </c>
    </row>
    <row r="969" spans="4:46">
      <c r="D969" s="1745" t="s">
        <v>268</v>
      </c>
      <c r="E969" s="226"/>
      <c r="F969" s="226"/>
      <c r="G969" s="226"/>
      <c r="H969" s="226"/>
      <c r="I969" s="226"/>
      <c r="J969" s="226">
        <f t="shared" ref="J969:AT969" si="304">+J872</f>
        <v>-0.16042818687656035</v>
      </c>
      <c r="K969" s="226">
        <f t="shared" si="304"/>
        <v>-7.600778804006858E-2</v>
      </c>
      <c r="L969" s="226">
        <f t="shared" si="304"/>
        <v>-9.0489577422711021E-2</v>
      </c>
      <c r="M969" s="226">
        <f t="shared" si="304"/>
        <v>-0.12066364569120613</v>
      </c>
      <c r="N969" s="226">
        <f t="shared" si="304"/>
        <v>-0.13691389618466154</v>
      </c>
      <c r="O969" s="226">
        <f t="shared" si="304"/>
        <v>-4.390143514123368E-2</v>
      </c>
      <c r="P969" s="226">
        <f t="shared" si="304"/>
        <v>9.9878736246853617E-2</v>
      </c>
      <c r="Q969" s="226">
        <f t="shared" si="304"/>
        <v>7.1414198278806573E-2</v>
      </c>
      <c r="R969" s="226">
        <f t="shared" si="304"/>
        <v>1.8617174683772886E-2</v>
      </c>
      <c r="S969" s="226">
        <f t="shared" si="304"/>
        <v>6.101824056337124E-2</v>
      </c>
      <c r="T969" s="226">
        <f t="shared" si="304"/>
        <v>0.10194210657338276</v>
      </c>
      <c r="U969" s="226">
        <f t="shared" si="304"/>
        <v>-2.0911586895886458E-2</v>
      </c>
      <c r="V969" s="226">
        <f t="shared" si="304"/>
        <v>-5.4987865763194588E-2</v>
      </c>
      <c r="W969" s="226">
        <f t="shared" si="304"/>
        <v>6.5781697314926113E-2</v>
      </c>
      <c r="X969" s="226">
        <f t="shared" si="304"/>
        <v>-2.7964582951172323E-2</v>
      </c>
      <c r="Y969" s="226">
        <f t="shared" si="304"/>
        <v>-4.1372787059756111E-2</v>
      </c>
      <c r="Z969" s="226">
        <f t="shared" si="304"/>
        <v>9.2865729257302299E-2</v>
      </c>
      <c r="AA969" s="226">
        <f t="shared" si="304"/>
        <v>-3.8936299134389118E-2</v>
      </c>
      <c r="AB969" s="226">
        <f t="shared" si="304"/>
        <v>-3.2294138370371428E-2</v>
      </c>
      <c r="AC969" s="226">
        <f t="shared" si="304"/>
        <v>-6.2746822135772873E-2</v>
      </c>
      <c r="AD969" s="226">
        <f t="shared" si="304"/>
        <v>8.4983620736611698E-5</v>
      </c>
      <c r="AE969" s="226">
        <f t="shared" si="304"/>
        <v>7.4324535593568442E-3</v>
      </c>
      <c r="AF969" s="226">
        <f t="shared" si="304"/>
        <v>-8.8052967440116148E-2</v>
      </c>
      <c r="AG969" s="226">
        <f t="shared" si="304"/>
        <v>0.1179605168416078</v>
      </c>
      <c r="AH969" s="226">
        <f t="shared" si="304"/>
        <v>-3.9938972064164968E-2</v>
      </c>
      <c r="AI969" s="2147">
        <f t="shared" si="304"/>
        <v>-9.1601942500445177E-2</v>
      </c>
      <c r="AJ969" s="226">
        <f t="shared" si="304"/>
        <v>-2.6883218853469448E-2</v>
      </c>
      <c r="AK969" s="226">
        <f t="shared" si="304"/>
        <v>-4.8048875316678119E-2</v>
      </c>
      <c r="AL969" s="226">
        <f t="shared" si="304"/>
        <v>-3.9363893229355629E-2</v>
      </c>
      <c r="AM969" s="226">
        <f t="shared" si="304"/>
        <v>-3.3345461790137088E-2</v>
      </c>
      <c r="AN969" s="226">
        <f t="shared" si="304"/>
        <v>-2.1835704423849522E-2</v>
      </c>
      <c r="AO969" s="226">
        <f t="shared" si="304"/>
        <v>-9.3847072184192193E-3</v>
      </c>
      <c r="AP969" s="226">
        <f t="shared" si="304"/>
        <v>-1.2618658864903098E-2</v>
      </c>
      <c r="AQ969" s="226">
        <f t="shared" si="304"/>
        <v>-2.1883320756858171E-2</v>
      </c>
      <c r="AR969" s="2532">
        <f t="shared" si="304"/>
        <v>-2.1883320756858393E-2</v>
      </c>
      <c r="AS969" s="2532">
        <f t="shared" si="304"/>
        <v>-2.1883320756857949E-2</v>
      </c>
      <c r="AT969" s="2532">
        <f t="shared" si="304"/>
        <v>-2.1883320756858171E-2</v>
      </c>
    </row>
    <row r="970" spans="4:46" ht="13.5" customHeight="1">
      <c r="D970" s="1744"/>
      <c r="E970" s="216"/>
      <c r="F970" s="216"/>
      <c r="G970" s="216"/>
      <c r="H970" s="216"/>
      <c r="I970" s="216"/>
      <c r="J970" s="216"/>
      <c r="K970" s="216"/>
      <c r="L970" s="216"/>
      <c r="M970" s="216"/>
      <c r="N970" s="216"/>
      <c r="O970" s="216"/>
      <c r="P970" s="216"/>
      <c r="Q970" s="216"/>
      <c r="R970" s="216"/>
      <c r="S970" s="216"/>
      <c r="T970" s="216"/>
      <c r="U970" s="216"/>
      <c r="V970" s="216"/>
      <c r="W970" s="216"/>
      <c r="X970" s="216"/>
      <c r="Y970" s="220" t="s">
        <v>261</v>
      </c>
      <c r="Z970" s="216"/>
      <c r="AA970" s="216"/>
      <c r="AB970" s="216"/>
      <c r="AC970" s="216"/>
      <c r="AD970" s="216"/>
      <c r="AE970" s="216"/>
      <c r="AF970" s="216"/>
      <c r="AG970" s="216"/>
      <c r="AH970" s="216"/>
      <c r="AI970" s="2143"/>
      <c r="AJ970" s="216"/>
      <c r="AK970" s="216"/>
      <c r="AL970" s="216"/>
      <c r="AM970" s="216"/>
      <c r="AN970" s="216"/>
      <c r="AO970" s="216"/>
      <c r="AP970" s="216"/>
      <c r="AQ970" s="216"/>
      <c r="AR970" s="2528"/>
      <c r="AS970" s="2528"/>
      <c r="AT970" s="2528"/>
    </row>
    <row r="971" spans="4:46">
      <c r="D971" s="1744" t="s">
        <v>238</v>
      </c>
      <c r="E971" s="227"/>
      <c r="F971" s="227"/>
      <c r="G971" s="227"/>
      <c r="H971" s="227"/>
      <c r="I971" s="227"/>
      <c r="J971" s="227" t="str">
        <f t="shared" ref="J971:Z971" si="305">+J880</f>
        <v/>
      </c>
      <c r="K971" s="227" t="str">
        <f t="shared" si="305"/>
        <v>1999/00</v>
      </c>
      <c r="L971" s="227" t="str">
        <f t="shared" si="305"/>
        <v>2000/01</v>
      </c>
      <c r="M971" s="227" t="str">
        <f t="shared" si="305"/>
        <v>2001/02</v>
      </c>
      <c r="N971" s="227" t="str">
        <f t="shared" si="305"/>
        <v>2002/03</v>
      </c>
      <c r="O971" s="227" t="str">
        <f t="shared" si="305"/>
        <v>2003/04</v>
      </c>
      <c r="P971" s="227" t="str">
        <f t="shared" si="305"/>
        <v>2004/05</v>
      </c>
      <c r="Q971" s="227" t="str">
        <f t="shared" si="305"/>
        <v>2005/06</v>
      </c>
      <c r="R971" s="227" t="str">
        <f t="shared" si="305"/>
        <v>2006/07</v>
      </c>
      <c r="S971" s="227" t="str">
        <f t="shared" si="305"/>
        <v>2007/08</v>
      </c>
      <c r="T971" s="227" t="str">
        <f t="shared" si="305"/>
        <v>2008/09</v>
      </c>
      <c r="U971" s="227" t="str">
        <f t="shared" si="305"/>
        <v>2009/10</v>
      </c>
      <c r="V971" s="227" t="str">
        <f t="shared" si="305"/>
        <v>2010/11</v>
      </c>
      <c r="W971" s="227" t="str">
        <f t="shared" si="305"/>
        <v>2011/12</v>
      </c>
      <c r="X971" s="227" t="str">
        <f t="shared" si="305"/>
        <v>2012/13</v>
      </c>
      <c r="Y971" s="227" t="str">
        <f t="shared" si="305"/>
        <v>2013/14</v>
      </c>
      <c r="Z971" s="227" t="str">
        <f t="shared" si="305"/>
        <v>2014/15</v>
      </c>
      <c r="AA971" s="227" t="s">
        <v>46</v>
      </c>
      <c r="AB971" s="227" t="s">
        <v>47</v>
      </c>
      <c r="AC971" s="227" t="s">
        <v>48</v>
      </c>
      <c r="AD971" s="227" t="s">
        <v>49</v>
      </c>
      <c r="AE971" s="227" t="s">
        <v>50</v>
      </c>
      <c r="AF971" s="227" t="s">
        <v>356</v>
      </c>
      <c r="AG971" s="227" t="s">
        <v>363</v>
      </c>
      <c r="AH971" s="227" t="s">
        <v>364</v>
      </c>
      <c r="AI971" s="2148" t="s">
        <v>366</v>
      </c>
      <c r="AJ971" s="227" t="s">
        <v>365</v>
      </c>
      <c r="AK971" s="227" t="s">
        <v>391</v>
      </c>
      <c r="AL971" s="227" t="s">
        <v>736</v>
      </c>
      <c r="AM971" s="227" t="s">
        <v>1178</v>
      </c>
      <c r="AN971" s="227" t="s">
        <v>1180</v>
      </c>
      <c r="AO971" s="227" t="s">
        <v>1182</v>
      </c>
      <c r="AP971" s="227" t="s">
        <v>1392</v>
      </c>
      <c r="AQ971" s="227" t="s">
        <v>1393</v>
      </c>
      <c r="AR971" s="2398" t="s">
        <v>1394</v>
      </c>
      <c r="AS971" s="2398" t="s">
        <v>1395</v>
      </c>
      <c r="AT971" s="2398" t="s">
        <v>1396</v>
      </c>
    </row>
    <row r="972" spans="4:46">
      <c r="D972" s="1746" t="str">
        <f>+D882</f>
        <v>Total revenue</v>
      </c>
      <c r="E972" s="499"/>
      <c r="F972" s="499">
        <f t="shared" ref="F972:U972" si="306">+F882</f>
        <v>0</v>
      </c>
      <c r="G972" s="499">
        <f t="shared" si="306"/>
        <v>0</v>
      </c>
      <c r="H972" s="499">
        <f t="shared" si="306"/>
        <v>0</v>
      </c>
      <c r="I972" s="499">
        <f t="shared" si="306"/>
        <v>0</v>
      </c>
      <c r="J972" s="499">
        <f t="shared" si="306"/>
        <v>0</v>
      </c>
      <c r="K972" s="499">
        <f t="shared" si="306"/>
        <v>0</v>
      </c>
      <c r="L972" s="499">
        <f t="shared" si="306"/>
        <v>0</v>
      </c>
      <c r="M972" s="499">
        <f t="shared" si="306"/>
        <v>0</v>
      </c>
      <c r="N972" s="499">
        <f t="shared" si="306"/>
        <v>0</v>
      </c>
      <c r="O972" s="499">
        <f t="shared" si="306"/>
        <v>0</v>
      </c>
      <c r="P972" s="499">
        <f t="shared" si="306"/>
        <v>0</v>
      </c>
      <c r="Q972" s="499">
        <f t="shared" si="306"/>
        <v>0</v>
      </c>
      <c r="R972" s="499">
        <f t="shared" si="306"/>
        <v>0</v>
      </c>
      <c r="S972" s="499">
        <f t="shared" si="306"/>
        <v>0</v>
      </c>
      <c r="T972" s="499">
        <f t="shared" si="306"/>
        <v>0</v>
      </c>
      <c r="U972" s="499">
        <f t="shared" si="306"/>
        <v>0</v>
      </c>
      <c r="V972" s="500" t="e">
        <f t="shared" ref="V972:AT972" si="307">V882</f>
        <v>#VALUE!</v>
      </c>
      <c r="W972" s="500" t="e">
        <f t="shared" si="307"/>
        <v>#VALUE!</v>
      </c>
      <c r="X972" s="500" t="e">
        <f t="shared" si="307"/>
        <v>#VALUE!</v>
      </c>
      <c r="Y972" s="500" t="e">
        <f t="shared" si="307"/>
        <v>#VALUE!</v>
      </c>
      <c r="Z972" s="500" t="e">
        <f t="shared" si="307"/>
        <v>#VALUE!</v>
      </c>
      <c r="AA972" s="500" t="e">
        <f t="shared" si="307"/>
        <v>#VALUE!</v>
      </c>
      <c r="AB972" s="500">
        <f t="shared" si="307"/>
        <v>0.17771355343453657</v>
      </c>
      <c r="AC972" s="500">
        <f t="shared" si="307"/>
        <v>0.18232332284460281</v>
      </c>
      <c r="AD972" s="500">
        <f t="shared" si="307"/>
        <v>0.19158950603137481</v>
      </c>
      <c r="AE972" s="500">
        <f t="shared" si="307"/>
        <v>0.18810267881101489</v>
      </c>
      <c r="AF972" s="500">
        <f t="shared" si="307"/>
        <v>0.19541456813231484</v>
      </c>
      <c r="AG972" s="500">
        <f t="shared" si="307"/>
        <v>0.18986486463659127</v>
      </c>
      <c r="AH972" s="500">
        <f t="shared" si="307"/>
        <v>0.17580667959658533</v>
      </c>
      <c r="AI972" s="2149">
        <f t="shared" si="307"/>
        <v>0.17204806176477219</v>
      </c>
      <c r="AJ972" s="500">
        <f t="shared" si="307"/>
        <v>0.17768264187195004</v>
      </c>
      <c r="AK972" s="500">
        <f t="shared" si="307"/>
        <v>0.1727555667250652</v>
      </c>
      <c r="AL972" s="500">
        <f t="shared" si="307"/>
        <v>0.17014336509265049</v>
      </c>
      <c r="AM972" s="500">
        <f t="shared" si="307"/>
        <v>0.16359973807680106</v>
      </c>
      <c r="AN972" s="500">
        <f t="shared" si="307"/>
        <v>0.15890217220295935</v>
      </c>
      <c r="AO972" s="500">
        <f t="shared" si="307"/>
        <v>0.16681669962546411</v>
      </c>
      <c r="AP972" s="500">
        <f t="shared" si="307"/>
        <v>0.18670945330387659</v>
      </c>
      <c r="AQ972" s="500">
        <f t="shared" si="307"/>
        <v>0.19857476180330058</v>
      </c>
      <c r="AR972" s="2533" t="e">
        <f t="shared" si="307"/>
        <v>#REF!</v>
      </c>
      <c r="AS972" s="2533" t="e">
        <f t="shared" si="307"/>
        <v>#VALUE!</v>
      </c>
      <c r="AT972" s="2533" t="e">
        <f t="shared" si="307"/>
        <v>#VALUE!</v>
      </c>
    </row>
    <row r="973" spans="4:46">
      <c r="D973" s="1747" t="str">
        <f>D883</f>
        <v xml:space="preserve">     Of which: tax revenue</v>
      </c>
      <c r="E973" s="501"/>
      <c r="F973" s="501">
        <f t="shared" ref="F973:U973" si="308">F883</f>
        <v>0</v>
      </c>
      <c r="G973" s="501">
        <f t="shared" si="308"/>
        <v>0</v>
      </c>
      <c r="H973" s="501">
        <f t="shared" si="308"/>
        <v>0</v>
      </c>
      <c r="I973" s="501">
        <f t="shared" si="308"/>
        <v>0</v>
      </c>
      <c r="J973" s="501">
        <f t="shared" si="308"/>
        <v>0</v>
      </c>
      <c r="K973" s="501">
        <f t="shared" si="308"/>
        <v>0</v>
      </c>
      <c r="L973" s="501">
        <f t="shared" si="308"/>
        <v>0</v>
      </c>
      <c r="M973" s="501">
        <f t="shared" si="308"/>
        <v>0</v>
      </c>
      <c r="N973" s="501">
        <f t="shared" si="308"/>
        <v>0</v>
      </c>
      <c r="O973" s="501">
        <f t="shared" si="308"/>
        <v>0</v>
      </c>
      <c r="P973" s="501">
        <f t="shared" si="308"/>
        <v>0</v>
      </c>
      <c r="Q973" s="501">
        <f t="shared" si="308"/>
        <v>0</v>
      </c>
      <c r="R973" s="501">
        <f t="shared" si="308"/>
        <v>0</v>
      </c>
      <c r="S973" s="501">
        <f t="shared" si="308"/>
        <v>0</v>
      </c>
      <c r="T973" s="501">
        <f t="shared" si="308"/>
        <v>0</v>
      </c>
      <c r="U973" s="501">
        <f t="shared" si="308"/>
        <v>0</v>
      </c>
      <c r="V973" s="502" t="str">
        <f t="shared" ref="V973:AT973" si="309">V883</f>
        <v>2010/11</v>
      </c>
      <c r="W973" s="502" t="str">
        <f t="shared" si="309"/>
        <v>2011/12</v>
      </c>
      <c r="X973" s="502" t="str">
        <f t="shared" si="309"/>
        <v>2012/13</v>
      </c>
      <c r="Y973" s="502" t="str">
        <f t="shared" si="309"/>
        <v>2013/14</v>
      </c>
      <c r="Z973" s="502" t="str">
        <f t="shared" si="309"/>
        <v>2014/15</v>
      </c>
      <c r="AA973" s="502" t="str">
        <f t="shared" si="309"/>
        <v>2015/16</v>
      </c>
      <c r="AB973" s="502">
        <f t="shared" si="309"/>
        <v>0.14548252090354102</v>
      </c>
      <c r="AC973" s="502">
        <f t="shared" si="309"/>
        <v>0.14957253523709177</v>
      </c>
      <c r="AD973" s="502">
        <f t="shared" si="309"/>
        <v>0.1608766068385957</v>
      </c>
      <c r="AE973" s="502">
        <f t="shared" si="309"/>
        <v>0.15721379866698659</v>
      </c>
      <c r="AF973" s="502">
        <f t="shared" si="309"/>
        <v>0.15789010636713419</v>
      </c>
      <c r="AG973" s="502">
        <f t="shared" si="309"/>
        <v>0.15642386990738971</v>
      </c>
      <c r="AH973" s="502">
        <f t="shared" si="309"/>
        <v>0.14958941840381534</v>
      </c>
      <c r="AI973" s="2150">
        <f t="shared" si="309"/>
        <v>0.14612731866824408</v>
      </c>
      <c r="AJ973" s="502">
        <f t="shared" si="309"/>
        <v>0.15012584365668383</v>
      </c>
      <c r="AK973" s="502">
        <f t="shared" si="309"/>
        <v>0.14881837930780964</v>
      </c>
      <c r="AL973" s="502">
        <f t="shared" si="309"/>
        <v>0.14689393608746237</v>
      </c>
      <c r="AM973" s="502">
        <f t="shared" si="309"/>
        <v>0.14062293569645809</v>
      </c>
      <c r="AN973" s="502">
        <f t="shared" si="309"/>
        <v>0.13631199043778114</v>
      </c>
      <c r="AO973" s="502">
        <f t="shared" si="309"/>
        <v>0.14237431852848634</v>
      </c>
      <c r="AP973" s="502">
        <f t="shared" si="309"/>
        <v>0.16020338244450941</v>
      </c>
      <c r="AQ973" s="502">
        <f t="shared" si="309"/>
        <v>0.17179118935837429</v>
      </c>
      <c r="AR973" s="2534" t="e">
        <f t="shared" si="309"/>
        <v>#REF!</v>
      </c>
      <c r="AS973" s="2534" t="str">
        <f t="shared" si="309"/>
        <v>2033/34</v>
      </c>
      <c r="AT973" s="2534" t="str">
        <f t="shared" si="309"/>
        <v>2034/35</v>
      </c>
    </row>
    <row r="974" spans="4:46">
      <c r="D974" s="1746" t="str">
        <f>D887</f>
        <v xml:space="preserve">EXPENSE </v>
      </c>
      <c r="E974" s="499"/>
      <c r="F974" s="499">
        <f t="shared" ref="F974:AT974" si="310">F887</f>
        <v>0</v>
      </c>
      <c r="G974" s="499">
        <f t="shared" si="310"/>
        <v>0</v>
      </c>
      <c r="H974" s="499">
        <f t="shared" si="310"/>
        <v>0</v>
      </c>
      <c r="I974" s="499">
        <f t="shared" si="310"/>
        <v>0</v>
      </c>
      <c r="J974" s="499">
        <f t="shared" si="310"/>
        <v>0</v>
      </c>
      <c r="K974" s="499">
        <f t="shared" si="310"/>
        <v>0</v>
      </c>
      <c r="L974" s="499">
        <f t="shared" si="310"/>
        <v>0</v>
      </c>
      <c r="M974" s="499">
        <f t="shared" si="310"/>
        <v>0</v>
      </c>
      <c r="N974" s="499">
        <f t="shared" si="310"/>
        <v>0</v>
      </c>
      <c r="O974" s="499">
        <f t="shared" si="310"/>
        <v>0</v>
      </c>
      <c r="P974" s="499">
        <f t="shared" si="310"/>
        <v>0</v>
      </c>
      <c r="Q974" s="499">
        <f t="shared" si="310"/>
        <v>0</v>
      </c>
      <c r="R974" s="499">
        <f t="shared" si="310"/>
        <v>0</v>
      </c>
      <c r="S974" s="499">
        <f t="shared" si="310"/>
        <v>0</v>
      </c>
      <c r="T974" s="499">
        <f t="shared" si="310"/>
        <v>0</v>
      </c>
      <c r="U974" s="499">
        <f t="shared" si="310"/>
        <v>0</v>
      </c>
      <c r="V974" s="500">
        <f t="shared" si="310"/>
        <v>0</v>
      </c>
      <c r="W974" s="500">
        <f t="shared" si="310"/>
        <v>0</v>
      </c>
      <c r="X974" s="500">
        <f t="shared" si="310"/>
        <v>0</v>
      </c>
      <c r="Y974" s="500">
        <f t="shared" si="310"/>
        <v>4.4687578065954652E-3</v>
      </c>
      <c r="Z974" s="500">
        <f t="shared" si="310"/>
        <v>5.0631112745501295E-3</v>
      </c>
      <c r="AA974" s="500">
        <f t="shared" si="310"/>
        <v>0</v>
      </c>
      <c r="AB974" s="500">
        <f t="shared" si="310"/>
        <v>0.18294960383212805</v>
      </c>
      <c r="AC974" s="500">
        <f t="shared" si="310"/>
        <v>0.17925676098364404</v>
      </c>
      <c r="AD974" s="500">
        <f t="shared" si="310"/>
        <v>0.1911979344563669</v>
      </c>
      <c r="AE974" s="500">
        <f t="shared" si="310"/>
        <v>0.20254970703122305</v>
      </c>
      <c r="AF974" s="500">
        <f t="shared" si="310"/>
        <v>0.20342298101249201</v>
      </c>
      <c r="AG974" s="500">
        <f t="shared" si="310"/>
        <v>0.20569269573189594</v>
      </c>
      <c r="AH974" s="500">
        <f t="shared" si="310"/>
        <v>0.18682196279210656</v>
      </c>
      <c r="AI974" s="2149">
        <f t="shared" si="310"/>
        <v>0.17878751100315476</v>
      </c>
      <c r="AJ974" s="500">
        <f t="shared" si="310"/>
        <v>0.17512546485023225</v>
      </c>
      <c r="AK974" s="500">
        <f t="shared" si="310"/>
        <v>0.17572206634137569</v>
      </c>
      <c r="AL974" s="500">
        <f t="shared" si="310"/>
        <v>0.16458679236731746</v>
      </c>
      <c r="AM974" s="500">
        <f t="shared" si="310"/>
        <v>0.16583667003009836</v>
      </c>
      <c r="AN974" s="500">
        <f t="shared" si="310"/>
        <v>0.16275085410165191</v>
      </c>
      <c r="AO974" s="500">
        <f t="shared" si="310"/>
        <v>0.16020449118606581</v>
      </c>
      <c r="AP974" s="500">
        <f t="shared" si="310"/>
        <v>0.15560998220022981</v>
      </c>
      <c r="AQ974" s="500">
        <f t="shared" si="310"/>
        <v>0.15437433115743018</v>
      </c>
      <c r="AR974" s="2533" t="e">
        <f t="shared" si="310"/>
        <v>#REF!</v>
      </c>
      <c r="AS974" s="2533" t="e">
        <f t="shared" si="310"/>
        <v>#REF!</v>
      </c>
      <c r="AT974" s="2533" t="e">
        <f t="shared" si="310"/>
        <v>#REF!</v>
      </c>
    </row>
    <row r="975" spans="4:46">
      <c r="D975" s="1746" t="str">
        <f>D888</f>
        <v xml:space="preserve">Net investment in nonfinancial assets </v>
      </c>
      <c r="E975" s="499"/>
      <c r="F975" s="499">
        <f t="shared" ref="F975:AT975" si="311">F888</f>
        <v>0</v>
      </c>
      <c r="G975" s="499">
        <f t="shared" si="311"/>
        <v>0</v>
      </c>
      <c r="H975" s="499">
        <f t="shared" si="311"/>
        <v>0</v>
      </c>
      <c r="I975" s="499">
        <f t="shared" si="311"/>
        <v>0</v>
      </c>
      <c r="J975" s="499">
        <f t="shared" si="311"/>
        <v>0</v>
      </c>
      <c r="K975" s="499">
        <f t="shared" si="311"/>
        <v>0</v>
      </c>
      <c r="L975" s="499">
        <f t="shared" si="311"/>
        <v>0</v>
      </c>
      <c r="M975" s="499">
        <f t="shared" si="311"/>
        <v>0</v>
      </c>
      <c r="N975" s="499">
        <f t="shared" si="311"/>
        <v>0</v>
      </c>
      <c r="O975" s="499">
        <f t="shared" si="311"/>
        <v>0</v>
      </c>
      <c r="P975" s="499">
        <f t="shared" si="311"/>
        <v>0</v>
      </c>
      <c r="Q975" s="499">
        <f t="shared" si="311"/>
        <v>0</v>
      </c>
      <c r="R975" s="499">
        <f t="shared" si="311"/>
        <v>0</v>
      </c>
      <c r="S975" s="499">
        <f t="shared" si="311"/>
        <v>0</v>
      </c>
      <c r="T975" s="499">
        <f t="shared" si="311"/>
        <v>0</v>
      </c>
      <c r="U975" s="499">
        <f t="shared" si="311"/>
        <v>0</v>
      </c>
      <c r="V975" s="500">
        <f t="shared" si="311"/>
        <v>0</v>
      </c>
      <c r="W975" s="500">
        <f t="shared" si="311"/>
        <v>0</v>
      </c>
      <c r="X975" s="500">
        <f t="shared" si="311"/>
        <v>0</v>
      </c>
      <c r="Y975" s="500">
        <f t="shared" si="311"/>
        <v>0</v>
      </c>
      <c r="Z975" s="500">
        <f t="shared" si="311"/>
        <v>0</v>
      </c>
      <c r="AA975" s="500">
        <f t="shared" si="311"/>
        <v>0</v>
      </c>
      <c r="AB975" s="500">
        <f t="shared" si="311"/>
        <v>8.3890750427817101E-2</v>
      </c>
      <c r="AC975" s="500">
        <f t="shared" si="311"/>
        <v>8.4926231307654684E-2</v>
      </c>
      <c r="AD975" s="500">
        <f t="shared" si="311"/>
        <v>0.10491832598276918</v>
      </c>
      <c r="AE975" s="500">
        <f t="shared" si="311"/>
        <v>0.11006796553370618</v>
      </c>
      <c r="AF975" s="500">
        <f t="shared" si="311"/>
        <v>0.12217470116866021</v>
      </c>
      <c r="AG975" s="500">
        <f t="shared" si="311"/>
        <v>0.13278699872673194</v>
      </c>
      <c r="AH975" s="500">
        <f t="shared" si="311"/>
        <v>9.9301825528595872E-2</v>
      </c>
      <c r="AI975" s="2149">
        <f t="shared" si="311"/>
        <v>9.8889475631086285E-2</v>
      </c>
      <c r="AJ975" s="500">
        <f t="shared" si="311"/>
        <v>8.2884889833743911E-2</v>
      </c>
      <c r="AK975" s="500">
        <f t="shared" si="311"/>
        <v>7.34181305169056E-2</v>
      </c>
      <c r="AL975" s="500">
        <f t="shared" si="311"/>
        <v>8.1214710352865815E-2</v>
      </c>
      <c r="AM975" s="500">
        <f t="shared" si="311"/>
        <v>8.4912889779844361E-2</v>
      </c>
      <c r="AN975" s="500">
        <f t="shared" si="311"/>
        <v>8.6757679873479224E-2</v>
      </c>
      <c r="AO975" s="500">
        <f t="shared" si="311"/>
        <v>8.7858590318962496E-2</v>
      </c>
      <c r="AP975" s="500">
        <f t="shared" si="311"/>
        <v>8.0016425459890753E-2</v>
      </c>
      <c r="AQ975" s="500">
        <f t="shared" si="311"/>
        <v>6.9139252695698511E-2</v>
      </c>
      <c r="AR975" s="2533" t="e">
        <f t="shared" si="311"/>
        <v>#REF!</v>
      </c>
      <c r="AS975" s="2533">
        <f t="shared" si="311"/>
        <v>0</v>
      </c>
      <c r="AT975" s="2533">
        <f t="shared" si="311"/>
        <v>0</v>
      </c>
    </row>
    <row r="976" spans="4:46">
      <c r="D976" s="1746" t="s">
        <v>1627</v>
      </c>
      <c r="E976" s="503"/>
      <c r="F976" s="503">
        <f t="shared" ref="F976:AC976" si="312">F891</f>
        <v>0</v>
      </c>
      <c r="G976" s="503">
        <f t="shared" si="312"/>
        <v>0</v>
      </c>
      <c r="H976" s="503">
        <f t="shared" si="312"/>
        <v>0</v>
      </c>
      <c r="I976" s="503">
        <f t="shared" si="312"/>
        <v>0</v>
      </c>
      <c r="J976" s="503">
        <f t="shared" si="312"/>
        <v>0</v>
      </c>
      <c r="K976" s="503">
        <f t="shared" si="312"/>
        <v>0</v>
      </c>
      <c r="L976" s="503">
        <f t="shared" si="312"/>
        <v>0</v>
      </c>
      <c r="M976" s="503">
        <f t="shared" si="312"/>
        <v>0</v>
      </c>
      <c r="N976" s="503">
        <f t="shared" si="312"/>
        <v>0</v>
      </c>
      <c r="O976" s="503">
        <f t="shared" si="312"/>
        <v>0</v>
      </c>
      <c r="P976" s="503">
        <f t="shared" si="312"/>
        <v>0</v>
      </c>
      <c r="Q976" s="503">
        <f t="shared" si="312"/>
        <v>0</v>
      </c>
      <c r="R976" s="503">
        <f t="shared" si="312"/>
        <v>0</v>
      </c>
      <c r="S976" s="503">
        <f t="shared" si="312"/>
        <v>0</v>
      </c>
      <c r="T976" s="503">
        <f t="shared" si="312"/>
        <v>0</v>
      </c>
      <c r="U976" s="503">
        <f t="shared" si="312"/>
        <v>0</v>
      </c>
      <c r="V976" s="503">
        <f t="shared" si="312"/>
        <v>5.7263202511773942E-2</v>
      </c>
      <c r="W976" s="503">
        <f t="shared" si="312"/>
        <v>5.2338983050847457E-2</v>
      </c>
      <c r="X976" s="503">
        <f t="shared" si="312"/>
        <v>4.9374826413406687E-2</v>
      </c>
      <c r="Y976" s="503">
        <f t="shared" si="312"/>
        <v>5.1227886164324526E-2</v>
      </c>
      <c r="Z976" s="503">
        <f t="shared" si="312"/>
        <v>5.070386219799615E-2</v>
      </c>
      <c r="AA976" s="503">
        <f t="shared" si="312"/>
        <v>5.2748751364718453E-2</v>
      </c>
      <c r="AB976" s="503">
        <f t="shared" si="312"/>
        <v>-4.3483714849942935E-2</v>
      </c>
      <c r="AC976" s="503">
        <f t="shared" si="312"/>
        <v>-3.7085632911178126E-2</v>
      </c>
      <c r="AD976" s="503">
        <f>AD891</f>
        <v>-5.9246867064767957E-2</v>
      </c>
      <c r="AE976" s="503">
        <f t="shared" ref="AE976:AT976" si="313">AE891</f>
        <v>-7.7896795943998773E-2</v>
      </c>
      <c r="AF976" s="503">
        <f t="shared" si="313"/>
        <v>-7.5070994867347529E-2</v>
      </c>
      <c r="AG976" s="503">
        <f t="shared" si="313"/>
        <v>-7.9921350956702303E-2</v>
      </c>
      <c r="AH976" s="503">
        <f t="shared" si="313"/>
        <v>-6.3799075517985929E-2</v>
      </c>
      <c r="AI976" s="2151">
        <f t="shared" si="313"/>
        <v>-6.2929234243919066E-2</v>
      </c>
      <c r="AJ976" s="503">
        <f t="shared" si="313"/>
        <v>-4.9395633897787547E-2</v>
      </c>
      <c r="AK976" s="503">
        <f t="shared" si="313"/>
        <v>-5.1345561577734289E-2</v>
      </c>
      <c r="AL976" s="503">
        <f t="shared" si="313"/>
        <v>-5.1190434096385087E-2</v>
      </c>
      <c r="AM976" s="503">
        <f t="shared" si="313"/>
        <v>-6.3219235328801693E-2</v>
      </c>
      <c r="AN976" s="503">
        <f t="shared" si="313"/>
        <v>-6.8081295433942993E-2</v>
      </c>
      <c r="AO976" s="503">
        <f t="shared" si="313"/>
        <v>-6.0509386362415159E-2</v>
      </c>
      <c r="AP976" s="503">
        <f t="shared" si="313"/>
        <v>-3.1411016232790009E-2</v>
      </c>
      <c r="AQ976" s="503">
        <f t="shared" si="313"/>
        <v>-7.0134099012791155E-3</v>
      </c>
      <c r="AR976" s="2535" t="e">
        <f t="shared" si="313"/>
        <v>#REF!</v>
      </c>
      <c r="AS976" s="2535" t="e">
        <f t="shared" si="313"/>
        <v>#REF!</v>
      </c>
      <c r="AT976" s="2535" t="e">
        <f t="shared" si="313"/>
        <v>#REF!</v>
      </c>
    </row>
    <row r="977" spans="4:46">
      <c r="D977" s="1808" t="str">
        <f>+D892</f>
        <v xml:space="preserve">   Fiscal Deficit including grants (GFS 1986) (incl. policy lending)</v>
      </c>
      <c r="E977" s="503"/>
      <c r="F977" s="503">
        <f t="shared" ref="F977:AC977" si="314">+F892</f>
        <v>0</v>
      </c>
      <c r="G977" s="503">
        <f t="shared" si="314"/>
        <v>0</v>
      </c>
      <c r="H977" s="503">
        <f t="shared" si="314"/>
        <v>0</v>
      </c>
      <c r="I977" s="503">
        <f t="shared" si="314"/>
        <v>0</v>
      </c>
      <c r="J977" s="503">
        <f t="shared" si="314"/>
        <v>0</v>
      </c>
      <c r="K977" s="503">
        <f t="shared" si="314"/>
        <v>0</v>
      </c>
      <c r="L977" s="503">
        <f t="shared" si="314"/>
        <v>0</v>
      </c>
      <c r="M977" s="503">
        <f t="shared" si="314"/>
        <v>0</v>
      </c>
      <c r="N977" s="503">
        <f t="shared" si="314"/>
        <v>0</v>
      </c>
      <c r="O977" s="503">
        <f t="shared" si="314"/>
        <v>0</v>
      </c>
      <c r="P977" s="503">
        <f t="shared" si="314"/>
        <v>0</v>
      </c>
      <c r="Q977" s="503">
        <f t="shared" si="314"/>
        <v>0</v>
      </c>
      <c r="R977" s="503">
        <f t="shared" si="314"/>
        <v>0</v>
      </c>
      <c r="S977" s="503">
        <f t="shared" si="314"/>
        <v>0</v>
      </c>
      <c r="T977" s="503">
        <f t="shared" si="314"/>
        <v>0</v>
      </c>
      <c r="U977" s="503">
        <f t="shared" si="314"/>
        <v>0</v>
      </c>
      <c r="V977" s="503">
        <f t="shared" si="314"/>
        <v>5.7263202511773942E-2</v>
      </c>
      <c r="W977" s="503">
        <f t="shared" si="314"/>
        <v>5.2338983050847457E-2</v>
      </c>
      <c r="X977" s="503">
        <f t="shared" si="314"/>
        <v>4.9374826413406687E-2</v>
      </c>
      <c r="Y977" s="503">
        <f t="shared" si="314"/>
        <v>5.1227886164324526E-2</v>
      </c>
      <c r="Z977" s="503">
        <f t="shared" si="314"/>
        <v>5.070386219799615E-2</v>
      </c>
      <c r="AA977" s="503">
        <f t="shared" si="314"/>
        <v>5.2748751364718453E-2</v>
      </c>
      <c r="AB977" s="503">
        <f t="shared" si="314"/>
        <v>-4.9904715003447196E-2</v>
      </c>
      <c r="AC977" s="503">
        <f t="shared" si="314"/>
        <v>-4.9045712860232744E-2</v>
      </c>
      <c r="AD977" s="503">
        <f>+AD892</f>
        <v>-6.2684439642423359E-2</v>
      </c>
      <c r="AE977" s="503">
        <f t="shared" ref="AE977:AT977" si="315">+AE892</f>
        <v>-8.893957923102197E-2</v>
      </c>
      <c r="AF977" s="503">
        <f t="shared" si="315"/>
        <v>-8.6631228851477601E-2</v>
      </c>
      <c r="AG977" s="503">
        <f t="shared" si="315"/>
        <v>-9.3001075491374721E-2</v>
      </c>
      <c r="AH977" s="503">
        <f t="shared" si="315"/>
        <v>-7.3048644978974078E-2</v>
      </c>
      <c r="AI977" s="2151">
        <f t="shared" si="315"/>
        <v>-6.9206680816241206E-2</v>
      </c>
      <c r="AJ977" s="503">
        <f t="shared" si="315"/>
        <v>-5.7060673040093053E-2</v>
      </c>
      <c r="AK977" s="503">
        <f t="shared" si="315"/>
        <v>-8.3883236404795058E-2</v>
      </c>
      <c r="AL977" s="503">
        <f t="shared" si="315"/>
        <v>-7.4002715206377745E-2</v>
      </c>
      <c r="AM977" s="503">
        <f t="shared" si="315"/>
        <v>-6.7691073820712239E-2</v>
      </c>
      <c r="AN977" s="503">
        <f t="shared" si="315"/>
        <v>-7.0719289943833391E-2</v>
      </c>
      <c r="AO977" s="503">
        <f t="shared" si="315"/>
        <v>-6.6143470561499565E-2</v>
      </c>
      <c r="AP977" s="503">
        <f t="shared" si="315"/>
        <v>-3.6111147828272211E-2</v>
      </c>
      <c r="AQ977" s="503">
        <f t="shared" si="315"/>
        <v>-1.161464495726979E-2</v>
      </c>
      <c r="AR977" s="2535" t="e">
        <f t="shared" si="315"/>
        <v>#REF!</v>
      </c>
      <c r="AS977" s="2535" t="e">
        <f t="shared" si="315"/>
        <v>#REF!</v>
      </c>
      <c r="AT977" s="2535" t="e">
        <f t="shared" si="315"/>
        <v>#REF!</v>
      </c>
    </row>
    <row r="978" spans="4:46">
      <c r="D978" s="1747" t="str">
        <f>+D894</f>
        <v>Net acquisition of financial assets</v>
      </c>
      <c r="E978" s="504"/>
      <c r="F978" s="504">
        <f t="shared" ref="F978:AC978" si="316">F894</f>
        <v>0</v>
      </c>
      <c r="G978" s="504">
        <f t="shared" si="316"/>
        <v>0</v>
      </c>
      <c r="H978" s="504">
        <f t="shared" si="316"/>
        <v>0</v>
      </c>
      <c r="I978" s="504">
        <f t="shared" si="316"/>
        <v>0</v>
      </c>
      <c r="J978" s="504">
        <f t="shared" si="316"/>
        <v>0</v>
      </c>
      <c r="K978" s="504">
        <f t="shared" si="316"/>
        <v>0</v>
      </c>
      <c r="L978" s="504">
        <f t="shared" si="316"/>
        <v>0</v>
      </c>
      <c r="M978" s="504">
        <f t="shared" si="316"/>
        <v>0</v>
      </c>
      <c r="N978" s="504">
        <f t="shared" si="316"/>
        <v>0</v>
      </c>
      <c r="O978" s="504">
        <f t="shared" si="316"/>
        <v>0</v>
      </c>
      <c r="P978" s="504">
        <f t="shared" si="316"/>
        <v>0</v>
      </c>
      <c r="Q978" s="504">
        <f t="shared" si="316"/>
        <v>0</v>
      </c>
      <c r="R978" s="504">
        <f t="shared" si="316"/>
        <v>0</v>
      </c>
      <c r="S978" s="504">
        <f t="shared" si="316"/>
        <v>0</v>
      </c>
      <c r="T978" s="504">
        <f t="shared" si="316"/>
        <v>0</v>
      </c>
      <c r="U978" s="504">
        <f t="shared" si="316"/>
        <v>0</v>
      </c>
      <c r="V978" s="504">
        <f t="shared" si="316"/>
        <v>0</v>
      </c>
      <c r="W978" s="504">
        <f t="shared" si="316"/>
        <v>0</v>
      </c>
      <c r="X978" s="504">
        <f t="shared" si="316"/>
        <v>-4.8185349306642249E-2</v>
      </c>
      <c r="Y978" s="504">
        <f t="shared" si="316"/>
        <v>-4.3783200463303196E-2</v>
      </c>
      <c r="Z978" s="504">
        <f t="shared" si="316"/>
        <v>-4.5979873837057074E-2</v>
      </c>
      <c r="AA978" s="504">
        <f t="shared" si="316"/>
        <v>-4.1670279113265297E-2</v>
      </c>
      <c r="AB978" s="504">
        <f t="shared" si="316"/>
        <v>2.8288694832601475E-3</v>
      </c>
      <c r="AC978" s="504">
        <f t="shared" si="316"/>
        <v>1.4324090712298777E-2</v>
      </c>
      <c r="AD978" s="504">
        <f>AD894</f>
        <v>7.8693045620396324E-3</v>
      </c>
      <c r="AE978" s="504">
        <f t="shared" ref="AE978:AT978" si="317">AE894</f>
        <v>4.4874283177459472E-2</v>
      </c>
      <c r="AF978" s="504">
        <f t="shared" si="317"/>
        <v>1.5279016253720051E-2</v>
      </c>
      <c r="AG978" s="504">
        <f t="shared" si="317"/>
        <v>3.0475086367279448E-2</v>
      </c>
      <c r="AH978" s="504">
        <f t="shared" si="317"/>
        <v>-2.9580390349729177E-4</v>
      </c>
      <c r="AI978" s="2152">
        <f t="shared" si="317"/>
        <v>4.5820306218963113E-3</v>
      </c>
      <c r="AJ978" s="504">
        <f t="shared" si="317"/>
        <v>8.5885150946109386E-3</v>
      </c>
      <c r="AK978" s="504">
        <f t="shared" si="317"/>
        <v>3.512063302459676E-2</v>
      </c>
      <c r="AL978" s="504">
        <f t="shared" si="317"/>
        <v>2.6854398799970407E-2</v>
      </c>
      <c r="AM978" s="504">
        <f t="shared" si="317"/>
        <v>8.4779012950634575E-3</v>
      </c>
      <c r="AN978" s="504">
        <f t="shared" si="317"/>
        <v>6.661569730238231E-3</v>
      </c>
      <c r="AO978" s="504">
        <f t="shared" si="317"/>
        <v>5.513015258465045E-3</v>
      </c>
      <c r="AP978" s="504">
        <f t="shared" si="317"/>
        <v>4.3739743709527929E-3</v>
      </c>
      <c r="AQ978" s="504">
        <f t="shared" si="317"/>
        <v>4.2475164021342719E-3</v>
      </c>
      <c r="AR978" s="2536" t="e">
        <f t="shared" si="317"/>
        <v>#REF!</v>
      </c>
      <c r="AS978" s="2536" t="e">
        <f t="shared" si="317"/>
        <v>#REF!</v>
      </c>
      <c r="AT978" s="2536" t="e">
        <f t="shared" si="317"/>
        <v>#REF!</v>
      </c>
    </row>
    <row r="979" spans="4:46">
      <c r="D979" s="1747" t="str">
        <f>+D895</f>
        <v>Net incurrence of liabilities</v>
      </c>
      <c r="E979" s="504"/>
      <c r="F979" s="504">
        <f t="shared" ref="F979:AC979" si="318">F895</f>
        <v>0</v>
      </c>
      <c r="G979" s="504">
        <f t="shared" si="318"/>
        <v>0</v>
      </c>
      <c r="H979" s="504">
        <f t="shared" si="318"/>
        <v>0</v>
      </c>
      <c r="I979" s="504">
        <f t="shared" si="318"/>
        <v>0</v>
      </c>
      <c r="J979" s="504">
        <f t="shared" si="318"/>
        <v>0</v>
      </c>
      <c r="K979" s="504">
        <f t="shared" si="318"/>
        <v>0</v>
      </c>
      <c r="L979" s="504">
        <f t="shared" si="318"/>
        <v>0</v>
      </c>
      <c r="M979" s="504">
        <f t="shared" si="318"/>
        <v>0</v>
      </c>
      <c r="N979" s="504">
        <f t="shared" si="318"/>
        <v>0</v>
      </c>
      <c r="O979" s="504">
        <f t="shared" si="318"/>
        <v>0</v>
      </c>
      <c r="P979" s="504">
        <f t="shared" si="318"/>
        <v>0</v>
      </c>
      <c r="Q979" s="504">
        <f t="shared" si="318"/>
        <v>0</v>
      </c>
      <c r="R979" s="504">
        <f t="shared" si="318"/>
        <v>0</v>
      </c>
      <c r="S979" s="504">
        <f t="shared" si="318"/>
        <v>0</v>
      </c>
      <c r="T979" s="504">
        <f t="shared" si="318"/>
        <v>0</v>
      </c>
      <c r="U979" s="504">
        <f t="shared" si="318"/>
        <v>0</v>
      </c>
      <c r="V979" s="504">
        <f t="shared" si="318"/>
        <v>0</v>
      </c>
      <c r="W979" s="504">
        <f t="shared" si="318"/>
        <v>6.7796610169491877E-4</v>
      </c>
      <c r="X979" s="504">
        <f t="shared" si="318"/>
        <v>3.0562347188264926E-4</v>
      </c>
      <c r="Y979" s="504">
        <f t="shared" si="318"/>
        <v>-1.2237565145424173E-2</v>
      </c>
      <c r="Z979" s="504">
        <f t="shared" si="318"/>
        <v>3.135300048307484E-3</v>
      </c>
      <c r="AA979" s="504">
        <f t="shared" si="318"/>
        <v>1.213263017248542E-2</v>
      </c>
      <c r="AB979" s="504">
        <f t="shared" si="318"/>
        <v>5.0081626136766831E-2</v>
      </c>
      <c r="AC979" s="504">
        <f t="shared" si="318"/>
        <v>5.5925071035759555E-2</v>
      </c>
      <c r="AD979" s="504">
        <f>AD895</f>
        <v>6.3805106143181259E-2</v>
      </c>
      <c r="AE979" s="504">
        <f t="shared" ref="AE979:AT979" si="319">AE895</f>
        <v>0.12358737221714247</v>
      </c>
      <c r="AF979" s="504">
        <f t="shared" si="319"/>
        <v>8.8670854379757233E-2</v>
      </c>
      <c r="AG979" s="504">
        <f t="shared" si="319"/>
        <v>0.10437066105217253</v>
      </c>
      <c r="AH979" s="504">
        <f t="shared" si="319"/>
        <v>6.2182716099050052E-2</v>
      </c>
      <c r="AI979" s="2152">
        <f t="shared" si="319"/>
        <v>7.2210978945677989E-2</v>
      </c>
      <c r="AJ979" s="504">
        <f t="shared" si="319"/>
        <v>5.7984148992398482E-2</v>
      </c>
      <c r="AK979" s="504">
        <f t="shared" si="319"/>
        <v>8.6466194602331042E-2</v>
      </c>
      <c r="AL979" s="504">
        <f t="shared" si="319"/>
        <v>7.8044832896355498E-2</v>
      </c>
      <c r="AM979" s="504">
        <f t="shared" si="319"/>
        <v>7.1697136623865163E-2</v>
      </c>
      <c r="AN979" s="504">
        <f t="shared" si="319"/>
        <v>7.4742865164181216E-2</v>
      </c>
      <c r="AO979" s="504">
        <f t="shared" si="319"/>
        <v>7.0101190289451387E-2</v>
      </c>
      <c r="AP979" s="504">
        <f t="shared" si="319"/>
        <v>3.9111147828272207E-2</v>
      </c>
      <c r="AQ979" s="504">
        <f t="shared" si="319"/>
        <v>1.4614644957269787E-2</v>
      </c>
      <c r="AR979" s="2536" t="e">
        <f t="shared" si="319"/>
        <v>#REF!</v>
      </c>
      <c r="AS979" s="2536" t="e">
        <f t="shared" si="319"/>
        <v>#REF!</v>
      </c>
      <c r="AT979" s="2536" t="e">
        <f t="shared" si="319"/>
        <v>#REF!</v>
      </c>
    </row>
    <row r="980" spans="4:46" ht="11" customHeight="1">
      <c r="D980" s="1809" t="s">
        <v>54</v>
      </c>
      <c r="E980" s="459"/>
      <c r="F980" s="459"/>
      <c r="G980" s="459"/>
      <c r="H980" s="459"/>
      <c r="I980" s="459"/>
      <c r="J980" s="459"/>
      <c r="K980" s="459"/>
      <c r="L980" s="459"/>
      <c r="M980" s="459"/>
      <c r="N980" s="459"/>
      <c r="O980" s="459"/>
      <c r="P980" s="459"/>
      <c r="Q980" s="459"/>
      <c r="R980" s="459"/>
      <c r="S980" s="459"/>
      <c r="T980" s="459"/>
      <c r="U980" s="459"/>
      <c r="V980" s="459"/>
      <c r="W980" s="459"/>
      <c r="X980" s="459"/>
      <c r="Y980" s="459" t="e">
        <f>+IF(ABS(Y972-Y974-Y975+Y885-Y976)&gt;0.001,"check","")</f>
        <v>#VALUE!</v>
      </c>
      <c r="Z980" s="459"/>
      <c r="AA980" s="459"/>
      <c r="AB980" s="459"/>
      <c r="AC980" s="459"/>
      <c r="AD980" s="1810" t="str">
        <f t="shared" ref="AD980:AJ980" si="320">+IF(ABS(AD976-AD978+AD979)&gt;0.001,"check","")</f>
        <v>check</v>
      </c>
      <c r="AE980" s="1810" t="str">
        <f t="shared" si="320"/>
        <v/>
      </c>
      <c r="AF980" s="1810" t="str">
        <f t="shared" si="320"/>
        <v>check</v>
      </c>
      <c r="AG980" s="1810" t="str">
        <f t="shared" si="320"/>
        <v>check</v>
      </c>
      <c r="AH980" s="1810" t="str">
        <f t="shared" si="320"/>
        <v>check</v>
      </c>
      <c r="AI980" s="2153" t="str">
        <f t="shared" si="320"/>
        <v>check</v>
      </c>
      <c r="AJ980" s="1810" t="str">
        <f t="shared" si="320"/>
        <v/>
      </c>
      <c r="AK980" s="1810" t="str">
        <f>+IF(ABS(AK976-AK978+AK979)&gt;0.001,"check","")</f>
        <v/>
      </c>
      <c r="AL980" s="1810" t="str">
        <f t="shared" ref="AL980:AT980" si="321">+IF(ABS(AL976-AL978+AL979)&gt;0.001,"check","")</f>
        <v/>
      </c>
      <c r="AM980" s="1810" t="str">
        <f t="shared" si="321"/>
        <v/>
      </c>
      <c r="AN980" s="1810" t="str">
        <f t="shared" si="321"/>
        <v/>
      </c>
      <c r="AO980" s="1810" t="str">
        <f t="shared" si="321"/>
        <v>check</v>
      </c>
      <c r="AP980" s="1810" t="str">
        <f t="shared" si="321"/>
        <v>check</v>
      </c>
      <c r="AQ980" s="1810" t="str">
        <f t="shared" si="321"/>
        <v>check</v>
      </c>
      <c r="AR980" s="2399" t="e">
        <f t="shared" si="321"/>
        <v>#REF!</v>
      </c>
      <c r="AS980" s="2399" t="e">
        <f t="shared" si="321"/>
        <v>#REF!</v>
      </c>
      <c r="AT980" s="2399" t="e">
        <f t="shared" si="321"/>
        <v>#REF!</v>
      </c>
    </row>
    <row r="981" spans="4:46">
      <c r="D981" s="1743" t="s">
        <v>240</v>
      </c>
      <c r="E981" s="232"/>
      <c r="F981" s="232"/>
      <c r="G981" s="232"/>
      <c r="H981" s="232"/>
      <c r="I981" s="232">
        <v>1998</v>
      </c>
      <c r="J981" s="232">
        <v>1999</v>
      </c>
      <c r="K981" s="232">
        <v>2000</v>
      </c>
      <c r="L981" s="232">
        <v>2001</v>
      </c>
      <c r="M981" s="232">
        <v>2002</v>
      </c>
      <c r="N981" s="232">
        <v>2003</v>
      </c>
      <c r="O981" s="232">
        <v>2004</v>
      </c>
      <c r="P981" s="232">
        <v>2005</v>
      </c>
      <c r="Q981" s="232">
        <v>2006</v>
      </c>
      <c r="R981" s="232">
        <v>2007</v>
      </c>
      <c r="S981" s="232">
        <v>2008</v>
      </c>
      <c r="T981" s="232">
        <v>2009</v>
      </c>
      <c r="U981" s="232">
        <v>2010</v>
      </c>
      <c r="V981" s="232">
        <v>2011</v>
      </c>
      <c r="W981" s="232">
        <v>2012</v>
      </c>
      <c r="X981" s="232">
        <v>2013</v>
      </c>
      <c r="Y981" s="232">
        <v>2014</v>
      </c>
      <c r="Z981" s="232">
        <f>+Y981+1</f>
        <v>2015</v>
      </c>
      <c r="AA981" s="232">
        <f t="shared" ref="AA981:AC981" si="322">+Z981+1</f>
        <v>2016</v>
      </c>
      <c r="AB981" s="232">
        <f t="shared" si="322"/>
        <v>2017</v>
      </c>
      <c r="AC981" s="232">
        <f t="shared" si="322"/>
        <v>2018</v>
      </c>
      <c r="AD981" s="232">
        <f t="shared" ref="AD981" si="323">+AC981+1</f>
        <v>2019</v>
      </c>
      <c r="AE981" s="232">
        <f>+AD981+1</f>
        <v>2020</v>
      </c>
      <c r="AF981" s="232">
        <f t="shared" ref="AF981" si="324">+AE981+1</f>
        <v>2021</v>
      </c>
      <c r="AG981" s="232">
        <f t="shared" ref="AG981" si="325">+AF981+1</f>
        <v>2022</v>
      </c>
      <c r="AH981" s="232">
        <f t="shared" ref="AH981" si="326">+AG981+1</f>
        <v>2023</v>
      </c>
      <c r="AI981" s="2154">
        <f t="shared" ref="AI981:AL981" si="327">+AH981+1</f>
        <v>2024</v>
      </c>
      <c r="AJ981" s="232">
        <f t="shared" ref="AJ981" si="328">+AI981+1</f>
        <v>2025</v>
      </c>
      <c r="AK981" s="232">
        <f t="shared" si="327"/>
        <v>2026</v>
      </c>
      <c r="AL981" s="232">
        <f t="shared" si="327"/>
        <v>2027</v>
      </c>
      <c r="AM981" s="232">
        <f t="shared" ref="AM981" si="329">+AL981+1</f>
        <v>2028</v>
      </c>
      <c r="AN981" s="232">
        <f t="shared" ref="AN981" si="330">+AM981+1</f>
        <v>2029</v>
      </c>
      <c r="AO981" s="232">
        <f t="shared" ref="AO981" si="331">+AN981+1</f>
        <v>2030</v>
      </c>
      <c r="AP981" s="232">
        <f t="shared" ref="AP981" si="332">+AO981+1</f>
        <v>2031</v>
      </c>
      <c r="AQ981" s="232">
        <f t="shared" ref="AQ981" si="333">+AP981+1</f>
        <v>2032</v>
      </c>
      <c r="AR981" s="2537">
        <f t="shared" ref="AR981" si="334">+AQ981+1</f>
        <v>2033</v>
      </c>
      <c r="AS981" s="2537">
        <f t="shared" ref="AS981" si="335">+AR981+1</f>
        <v>2034</v>
      </c>
      <c r="AT981" s="2537">
        <f t="shared" ref="AT981" si="336">+AS981+1</f>
        <v>2035</v>
      </c>
    </row>
    <row r="982" spans="4:46">
      <c r="D982" s="1744" t="str">
        <f>+D928</f>
        <v>Exports of goods, incl. gold (millions of US$)</v>
      </c>
      <c r="E982" s="224"/>
      <c r="F982" s="224"/>
      <c r="G982" s="224"/>
      <c r="H982" s="224"/>
      <c r="I982" s="224">
        <f>+I522</f>
        <v>62.480240890000005</v>
      </c>
      <c r="J982" s="224">
        <f>+J522</f>
        <v>60.92301823999999</v>
      </c>
      <c r="K982" s="224">
        <f t="shared" ref="K982:AT982" si="337">K928</f>
        <v>68.978827246000009</v>
      </c>
      <c r="L982" s="224">
        <f t="shared" si="337"/>
        <v>92.401690245089114</v>
      </c>
      <c r="M982" s="224">
        <f t="shared" si="337"/>
        <v>64.763704910780007</v>
      </c>
      <c r="N982" s="224">
        <f t="shared" si="337"/>
        <v>62.780109999999993</v>
      </c>
      <c r="O982" s="224">
        <f t="shared" si="337"/>
        <v>97.935253032574082</v>
      </c>
      <c r="P982" s="224">
        <f t="shared" si="337"/>
        <v>124.897456064403</v>
      </c>
      <c r="Q982" s="224">
        <f t="shared" si="337"/>
        <v>147.30299980249552</v>
      </c>
      <c r="R982" s="224">
        <f t="shared" si="337"/>
        <v>176.69369374961863</v>
      </c>
      <c r="S982" s="224">
        <f t="shared" si="337"/>
        <v>263.71555412455729</v>
      </c>
      <c r="T982" s="224">
        <f t="shared" si="337"/>
        <v>234.10938203532825</v>
      </c>
      <c r="U982" s="224">
        <f t="shared" si="337"/>
        <v>297.27525638318576</v>
      </c>
      <c r="V982" s="224">
        <f t="shared" si="337"/>
        <v>464.23509572295097</v>
      </c>
      <c r="W982" s="224">
        <f t="shared" si="337"/>
        <v>590.75047513658239</v>
      </c>
      <c r="X982" s="224">
        <f t="shared" si="337"/>
        <v>703.01008041898604</v>
      </c>
      <c r="Y982" s="224">
        <f t="shared" si="337"/>
        <v>723.09059610740644</v>
      </c>
      <c r="Z982" s="224">
        <f t="shared" si="337"/>
        <v>682.04487175539759</v>
      </c>
      <c r="AA982" s="224">
        <f t="shared" si="337"/>
        <v>726.61089888126162</v>
      </c>
      <c r="AB982" s="224">
        <f t="shared" si="337"/>
        <v>1040.4630420538626</v>
      </c>
      <c r="AC982" s="224">
        <f t="shared" si="337"/>
        <v>1129.6259856911984</v>
      </c>
      <c r="AD982" s="224">
        <f t="shared" si="337"/>
        <v>1239.7017406889609</v>
      </c>
      <c r="AE982" s="224">
        <f t="shared" si="337"/>
        <v>1407.5179307271878</v>
      </c>
      <c r="AF982" s="224">
        <f t="shared" si="337"/>
        <v>1530.8304561703999</v>
      </c>
      <c r="AG982" s="224">
        <f t="shared" si="337"/>
        <v>2111.8792169381027</v>
      </c>
      <c r="AH982" s="224">
        <f t="shared" si="337"/>
        <v>2465.9492713402205</v>
      </c>
      <c r="AI982" s="2146">
        <f t="shared" si="337"/>
        <v>3201.0016814397941</v>
      </c>
      <c r="AJ982" s="224">
        <f t="shared" si="337"/>
        <v>3938.16278084023</v>
      </c>
      <c r="AK982" s="224">
        <f t="shared" si="337"/>
        <v>4647.3597580271507</v>
      </c>
      <c r="AL982" s="224">
        <f t="shared" si="337"/>
        <v>5204.6529691371488</v>
      </c>
      <c r="AM982" s="224">
        <f t="shared" si="337"/>
        <v>5980.287834758501</v>
      </c>
      <c r="AN982" s="224">
        <f t="shared" si="337"/>
        <v>6730.976598794331</v>
      </c>
      <c r="AO982" s="224">
        <f t="shared" si="337"/>
        <v>7375.6374914695725</v>
      </c>
      <c r="AP982" s="224">
        <f t="shared" si="337"/>
        <v>7341.0548111221469</v>
      </c>
      <c r="AQ982" s="224">
        <f t="shared" si="337"/>
        <v>7706.941713322426</v>
      </c>
      <c r="AR982" s="2531">
        <f t="shared" si="337"/>
        <v>8117.2826078107291</v>
      </c>
      <c r="AS982" s="2531">
        <f t="shared" si="337"/>
        <v>8573.4971782615576</v>
      </c>
      <c r="AT982" s="2531" t="e">
        <f t="shared" si="337"/>
        <v>#REF!</v>
      </c>
    </row>
    <row r="983" spans="4:46">
      <c r="D983" s="1748" t="s">
        <v>1630</v>
      </c>
      <c r="E983" s="229"/>
      <c r="F983" s="229"/>
      <c r="G983" s="229"/>
      <c r="H983" s="229"/>
      <c r="I983" s="229"/>
      <c r="J983" s="229"/>
      <c r="K983" s="229">
        <f t="shared" ref="K983:AT983" si="338">K930</f>
        <v>0.13222931559734907</v>
      </c>
      <c r="L983" s="229">
        <f t="shared" si="338"/>
        <v>0.33956597892793794</v>
      </c>
      <c r="M983" s="229">
        <f t="shared" si="338"/>
        <v>-0.29910692392099381</v>
      </c>
      <c r="N983" s="229">
        <f t="shared" si="338"/>
        <v>-3.0628187709654031E-2</v>
      </c>
      <c r="O983" s="229">
        <f t="shared" si="338"/>
        <v>0.55997262560664662</v>
      </c>
      <c r="P983" s="229">
        <f t="shared" si="338"/>
        <v>0.27530641109244969</v>
      </c>
      <c r="Q983" s="229">
        <f t="shared" si="338"/>
        <v>0.17939151399960584</v>
      </c>
      <c r="R983" s="229">
        <f t="shared" si="338"/>
        <v>0.19952542708926679</v>
      </c>
      <c r="S983" s="229">
        <f t="shared" si="338"/>
        <v>0.49250122360479809</v>
      </c>
      <c r="T983" s="229">
        <f t="shared" si="338"/>
        <v>-0.11226555137223926</v>
      </c>
      <c r="U983" s="229">
        <f t="shared" si="338"/>
        <v>0.26981351109766916</v>
      </c>
      <c r="V983" s="229">
        <f t="shared" si="338"/>
        <v>0.56163382506532966</v>
      </c>
      <c r="W983" s="229">
        <f t="shared" si="338"/>
        <v>0.27252437521254103</v>
      </c>
      <c r="X983" s="229">
        <f t="shared" si="338"/>
        <v>0.19002880235762665</v>
      </c>
      <c r="Y983" s="229">
        <f t="shared" si="338"/>
        <v>2.8563624118238318E-2</v>
      </c>
      <c r="Z983" s="229">
        <f t="shared" si="338"/>
        <v>-5.6764290080619451E-2</v>
      </c>
      <c r="AA983" s="229">
        <f t="shared" si="338"/>
        <v>6.5341781708823987E-2</v>
      </c>
      <c r="AB983" s="229">
        <f t="shared" si="338"/>
        <v>0.30738891950661063</v>
      </c>
      <c r="AC983" s="229">
        <f t="shared" si="338"/>
        <v>0.11163519354935914</v>
      </c>
      <c r="AD983" s="229">
        <f t="shared" si="338"/>
        <v>-8.7768119698536484E-2</v>
      </c>
      <c r="AE983" s="229">
        <f t="shared" si="338"/>
        <v>-0.20968259651548016</v>
      </c>
      <c r="AF983" s="229">
        <f t="shared" si="338"/>
        <v>0.53368290085856063</v>
      </c>
      <c r="AG983" s="229">
        <f t="shared" si="338"/>
        <v>0.33271402728224508</v>
      </c>
      <c r="AH983" s="229">
        <f t="shared" si="338"/>
        <v>1.6838196410987605E-2</v>
      </c>
      <c r="AI983" s="2155">
        <f t="shared" si="338"/>
        <v>6.9268605519795745E-2</v>
      </c>
      <c r="AJ983" s="229">
        <f t="shared" si="338"/>
        <v>8.7086708745573782E-2</v>
      </c>
      <c r="AK983" s="229">
        <f t="shared" si="338"/>
        <v>9.8337756305775237E-2</v>
      </c>
      <c r="AL983" s="229">
        <f t="shared" si="338"/>
        <v>0.10164824094801794</v>
      </c>
      <c r="AM983" s="229">
        <f t="shared" si="338"/>
        <v>0.1134869191275385</v>
      </c>
      <c r="AN983" s="229">
        <f t="shared" si="338"/>
        <v>9.2683290407519214E-2</v>
      </c>
      <c r="AO983" s="229">
        <f t="shared" si="338"/>
        <v>8.9727367040264516E-2</v>
      </c>
      <c r="AP983" s="229">
        <f t="shared" si="338"/>
        <v>9.793763486947471E-2</v>
      </c>
      <c r="AQ983" s="229">
        <f t="shared" si="338"/>
        <v>0.10070481857459135</v>
      </c>
      <c r="AR983" s="2538">
        <f t="shared" si="338"/>
        <v>0.10385003255188496</v>
      </c>
      <c r="AS983" s="2538">
        <f t="shared" si="338"/>
        <v>0.10563566857112328</v>
      </c>
      <c r="AT983" s="2538" t="e">
        <f t="shared" si="338"/>
        <v>#REF!</v>
      </c>
    </row>
    <row r="984" spans="4:46">
      <c r="D984" s="1744" t="str">
        <f>+D933</f>
        <v>Imports of goods fob, incl. gold (millions of US$)</v>
      </c>
      <c r="E984" s="224"/>
      <c r="F984" s="224"/>
      <c r="G984" s="224"/>
      <c r="H984" s="224"/>
      <c r="I984" s="224">
        <f>+I526</f>
        <v>0</v>
      </c>
      <c r="J984" s="224">
        <f>+J526</f>
        <v>0</v>
      </c>
      <c r="K984" s="224">
        <f t="shared" ref="K984:AK984" si="339">K933</f>
        <v>97.499919958460595</v>
      </c>
      <c r="L984" s="224">
        <f t="shared" si="339"/>
        <v>206.04633974163153</v>
      </c>
      <c r="M984" s="224">
        <f t="shared" si="339"/>
        <v>199.07656675374366</v>
      </c>
      <c r="N984" s="224">
        <f t="shared" si="339"/>
        <v>213.71911097637914</v>
      </c>
      <c r="O984" s="224">
        <f t="shared" si="339"/>
        <v>257.77497983835468</v>
      </c>
      <c r="P984" s="224">
        <f t="shared" si="339"/>
        <v>328.43448411915432</v>
      </c>
      <c r="Q984" s="224">
        <f t="shared" si="339"/>
        <v>422.15515290722095</v>
      </c>
      <c r="R984" s="224">
        <f t="shared" si="339"/>
        <v>565.13789192130946</v>
      </c>
      <c r="S984" s="224">
        <f t="shared" si="339"/>
        <v>855.06367665589835</v>
      </c>
      <c r="T984" s="224">
        <f t="shared" si="339"/>
        <v>954.55860383826666</v>
      </c>
      <c r="U984" s="224">
        <f t="shared" si="339"/>
        <v>1083.9734883704168</v>
      </c>
      <c r="V984" s="224">
        <f t="shared" si="339"/>
        <v>1569.0757776489754</v>
      </c>
      <c r="W984" s="224">
        <f t="shared" si="339"/>
        <v>1864.4484724541871</v>
      </c>
      <c r="X984" s="224">
        <f t="shared" si="339"/>
        <v>1853.7883044310697</v>
      </c>
      <c r="Y984" s="224">
        <f t="shared" si="339"/>
        <v>1991.6599754271583</v>
      </c>
      <c r="Z984" s="224">
        <f t="shared" si="339"/>
        <v>1918.6504662017737</v>
      </c>
      <c r="AA984" s="224">
        <f t="shared" si="339"/>
        <v>2020.7541298457961</v>
      </c>
      <c r="AB984" s="224">
        <f t="shared" si="339"/>
        <v>2014.3645715253474</v>
      </c>
      <c r="AC984" s="224">
        <f t="shared" si="339"/>
        <v>2284.1439230170154</v>
      </c>
      <c r="AD984" s="224">
        <f t="shared" si="339"/>
        <v>2704.631588665301</v>
      </c>
      <c r="AE984" s="224">
        <f t="shared" si="339"/>
        <v>3057.7890691445859</v>
      </c>
      <c r="AF984" s="224">
        <f t="shared" si="339"/>
        <v>3189.5244366107245</v>
      </c>
      <c r="AG984" s="224">
        <f t="shared" si="339"/>
        <v>4100.4237989740086</v>
      </c>
      <c r="AH984" s="224">
        <f t="shared" si="339"/>
        <v>4834.7090858160327</v>
      </c>
      <c r="AI984" s="2146">
        <f t="shared" si="339"/>
        <v>5545.4012692603374</v>
      </c>
      <c r="AJ984" s="224">
        <f t="shared" si="339"/>
        <v>6434.0609548579196</v>
      </c>
      <c r="AK984" s="224">
        <f t="shared" si="339"/>
        <v>7505.7893703656482</v>
      </c>
      <c r="AL984" s="224">
        <f t="shared" ref="AL984:AO984" si="340">AL933</f>
        <v>7979.0303221071226</v>
      </c>
      <c r="AM984" s="224">
        <f t="shared" si="340"/>
        <v>8442.416650570367</v>
      </c>
      <c r="AN984" s="224">
        <f t="shared" si="340"/>
        <v>9236.8535671238697</v>
      </c>
      <c r="AO984" s="224">
        <f t="shared" si="340"/>
        <v>9755.9095319116586</v>
      </c>
      <c r="AP984" s="224">
        <f t="shared" ref="AP984:AT984" si="341">AP933</f>
        <v>10109.381014322997</v>
      </c>
      <c r="AQ984" s="224">
        <f t="shared" si="341"/>
        <v>11586.834389030379</v>
      </c>
      <c r="AR984" s="2531">
        <f t="shared" si="341"/>
        <v>14274.695700602271</v>
      </c>
      <c r="AS984" s="2531">
        <f t="shared" si="341"/>
        <v>17019.608944408988</v>
      </c>
      <c r="AT984" s="2531" t="e">
        <f t="shared" si="341"/>
        <v>#REF!</v>
      </c>
    </row>
    <row r="985" spans="4:46">
      <c r="D985" s="1748" t="s">
        <v>1632</v>
      </c>
      <c r="E985" s="229"/>
      <c r="F985" s="229"/>
      <c r="G985" s="229"/>
      <c r="H985" s="229"/>
      <c r="I985" s="229"/>
      <c r="J985" s="229">
        <f>+J629</f>
        <v>5.9810029060071157E-2</v>
      </c>
      <c r="K985" s="229">
        <f t="shared" ref="K985:AK985" si="342">K935</f>
        <v>-0.14111249650401159</v>
      </c>
      <c r="L985" s="229">
        <f t="shared" si="342"/>
        <v>1.1132975271099368</v>
      </c>
      <c r="M985" s="229">
        <f t="shared" si="342"/>
        <v>-3.3826240236189076E-2</v>
      </c>
      <c r="N985" s="229">
        <f t="shared" si="342"/>
        <v>7.3552324421729764E-2</v>
      </c>
      <c r="O985" s="229">
        <f t="shared" si="342"/>
        <v>0.20613911718379141</v>
      </c>
      <c r="P985" s="229">
        <f t="shared" si="342"/>
        <v>0.2741131211613661</v>
      </c>
      <c r="Q985" s="229">
        <f t="shared" si="342"/>
        <v>0.28535575075017161</v>
      </c>
      <c r="R985" s="229">
        <f t="shared" si="342"/>
        <v>0.3386971307336204</v>
      </c>
      <c r="S985" s="229">
        <f t="shared" si="342"/>
        <v>0.51301777650923919</v>
      </c>
      <c r="T985" s="229">
        <f t="shared" si="342"/>
        <v>0.11635966992714142</v>
      </c>
      <c r="U985" s="229">
        <f t="shared" si="342"/>
        <v>0.13557563046603405</v>
      </c>
      <c r="V985" s="229">
        <f t="shared" si="342"/>
        <v>0.44752228212502998</v>
      </c>
      <c r="W985" s="229">
        <f t="shared" si="342"/>
        <v>0.18824629059520848</v>
      </c>
      <c r="X985" s="229">
        <f t="shared" si="342"/>
        <v>-5.7175986253379385E-3</v>
      </c>
      <c r="Y985" s="229">
        <f t="shared" si="342"/>
        <v>7.4372931723938995E-2</v>
      </c>
      <c r="Z985" s="229">
        <f t="shared" si="342"/>
        <v>-3.6657617327338188E-2</v>
      </c>
      <c r="AA985" s="229">
        <f t="shared" si="342"/>
        <v>5.321639633828168E-2</v>
      </c>
      <c r="AB985" s="229">
        <f t="shared" si="342"/>
        <v>-3.1619672210870808E-3</v>
      </c>
      <c r="AC985" s="229">
        <f t="shared" si="342"/>
        <v>0.13392776824275732</v>
      </c>
      <c r="AD985" s="229">
        <f t="shared" si="342"/>
        <v>7.930343168956866E-2</v>
      </c>
      <c r="AE985" s="229">
        <f t="shared" si="342"/>
        <v>-1.3910266748161093E-2</v>
      </c>
      <c r="AF985" s="229">
        <f t="shared" si="342"/>
        <v>0.16052192573043245</v>
      </c>
      <c r="AG985" s="229">
        <f t="shared" si="342"/>
        <v>0.2726590547137826</v>
      </c>
      <c r="AH985" s="229">
        <f t="shared" si="342"/>
        <v>8.7696790342766562E-2</v>
      </c>
      <c r="AI985" s="2155">
        <f t="shared" si="342"/>
        <v>4.1530759093713954E-2</v>
      </c>
      <c r="AJ985" s="229">
        <f t="shared" si="342"/>
        <v>7.7381971118020365E-2</v>
      </c>
      <c r="AK985" s="229">
        <f t="shared" si="342"/>
        <v>0.12458151608998236</v>
      </c>
      <c r="AL985" s="229">
        <f t="shared" ref="AL985:AO985" si="343">AL935</f>
        <v>2.4404094549440813E-2</v>
      </c>
      <c r="AM985" s="229">
        <f t="shared" si="343"/>
        <v>-1.1489630452446109E-2</v>
      </c>
      <c r="AN985" s="229">
        <f t="shared" si="343"/>
        <v>5.5048011365444793E-2</v>
      </c>
      <c r="AO985" s="229">
        <f t="shared" si="343"/>
        <v>2.2383437118664418E-2</v>
      </c>
      <c r="AP985" s="229">
        <f t="shared" ref="AP985:AT985" si="344">AP935</f>
        <v>0.12586617190502714</v>
      </c>
      <c r="AQ985" s="229">
        <f t="shared" si="344"/>
        <v>0.23732479258711114</v>
      </c>
      <c r="AR985" s="2538">
        <f t="shared" si="344"/>
        <v>0.35316538865920122</v>
      </c>
      <c r="AS985" s="2538">
        <f t="shared" si="344"/>
        <v>0.26657680485197277</v>
      </c>
      <c r="AT985" s="2538" t="e">
        <f t="shared" si="344"/>
        <v>#REF!</v>
      </c>
    </row>
    <row r="986" spans="4:46">
      <c r="D986" s="1744" t="s">
        <v>1634</v>
      </c>
      <c r="E986" s="224"/>
      <c r="F986" s="224"/>
      <c r="G986" s="224"/>
      <c r="H986" s="224"/>
      <c r="I986" s="224">
        <f t="shared" ref="I986:AT986" si="345">+I519</f>
        <v>33.072032159999964</v>
      </c>
      <c r="J986" s="224">
        <f t="shared" si="345"/>
        <v>1.5997910394645771</v>
      </c>
      <c r="K986" s="224">
        <f t="shared" si="345"/>
        <v>-29.935301261764749</v>
      </c>
      <c r="L986" s="224">
        <f t="shared" si="345"/>
        <v>-112.64168724247342</v>
      </c>
      <c r="M986" s="224">
        <f t="shared" si="345"/>
        <v>-147.39171744245479</v>
      </c>
      <c r="N986" s="224">
        <f t="shared" si="345"/>
        <v>-133.06385433127235</v>
      </c>
      <c r="O986" s="224">
        <f t="shared" si="345"/>
        <v>-127.94251027551269</v>
      </c>
      <c r="P986" s="224">
        <f t="shared" si="345"/>
        <v>-222.25603350873621</v>
      </c>
      <c r="Q986" s="224">
        <f t="shared" si="345"/>
        <v>-226.61689353041083</v>
      </c>
      <c r="R986" s="224">
        <f t="shared" si="345"/>
        <v>-315.42278399296447</v>
      </c>
      <c r="S986" s="224">
        <f t="shared" si="345"/>
        <v>-617.3408080232191</v>
      </c>
      <c r="T986" s="224">
        <f t="shared" si="345"/>
        <v>-755.74885385447635</v>
      </c>
      <c r="U986" s="224">
        <f t="shared" si="345"/>
        <v>-399.14243773980218</v>
      </c>
      <c r="V986" s="224">
        <f t="shared" si="345"/>
        <v>-477.0105138373151</v>
      </c>
      <c r="W986" s="224">
        <f t="shared" si="345"/>
        <v>-741.01596068013112</v>
      </c>
      <c r="X986" s="224">
        <f t="shared" si="345"/>
        <v>-585.10560774615465</v>
      </c>
      <c r="Y986" s="224">
        <f t="shared" si="345"/>
        <v>-929.80067925571416</v>
      </c>
      <c r="Z986" s="224">
        <f t="shared" si="345"/>
        <v>-1077.0440812166655</v>
      </c>
      <c r="AA986" s="224">
        <f t="shared" si="345"/>
        <v>-1317.1586483215233</v>
      </c>
      <c r="AB986" s="224">
        <f t="shared" si="345"/>
        <v>-860.44252532573967</v>
      </c>
      <c r="AC986" s="224">
        <f t="shared" si="345"/>
        <v>-958.77331158978484</v>
      </c>
      <c r="AD986" s="224">
        <f t="shared" si="345"/>
        <v>-1224.9026055125994</v>
      </c>
      <c r="AE986" s="224">
        <f t="shared" si="345"/>
        <v>-1227.3333576414225</v>
      </c>
      <c r="AF986" s="224">
        <f t="shared" si="345"/>
        <v>-1207.1062854845272</v>
      </c>
      <c r="AG986" s="224">
        <f t="shared" si="345"/>
        <v>-1247.1126077885817</v>
      </c>
      <c r="AH986" s="224">
        <f t="shared" si="345"/>
        <v>-1647.4562878811889</v>
      </c>
      <c r="AI986" s="2146">
        <f t="shared" si="345"/>
        <v>-1806.5845100067868</v>
      </c>
      <c r="AJ986" s="224">
        <f t="shared" si="345"/>
        <v>-2151.5247065536355</v>
      </c>
      <c r="AK986" s="224">
        <f t="shared" si="345"/>
        <v>-2721.2858519457436</v>
      </c>
      <c r="AL986" s="224">
        <f t="shared" si="345"/>
        <v>-2610.9886741199302</v>
      </c>
      <c r="AM986" s="224">
        <f t="shared" si="345"/>
        <v>-2191.0563070897761</v>
      </c>
      <c r="AN986" s="224">
        <f t="shared" si="345"/>
        <v>-2249.2453675283791</v>
      </c>
      <c r="AO986" s="224">
        <f t="shared" si="345"/>
        <v>-2223.3684894041808</v>
      </c>
      <c r="AP986" s="224">
        <f t="shared" si="345"/>
        <v>-2757.844431710756</v>
      </c>
      <c r="AQ986" s="224">
        <f t="shared" si="345"/>
        <v>-3968.3115093922365</v>
      </c>
      <c r="AR986" s="2531">
        <f t="shared" si="345"/>
        <v>-6532.6666522721916</v>
      </c>
      <c r="AS986" s="2531">
        <f t="shared" si="345"/>
        <v>-9114.9626802887069</v>
      </c>
      <c r="AT986" s="2531" t="e">
        <f t="shared" si="345"/>
        <v>#REF!</v>
      </c>
    </row>
    <row r="987" spans="4:46">
      <c r="D987" s="1748" t="s">
        <v>259</v>
      </c>
      <c r="E987" s="229"/>
      <c r="F987" s="229"/>
      <c r="G987" s="229"/>
      <c r="H987" s="229"/>
      <c r="I987" s="229">
        <f>+I611</f>
        <v>0</v>
      </c>
      <c r="J987" s="229">
        <f>+J611</f>
        <v>0</v>
      </c>
      <c r="K987" s="229">
        <f t="shared" ref="K987:Z987" si="346">K610</f>
        <v>5.9329556758271347E-2</v>
      </c>
      <c r="L987" s="229">
        <f t="shared" si="346"/>
        <v>4.8037410066494493E-2</v>
      </c>
      <c r="M987" s="229">
        <f t="shared" si="346"/>
        <v>4.4477696433886542E-2</v>
      </c>
      <c r="N987" s="229">
        <f t="shared" si="346"/>
        <v>4.9426893282648696E-2</v>
      </c>
      <c r="O987" s="229">
        <f t="shared" si="346"/>
        <v>4.8735078518169696E-2</v>
      </c>
      <c r="P987" s="229">
        <f t="shared" si="346"/>
        <v>4.1522627971408252E-2</v>
      </c>
      <c r="Q987" s="229">
        <f t="shared" si="346"/>
        <v>3.6168997738244765E-2</v>
      </c>
      <c r="R987" s="229">
        <f t="shared" si="346"/>
        <v>2.5375148867989084E-2</v>
      </c>
      <c r="S987" s="229">
        <f t="shared" si="346"/>
        <v>2.0513432731216853E-2</v>
      </c>
      <c r="T987" s="229">
        <f t="shared" si="346"/>
        <v>1.8416694175866704E-2</v>
      </c>
      <c r="U987" s="229">
        <f t="shared" si="346"/>
        <v>8.0072632384570519E-2</v>
      </c>
      <c r="V987" s="229">
        <f t="shared" si="346"/>
        <v>9.6519206599499738E-2</v>
      </c>
      <c r="W987" s="229">
        <f t="shared" si="346"/>
        <v>5.8676993301417388E-2</v>
      </c>
      <c r="X987" s="229">
        <f t="shared" si="346"/>
        <v>7.1554453697650316E-2</v>
      </c>
      <c r="Y987" s="229">
        <f t="shared" si="346"/>
        <v>4.8321153085438502E-2</v>
      </c>
      <c r="Z987" s="229">
        <f t="shared" si="346"/>
        <v>4.3340304437753642E-2</v>
      </c>
      <c r="AA987" s="229">
        <f t="shared" ref="AA987:AT987" si="347">AA612</f>
        <v>-0.15148325297612392</v>
      </c>
      <c r="AB987" s="229">
        <f t="shared" si="347"/>
        <v>-9.297814724572899E-2</v>
      </c>
      <c r="AC987" s="229">
        <f t="shared" si="347"/>
        <v>-9.9478131282135243E-2</v>
      </c>
      <c r="AD987" s="229">
        <f t="shared" si="347"/>
        <v>-0.11859958698722711</v>
      </c>
      <c r="AE987" s="229">
        <f t="shared" si="347"/>
        <v>-0.12090990232507591</v>
      </c>
      <c r="AF987" s="229">
        <f t="shared" si="347"/>
        <v>-0.10914807857644218</v>
      </c>
      <c r="AG987" s="229">
        <f t="shared" si="347"/>
        <v>-9.3898001031497716E-2</v>
      </c>
      <c r="AH987" s="229">
        <f t="shared" si="347"/>
        <v>-0.11574594343094623</v>
      </c>
      <c r="AI987" s="2155">
        <f t="shared" si="347"/>
        <v>-0.12720535242180789</v>
      </c>
      <c r="AJ987" s="229">
        <f t="shared" si="347"/>
        <v>-0.14604910014467759</v>
      </c>
      <c r="AK987" s="229">
        <f t="shared" si="347"/>
        <v>-0.17474899760463738</v>
      </c>
      <c r="AL987" s="229">
        <f t="shared" si="347"/>
        <v>-0.15734143201630979</v>
      </c>
      <c r="AM987" s="229">
        <f t="shared" si="347"/>
        <v>-0.12369358015964559</v>
      </c>
      <c r="AN987" s="229">
        <f t="shared" si="347"/>
        <v>-0.11764980839135343</v>
      </c>
      <c r="AO987" s="229">
        <f t="shared" si="347"/>
        <v>-9.905420815940727E-2</v>
      </c>
      <c r="AP987" s="229">
        <f t="shared" si="347"/>
        <v>-0.11986819703853971</v>
      </c>
      <c r="AQ987" s="229">
        <f t="shared" si="347"/>
        <v>-0.15634100715924309</v>
      </c>
      <c r="AR987" s="2538">
        <f t="shared" si="347"/>
        <v>-0.22948341706140438</v>
      </c>
      <c r="AS987" s="2538">
        <f t="shared" si="347"/>
        <v>-0.28806632563990914</v>
      </c>
      <c r="AT987" s="2538" t="e">
        <f t="shared" si="347"/>
        <v>#REF!</v>
      </c>
    </row>
    <row r="988" spans="4:46">
      <c r="D988" s="1748" t="s">
        <v>475</v>
      </c>
      <c r="E988" s="229"/>
      <c r="F988" s="229"/>
      <c r="G988" s="229"/>
      <c r="H988" s="229"/>
      <c r="I988" s="229"/>
      <c r="J988" s="229"/>
      <c r="K988" s="229">
        <f t="shared" ref="K988:Z988" si="348">K611</f>
        <v>0</v>
      </c>
      <c r="L988" s="229">
        <f t="shared" si="348"/>
        <v>0</v>
      </c>
      <c r="M988" s="229">
        <f t="shared" si="348"/>
        <v>0</v>
      </c>
      <c r="N988" s="229">
        <f t="shared" si="348"/>
        <v>0</v>
      </c>
      <c r="O988" s="229">
        <f t="shared" si="348"/>
        <v>0</v>
      </c>
      <c r="P988" s="229">
        <f t="shared" si="348"/>
        <v>0</v>
      </c>
      <c r="Q988" s="229">
        <f t="shared" si="348"/>
        <v>0</v>
      </c>
      <c r="R988" s="229">
        <f t="shared" si="348"/>
        <v>0</v>
      </c>
      <c r="S988" s="229">
        <f t="shared" si="348"/>
        <v>0</v>
      </c>
      <c r="T988" s="229">
        <f t="shared" si="348"/>
        <v>0</v>
      </c>
      <c r="U988" s="229">
        <f t="shared" si="348"/>
        <v>6.5831824611134154E-2</v>
      </c>
      <c r="V988" s="229">
        <f t="shared" si="348"/>
        <v>7.9262567388734356E-2</v>
      </c>
      <c r="W988" s="229">
        <f t="shared" si="348"/>
        <v>4.4853238749377716E-2</v>
      </c>
      <c r="X988" s="229">
        <f t="shared" si="348"/>
        <v>5.9948225017005558E-2</v>
      </c>
      <c r="Y988" s="229">
        <f t="shared" si="348"/>
        <v>3.3604443458385209E-2</v>
      </c>
      <c r="Z988" s="229">
        <f t="shared" si="348"/>
        <v>2.5619493217151703E-2</v>
      </c>
      <c r="AA988" s="229">
        <f t="shared" ref="AA988:AT988" si="349">AA613</f>
        <v>-0.15105197448177979</v>
      </c>
      <c r="AB988" s="229">
        <f t="shared" si="349"/>
        <v>-8.8966474629721404E-2</v>
      </c>
      <c r="AC988" s="229">
        <f t="shared" si="349"/>
        <v>-9.5117282051929472E-2</v>
      </c>
      <c r="AD988" s="229">
        <f t="shared" si="349"/>
        <v>-0.11815419802512843</v>
      </c>
      <c r="AE988" s="229">
        <f t="shared" si="349"/>
        <v>-0.11624231881239817</v>
      </c>
      <c r="AF988" s="229">
        <f t="shared" si="349"/>
        <v>-9.1042305107441587E-2</v>
      </c>
      <c r="AG988" s="229">
        <f t="shared" si="349"/>
        <v>-8.8818875267292985E-2</v>
      </c>
      <c r="AH988" s="229">
        <f t="shared" si="349"/>
        <v>-0.11156348715814413</v>
      </c>
      <c r="AI988" s="2155">
        <f t="shared" si="349"/>
        <v>-0.11339731841103393</v>
      </c>
      <c r="AJ988" s="229">
        <f t="shared" si="349"/>
        <v>-0.13157078152419602</v>
      </c>
      <c r="AK988" s="229">
        <f t="shared" si="349"/>
        <v>-0.13402123478834313</v>
      </c>
      <c r="AL988" s="229">
        <f t="shared" si="349"/>
        <v>-0.13071338703319074</v>
      </c>
      <c r="AM988" s="229">
        <f t="shared" si="349"/>
        <v>-0.12144367179916737</v>
      </c>
      <c r="AN988" s="229">
        <f t="shared" si="349"/>
        <v>-0.11652783725097596</v>
      </c>
      <c r="AO988" s="229">
        <f t="shared" si="349"/>
        <v>-9.905420815940727E-2</v>
      </c>
      <c r="AP988" s="229">
        <f t="shared" si="349"/>
        <v>-0.11986819703853971</v>
      </c>
      <c r="AQ988" s="229">
        <f t="shared" si="349"/>
        <v>-0.15634100715924309</v>
      </c>
      <c r="AR988" s="2538">
        <f t="shared" si="349"/>
        <v>-0.22948341706140438</v>
      </c>
      <c r="AS988" s="2538">
        <f t="shared" si="349"/>
        <v>-0.28806632563990914</v>
      </c>
      <c r="AT988" s="2538" t="e">
        <f t="shared" si="349"/>
        <v>#REF!</v>
      </c>
    </row>
    <row r="989" spans="4:46">
      <c r="D989" s="1744" t="s">
        <v>1265</v>
      </c>
      <c r="E989" s="419"/>
      <c r="F989" s="419"/>
      <c r="G989" s="419"/>
      <c r="H989" s="419"/>
      <c r="I989" s="419">
        <f t="shared" ref="I989:AG989" si="350">I804</f>
        <v>0</v>
      </c>
      <c r="J989" s="419">
        <f t="shared" si="350"/>
        <v>0</v>
      </c>
      <c r="K989" s="419">
        <f t="shared" si="350"/>
        <v>0</v>
      </c>
      <c r="L989" s="419">
        <f t="shared" si="350"/>
        <v>0</v>
      </c>
      <c r="M989" s="419">
        <f t="shared" si="350"/>
        <v>0</v>
      </c>
      <c r="N989" s="419">
        <f t="shared" si="350"/>
        <v>0</v>
      </c>
      <c r="O989" s="419">
        <f t="shared" si="350"/>
        <v>0</v>
      </c>
      <c r="P989" s="419">
        <f t="shared" si="350"/>
        <v>0</v>
      </c>
      <c r="Q989" s="419">
        <f t="shared" si="350"/>
        <v>0</v>
      </c>
      <c r="R989" s="419">
        <f t="shared" si="350"/>
        <v>0</v>
      </c>
      <c r="S989" s="419">
        <f t="shared" si="350"/>
        <v>0</v>
      </c>
      <c r="T989" s="419">
        <f t="shared" si="350"/>
        <v>0</v>
      </c>
      <c r="U989" s="419">
        <f t="shared" si="350"/>
        <v>0</v>
      </c>
      <c r="V989" s="419">
        <f t="shared" si="350"/>
        <v>595.00815743287831</v>
      </c>
      <c r="W989" s="419">
        <f t="shared" si="350"/>
        <v>604.02286436978932</v>
      </c>
      <c r="X989" s="419">
        <f t="shared" si="350"/>
        <v>629.03578330305425</v>
      </c>
      <c r="Y989" s="419">
        <f t="shared" si="350"/>
        <v>667.12013173404773</v>
      </c>
      <c r="Z989" s="419">
        <f t="shared" si="350"/>
        <v>688.8</v>
      </c>
      <c r="AA989" s="419">
        <f t="shared" si="350"/>
        <v>749.6392051420986</v>
      </c>
      <c r="AB989" s="419">
        <f t="shared" si="350"/>
        <v>817.95751141666676</v>
      </c>
      <c r="AC989" s="419">
        <f t="shared" si="350"/>
        <v>846.28291674999991</v>
      </c>
      <c r="AD989" s="419">
        <f t="shared" si="350"/>
        <v>880.72263841666665</v>
      </c>
      <c r="AE989" s="224">
        <f t="shared" si="350"/>
        <v>921.71570749999989</v>
      </c>
      <c r="AF989" s="224">
        <f t="shared" si="350"/>
        <v>969.96516758333337</v>
      </c>
      <c r="AG989" s="224">
        <f t="shared" si="350"/>
        <v>1008.0094528181818</v>
      </c>
      <c r="AH989" s="224">
        <f t="shared" ref="AH989:AT989" si="351">AH805</f>
        <v>1853.1125870345604</v>
      </c>
      <c r="AI989" s="2146">
        <f t="shared" si="351"/>
        <v>2412.5872591572861</v>
      </c>
      <c r="AJ989" s="224">
        <f t="shared" si="351"/>
        <v>2583.8218684004032</v>
      </c>
      <c r="AK989" s="224">
        <f t="shared" si="351"/>
        <v>2605.7216053352422</v>
      </c>
      <c r="AL989" s="224">
        <f t="shared" si="351"/>
        <v>2654.4803865774388</v>
      </c>
      <c r="AM989" s="224">
        <f t="shared" si="351"/>
        <v>2663.3326790652236</v>
      </c>
      <c r="AN989" s="224">
        <f t="shared" si="351"/>
        <v>2554.5595830205475</v>
      </c>
      <c r="AO989" s="224">
        <f t="shared" si="351"/>
        <v>2566.5118755083322</v>
      </c>
      <c r="AP989" s="224">
        <f t="shared" si="351"/>
        <v>1066.5118755083322</v>
      </c>
      <c r="AQ989" s="224">
        <f t="shared" si="351"/>
        <v>-633.4881244916678</v>
      </c>
      <c r="AR989" s="2531">
        <f t="shared" si="351"/>
        <v>-1333.4881244916678</v>
      </c>
      <c r="AS989" s="2531">
        <f t="shared" si="351"/>
        <v>-2033.4881244916678</v>
      </c>
      <c r="AT989" s="2531">
        <f t="shared" si="351"/>
        <v>-2833.4881244916678</v>
      </c>
    </row>
    <row r="990" spans="4:46">
      <c r="D990" s="1744" t="str">
        <f>+D948</f>
        <v>Gross official reserves ($m), end-year (mos next year imports G cif + adj)</v>
      </c>
      <c r="E990" s="236"/>
      <c r="F990" s="236"/>
      <c r="G990" s="236"/>
      <c r="H990" s="236"/>
      <c r="I990" s="236">
        <f>+I989/((J526+J536+J537)/12)</f>
        <v>0</v>
      </c>
      <c r="J990" s="236">
        <f>+J989/((K526+K536+K537)/12)</f>
        <v>0</v>
      </c>
      <c r="K990" s="236">
        <f t="shared" ref="K990:U990" si="352">K617</f>
        <v>-8.8092618705541638E-4</v>
      </c>
      <c r="L990" s="236">
        <f t="shared" si="352"/>
        <v>-6.7440556641791089E-3</v>
      </c>
      <c r="M990" s="236">
        <f t="shared" si="352"/>
        <v>-6.5248205547823049E-3</v>
      </c>
      <c r="N990" s="236">
        <f t="shared" si="352"/>
        <v>1.6702867433116837E-2</v>
      </c>
      <c r="O990" s="236">
        <f t="shared" si="352"/>
        <v>-4.5429043602095244E-2</v>
      </c>
      <c r="P990" s="236">
        <f t="shared" si="352"/>
        <v>-4.0629332550188399E-2</v>
      </c>
      <c r="Q990" s="236">
        <f t="shared" si="352"/>
        <v>-2.4563507951636417E-2</v>
      </c>
      <c r="R990" s="236">
        <f t="shared" si="352"/>
        <v>-2.7205258549817327E-2</v>
      </c>
      <c r="S990" s="236">
        <f t="shared" si="352"/>
        <v>-1.0489849083027421E-2</v>
      </c>
      <c r="T990" s="236">
        <f t="shared" si="352"/>
        <v>-9.5751380234835714E-3</v>
      </c>
      <c r="U990" s="236">
        <f t="shared" si="352"/>
        <v>1.1775294708709604E-2</v>
      </c>
      <c r="V990" s="236">
        <f t="shared" ref="V990:AT990" si="353">V619</f>
        <v>5.465041817493737</v>
      </c>
      <c r="W990" s="236">
        <f t="shared" si="353"/>
        <v>4.3930746806576453</v>
      </c>
      <c r="X990" s="236">
        <f t="shared" si="353"/>
        <v>5.2007336784902449</v>
      </c>
      <c r="Y990" s="236">
        <f t="shared" si="353"/>
        <v>4.7906932618594888</v>
      </c>
      <c r="Z990" s="236">
        <f t="shared" si="353"/>
        <v>4.4877150150382672</v>
      </c>
      <c r="AA990" s="236">
        <f t="shared" si="353"/>
        <v>5.1116681344407517</v>
      </c>
      <c r="AB990" s="236">
        <f t="shared" si="353"/>
        <v>5.3020835627592833</v>
      </c>
      <c r="AC990" s="236">
        <f t="shared" si="353"/>
        <v>5.5586739136843661</v>
      </c>
      <c r="AD990" s="236">
        <f t="shared" si="353"/>
        <v>6.2930558838188828</v>
      </c>
      <c r="AE990" s="236">
        <f t="shared" si="353"/>
        <v>6.4559070714149467</v>
      </c>
      <c r="AF990" s="236">
        <f t="shared" si="353"/>
        <v>5.6357269839203301</v>
      </c>
      <c r="AG990" s="236">
        <f t="shared" si="353"/>
        <v>4.873574993758635</v>
      </c>
      <c r="AH990" s="236">
        <f t="shared" si="353"/>
        <v>4.8868941946252864</v>
      </c>
      <c r="AI990" s="2156">
        <f t="shared" si="353"/>
        <v>5.9053338721810915</v>
      </c>
      <c r="AJ990" s="236">
        <f t="shared" si="353"/>
        <v>5.6238412781584151</v>
      </c>
      <c r="AK990" s="236">
        <f t="shared" si="353"/>
        <v>5.5363966059895846</v>
      </c>
      <c r="AL990" s="236">
        <f t="shared" si="353"/>
        <v>5.7055494153869448</v>
      </c>
      <c r="AM990" s="236">
        <f t="shared" si="353"/>
        <v>5.4258919993354118</v>
      </c>
      <c r="AN990" s="236">
        <f t="shared" si="353"/>
        <v>5.0903536831669776</v>
      </c>
      <c r="AO990" s="236">
        <f t="shared" si="353"/>
        <v>4.5424319476687298</v>
      </c>
      <c r="AP990" s="236">
        <f t="shared" si="353"/>
        <v>1.5255524091906525</v>
      </c>
      <c r="AQ990" s="236">
        <f t="shared" si="353"/>
        <v>-0.66965178916953627</v>
      </c>
      <c r="AR990" s="2539">
        <f t="shared" si="353"/>
        <v>-1.1129308410975107</v>
      </c>
      <c r="AS990" s="2539" t="e">
        <f t="shared" si="353"/>
        <v>#REF!</v>
      </c>
      <c r="AT990" s="2539" t="e">
        <f t="shared" si="353"/>
        <v>#REF!</v>
      </c>
    </row>
    <row r="991" spans="4:46">
      <c r="D991" s="1744" t="str">
        <f t="shared" ref="D991" si="354">+D949</f>
        <v>Gross official reserves ($m) end-year (mos next year imports of G&amp;S)</v>
      </c>
      <c r="E991" s="236"/>
      <c r="F991" s="236"/>
      <c r="G991" s="236"/>
      <c r="H991" s="236"/>
      <c r="I991" s="236">
        <f>I989/(J526+J533)*12</f>
        <v>0</v>
      </c>
      <c r="J991" s="236">
        <f>J989/(K526+K533)*12</f>
        <v>0</v>
      </c>
      <c r="K991" s="236" t="str">
        <f t="shared" ref="K991:U991" si="355">K618</f>
        <v/>
      </c>
      <c r="L991" s="236" t="str">
        <f t="shared" si="355"/>
        <v/>
      </c>
      <c r="M991" s="236" t="str">
        <f t="shared" si="355"/>
        <v/>
      </c>
      <c r="N991" s="236" t="str">
        <f t="shared" si="355"/>
        <v/>
      </c>
      <c r="O991" s="236" t="str">
        <f t="shared" si="355"/>
        <v/>
      </c>
      <c r="P991" s="236" t="str">
        <f t="shared" si="355"/>
        <v/>
      </c>
      <c r="Q991" s="236" t="str">
        <f t="shared" si="355"/>
        <v/>
      </c>
      <c r="R991" s="236" t="str">
        <f t="shared" si="355"/>
        <v/>
      </c>
      <c r="S991" s="236" t="str">
        <f t="shared" si="355"/>
        <v/>
      </c>
      <c r="T991" s="236" t="str">
        <f t="shared" si="355"/>
        <v/>
      </c>
      <c r="U991" s="236" t="str">
        <f t="shared" si="355"/>
        <v/>
      </c>
      <c r="V991" s="236">
        <f t="shared" ref="V991:AT991" si="356">V620</f>
        <v>5.3059980249603536</v>
      </c>
      <c r="W991" s="236">
        <f t="shared" si="356"/>
        <v>4.1253236455940989</v>
      </c>
      <c r="X991" s="236">
        <f t="shared" si="356"/>
        <v>4.840573008920301</v>
      </c>
      <c r="Y991" s="236">
        <f t="shared" si="356"/>
        <v>3.8824417318074831</v>
      </c>
      <c r="Z991" s="236">
        <f t="shared" si="356"/>
        <v>3.6211314270366386</v>
      </c>
      <c r="AA991" s="236">
        <f t="shared" si="356"/>
        <v>3.91381765154261</v>
      </c>
      <c r="AB991" s="236">
        <f t="shared" si="356"/>
        <v>4.1860508708102389</v>
      </c>
      <c r="AC991" s="236">
        <f t="shared" si="356"/>
        <v>4.5254242999396848</v>
      </c>
      <c r="AD991" s="236">
        <f t="shared" si="356"/>
        <v>5.8578346572654389</v>
      </c>
      <c r="AE991" s="236">
        <f t="shared" si="356"/>
        <v>5.8674898333609562</v>
      </c>
      <c r="AF991" s="236">
        <f t="shared" si="356"/>
        <v>5.077489493613399</v>
      </c>
      <c r="AG991" s="236">
        <f t="shared" si="356"/>
        <v>4.3221902703539996</v>
      </c>
      <c r="AH991" s="236">
        <f t="shared" si="356"/>
        <v>4.3991070480270089</v>
      </c>
      <c r="AI991" s="2156">
        <f t="shared" si="356"/>
        <v>5.2860485984505035</v>
      </c>
      <c r="AJ991" s="236">
        <f t="shared" si="356"/>
        <v>4.9754917842353503</v>
      </c>
      <c r="AK991" s="236">
        <f t="shared" si="356"/>
        <v>4.9065290597830566</v>
      </c>
      <c r="AL991" s="236">
        <f t="shared" si="356"/>
        <v>5.0830713712691304</v>
      </c>
      <c r="AM991" s="236">
        <f t="shared" si="356"/>
        <v>4.8209248723489022</v>
      </c>
      <c r="AN991" s="236">
        <f t="shared" si="356"/>
        <v>4.4833549777851029</v>
      </c>
      <c r="AO991" s="236">
        <f t="shared" si="356"/>
        <v>4.0181509846643024</v>
      </c>
      <c r="AP991" s="236">
        <f t="shared" si="356"/>
        <v>1.3694020999092966</v>
      </c>
      <c r="AQ991" s="236">
        <f t="shared" si="356"/>
        <v>-0.61357146696831355</v>
      </c>
      <c r="AR991" s="2539">
        <f t="shared" si="356"/>
        <v>-1.0319084292265055</v>
      </c>
      <c r="AS991" s="2539" t="e">
        <f t="shared" si="356"/>
        <v>#REF!</v>
      </c>
      <c r="AT991" s="2539" t="e">
        <f t="shared" si="356"/>
        <v>#REF!</v>
      </c>
    </row>
    <row r="992" spans="4:46" ht="5.5" customHeight="1">
      <c r="D992" s="1749"/>
      <c r="E992" s="240"/>
      <c r="F992" s="240"/>
      <c r="G992" s="240"/>
      <c r="H992" s="240"/>
      <c r="I992" s="240"/>
      <c r="J992" s="240"/>
      <c r="K992" s="240"/>
      <c r="L992" s="240"/>
      <c r="M992" s="240"/>
      <c r="N992" s="240"/>
      <c r="O992" s="240"/>
      <c r="P992" s="240"/>
      <c r="Q992" s="240"/>
      <c r="R992" s="240"/>
      <c r="S992" s="240"/>
      <c r="T992" s="240"/>
      <c r="U992" s="240"/>
      <c r="V992" s="240"/>
      <c r="W992" s="240"/>
      <c r="X992" s="240"/>
      <c r="Y992" s="240"/>
      <c r="Z992" s="240"/>
      <c r="AA992" s="241"/>
      <c r="AB992" s="240"/>
      <c r="AC992" s="240"/>
      <c r="AD992" s="240"/>
      <c r="AE992" s="216"/>
      <c r="AF992" s="216"/>
      <c r="AG992" s="216"/>
      <c r="AH992" s="216"/>
      <c r="AI992" s="2143"/>
      <c r="AJ992" s="216"/>
      <c r="AK992" s="216"/>
      <c r="AL992" s="216"/>
      <c r="AM992" s="216"/>
      <c r="AN992" s="216"/>
      <c r="AO992" s="216"/>
      <c r="AP992" s="216"/>
      <c r="AQ992" s="216"/>
      <c r="AR992" s="2528"/>
      <c r="AS992" s="2528"/>
      <c r="AT992" s="2528"/>
    </row>
    <row r="993" spans="4:46" ht="15.5" thickBot="1">
      <c r="D993" s="1743" t="s">
        <v>245</v>
      </c>
      <c r="E993" s="216"/>
      <c r="F993" s="216"/>
      <c r="G993" s="216"/>
      <c r="H993" s="216"/>
      <c r="I993" s="216"/>
      <c r="J993" s="216"/>
      <c r="K993" s="216"/>
      <c r="L993" s="216"/>
      <c r="M993" s="216"/>
      <c r="N993" s="216"/>
      <c r="O993" s="216"/>
      <c r="P993" s="216"/>
      <c r="Q993" s="216"/>
      <c r="R993" s="216"/>
      <c r="S993" s="216"/>
      <c r="T993" s="216"/>
      <c r="U993" s="216"/>
      <c r="V993" s="216"/>
      <c r="W993" s="216"/>
      <c r="X993" s="216"/>
      <c r="Y993" s="216"/>
      <c r="Z993" s="216"/>
      <c r="AA993" s="216"/>
      <c r="AB993" s="216"/>
      <c r="AC993" s="216"/>
      <c r="AD993" s="216"/>
      <c r="AE993" s="216"/>
      <c r="AF993" s="216"/>
      <c r="AG993" s="216"/>
      <c r="AH993" s="216"/>
      <c r="AI993" s="2143"/>
      <c r="AJ993" s="216"/>
      <c r="AK993" s="216"/>
      <c r="AL993" s="216"/>
      <c r="AM993" s="216"/>
      <c r="AN993" s="216"/>
      <c r="AO993" s="216"/>
      <c r="AP993" s="216"/>
      <c r="AQ993" s="216"/>
      <c r="AR993" s="2528"/>
      <c r="AS993" s="2528"/>
      <c r="AT993" s="2528"/>
    </row>
    <row r="994" spans="4:46" ht="15.5" thickBot="1">
      <c r="D994" s="1744" t="s">
        <v>351</v>
      </c>
      <c r="E994" s="216"/>
      <c r="F994" s="216"/>
      <c r="G994" s="216"/>
      <c r="H994" s="216"/>
      <c r="I994" s="216"/>
      <c r="J994" s="216"/>
      <c r="K994" s="216"/>
      <c r="L994" s="216"/>
      <c r="M994" s="216"/>
      <c r="N994" s="216"/>
      <c r="O994" s="216"/>
      <c r="P994" s="216"/>
      <c r="Q994" s="216"/>
      <c r="R994" s="216"/>
      <c r="S994" s="216"/>
      <c r="T994" s="216"/>
      <c r="U994" s="216"/>
      <c r="V994" s="216"/>
      <c r="W994" s="216"/>
      <c r="X994" s="216"/>
      <c r="Y994" s="224"/>
      <c r="Z994" s="224"/>
      <c r="AA994" s="224"/>
      <c r="AB994" s="224"/>
      <c r="AC994" s="224"/>
      <c r="AD994" s="224"/>
      <c r="AE994" s="224"/>
      <c r="AF994" s="224"/>
      <c r="AG994" s="224"/>
      <c r="AH994" s="224"/>
      <c r="AI994" s="2146"/>
      <c r="AJ994" s="1811">
        <f t="shared" ref="AJ994:AT994" si="357">+AI73+AI80+AI100+AI108</f>
        <v>0</v>
      </c>
      <c r="AK994" s="1811">
        <f t="shared" si="357"/>
        <v>0</v>
      </c>
      <c r="AL994" s="1811">
        <f t="shared" si="357"/>
        <v>56</v>
      </c>
      <c r="AM994" s="1811">
        <f t="shared" si="357"/>
        <v>86</v>
      </c>
      <c r="AN994" s="1811">
        <f t="shared" si="357"/>
        <v>120</v>
      </c>
      <c r="AO994" s="1811">
        <f t="shared" si="357"/>
        <v>150</v>
      </c>
      <c r="AP994" s="1811">
        <f t="shared" si="357"/>
        <v>170</v>
      </c>
      <c r="AQ994" s="1811">
        <f t="shared" si="357"/>
        <v>150</v>
      </c>
      <c r="AR994" s="2540">
        <f t="shared" si="357"/>
        <v>161.66666666666666</v>
      </c>
      <c r="AS994" s="2540">
        <f t="shared" si="357"/>
        <v>158.05555555555554</v>
      </c>
      <c r="AT994" s="2540">
        <f t="shared" si="357"/>
        <v>157.82407407407408</v>
      </c>
    </row>
    <row r="995" spans="4:46" ht="8.5" customHeight="1">
      <c r="D995" s="1744"/>
      <c r="E995" s="216"/>
      <c r="F995" s="216"/>
      <c r="G995" s="216"/>
      <c r="H995" s="216"/>
      <c r="I995" s="216"/>
      <c r="J995" s="216"/>
      <c r="K995" s="216"/>
      <c r="L995" s="216"/>
      <c r="M995" s="216"/>
      <c r="N995" s="216"/>
      <c r="O995" s="216"/>
      <c r="P995" s="216"/>
      <c r="Q995" s="216"/>
      <c r="R995" s="216"/>
      <c r="S995" s="216"/>
      <c r="T995" s="216"/>
      <c r="U995" s="216"/>
      <c r="V995" s="216"/>
      <c r="W995" s="216"/>
      <c r="X995" s="216"/>
      <c r="Y995" s="216"/>
      <c r="Z995" s="216"/>
      <c r="AA995" s="216"/>
      <c r="AB995" s="216"/>
      <c r="AC995" s="216"/>
      <c r="AD995" s="216"/>
      <c r="AE995" s="216"/>
      <c r="AF995" s="216"/>
      <c r="AG995" s="216"/>
      <c r="AH995" s="216"/>
      <c r="AI995" s="2143"/>
      <c r="AJ995" s="216"/>
      <c r="AK995" s="216"/>
      <c r="AL995" s="216"/>
      <c r="AM995" s="216"/>
      <c r="AN995" s="216"/>
      <c r="AO995" s="216"/>
      <c r="AP995" s="216"/>
      <c r="AQ995" s="216"/>
      <c r="AR995" s="2528"/>
      <c r="AS995" s="2528"/>
      <c r="AT995" s="2528"/>
    </row>
    <row r="996" spans="4:46">
      <c r="D996" s="1743" t="str">
        <f>+D873</f>
        <v>Monetary indicators (in % of previous year-end M3)</v>
      </c>
      <c r="E996" s="216"/>
      <c r="F996" s="216"/>
      <c r="G996" s="216"/>
      <c r="H996" s="216"/>
      <c r="I996" s="216"/>
      <c r="J996" s="216"/>
      <c r="K996" s="216"/>
      <c r="L996" s="216"/>
      <c r="M996" s="216"/>
      <c r="N996" s="216"/>
      <c r="O996" s="216"/>
      <c r="P996" s="216"/>
      <c r="Q996" s="216"/>
      <c r="R996" s="216"/>
      <c r="S996" s="216"/>
      <c r="T996" s="216"/>
      <c r="U996" s="216"/>
      <c r="V996" s="216"/>
      <c r="W996" s="216"/>
      <c r="X996" s="216"/>
      <c r="Y996" s="220" t="s">
        <v>269</v>
      </c>
      <c r="Z996" s="216"/>
      <c r="AA996" s="216"/>
      <c r="AB996" s="216"/>
      <c r="AC996" s="216"/>
      <c r="AD996" s="216"/>
      <c r="AE996" s="216"/>
      <c r="AF996" s="216"/>
      <c r="AG996" s="216"/>
      <c r="AH996" s="216"/>
      <c r="AI996" s="2143"/>
      <c r="AJ996" s="216"/>
      <c r="AK996" s="216"/>
      <c r="AL996" s="216"/>
      <c r="AM996" s="216"/>
      <c r="AN996" s="216"/>
      <c r="AO996" s="216"/>
      <c r="AP996" s="216"/>
      <c r="AQ996" s="216"/>
      <c r="AR996" s="2528"/>
      <c r="AS996" s="2528"/>
      <c r="AT996" s="2528"/>
    </row>
    <row r="997" spans="4:46">
      <c r="D997" s="1743" t="s">
        <v>1635</v>
      </c>
      <c r="E997" s="222"/>
      <c r="F997" s="222">
        <f t="shared" ref="F997:AT1000" si="358">+F874</f>
        <v>0</v>
      </c>
      <c r="G997" s="222">
        <f t="shared" si="358"/>
        <v>0</v>
      </c>
      <c r="H997" s="222">
        <f t="shared" si="358"/>
        <v>0</v>
      </c>
      <c r="I997" s="222">
        <f t="shared" si="358"/>
        <v>0</v>
      </c>
      <c r="J997" s="222">
        <f t="shared" si="358"/>
        <v>0</v>
      </c>
      <c r="K997" s="222">
        <f t="shared" si="358"/>
        <v>0</v>
      </c>
      <c r="L997" s="222">
        <f t="shared" si="358"/>
        <v>0</v>
      </c>
      <c r="M997" s="222">
        <f t="shared" si="358"/>
        <v>0</v>
      </c>
      <c r="N997" s="222">
        <f t="shared" si="358"/>
        <v>0</v>
      </c>
      <c r="O997" s="222">
        <f t="shared" si="358"/>
        <v>0</v>
      </c>
      <c r="P997" s="222">
        <f t="shared" si="358"/>
        <v>0</v>
      </c>
      <c r="Q997" s="222">
        <f t="shared" si="358"/>
        <v>0</v>
      </c>
      <c r="R997" s="222">
        <f t="shared" si="358"/>
        <v>0</v>
      </c>
      <c r="S997" s="222">
        <f t="shared" si="358"/>
        <v>0</v>
      </c>
      <c r="T997" s="222">
        <f t="shared" si="358"/>
        <v>0</v>
      </c>
      <c r="U997" s="222">
        <f t="shared" si="358"/>
        <v>0</v>
      </c>
      <c r="V997" s="222">
        <f t="shared" si="358"/>
        <v>0</v>
      </c>
      <c r="W997" s="222">
        <f t="shared" si="358"/>
        <v>-0.14780688638504078</v>
      </c>
      <c r="X997" s="222">
        <f t="shared" si="358"/>
        <v>0.21148443645353407</v>
      </c>
      <c r="Y997" s="222">
        <f t="shared" si="358"/>
        <v>-5.2232273125182312E-2</v>
      </c>
      <c r="Z997" s="222">
        <f t="shared" si="358"/>
        <v>-3.8968932692402092E-2</v>
      </c>
      <c r="AA997" s="222">
        <f t="shared" si="358"/>
        <v>5.6768848054819764E-2</v>
      </c>
      <c r="AB997" s="222">
        <f t="shared" si="358"/>
        <v>4.1133956444411396E-2</v>
      </c>
      <c r="AC997" s="222">
        <f t="shared" si="358"/>
        <v>0.14787784286986633</v>
      </c>
      <c r="AD997" s="222">
        <f t="shared" si="358"/>
        <v>3.9007283434467736E-2</v>
      </c>
      <c r="AE997" s="222">
        <f t="shared" si="358"/>
        <v>4.8674958903937332E-2</v>
      </c>
      <c r="AF997" s="222">
        <f t="shared" si="358"/>
        <v>-8.1839103739641851E-3</v>
      </c>
      <c r="AG997" s="222">
        <f t="shared" si="358"/>
        <v>1.004099197728725E-2</v>
      </c>
      <c r="AH997" s="222">
        <f t="shared" si="358"/>
        <v>0.10543849328692813</v>
      </c>
      <c r="AI997" s="2144">
        <f t="shared" si="358"/>
        <v>0.192838805316248</v>
      </c>
      <c r="AJ997" s="222">
        <f t="shared" si="358"/>
        <v>8.1151150370923672E-2</v>
      </c>
      <c r="AK997" s="222">
        <f>+AK874</f>
        <v>5.946059339791198E-2</v>
      </c>
      <c r="AL997" s="222">
        <f t="shared" ref="AL997:AT997" si="359">+AL874</f>
        <v>5.3616631769278861E-2</v>
      </c>
      <c r="AM997" s="222">
        <f t="shared" si="359"/>
        <v>4.7381052972788829E-2</v>
      </c>
      <c r="AN997" s="222">
        <f t="shared" si="359"/>
        <v>1.9539543148821215E-2</v>
      </c>
      <c r="AO997" s="222">
        <f t="shared" si="359"/>
        <v>2.779565784547253E-2</v>
      </c>
      <c r="AP997" s="222">
        <f t="shared" si="359"/>
        <v>-0.20741232621831235</v>
      </c>
      <c r="AQ997" s="222">
        <f t="shared" si="359"/>
        <v>-0.29971873629455836</v>
      </c>
      <c r="AR997" s="2529">
        <f t="shared" si="359"/>
        <v>-0.17116952349270279</v>
      </c>
      <c r="AS997" s="2529">
        <f t="shared" si="359"/>
        <v>-0.18451777057738275</v>
      </c>
      <c r="AT997" s="2529">
        <f t="shared" si="359"/>
        <v>-0.2255306074971439</v>
      </c>
    </row>
    <row r="998" spans="4:46">
      <c r="D998" s="1744" t="str">
        <f>+D875</f>
        <v>Net credit to Central government (net)</v>
      </c>
      <c r="E998" s="222"/>
      <c r="F998" s="222">
        <f t="shared" si="358"/>
        <v>0</v>
      </c>
      <c r="G998" s="222">
        <f t="shared" si="358"/>
        <v>0</v>
      </c>
      <c r="H998" s="222">
        <f t="shared" si="358"/>
        <v>0</v>
      </c>
      <c r="I998" s="222">
        <f t="shared" si="358"/>
        <v>0</v>
      </c>
      <c r="J998" s="222">
        <f t="shared" si="358"/>
        <v>0</v>
      </c>
      <c r="K998" s="222">
        <f t="shared" si="358"/>
        <v>0</v>
      </c>
      <c r="L998" s="222">
        <f t="shared" si="358"/>
        <v>0</v>
      </c>
      <c r="M998" s="222">
        <f t="shared" si="358"/>
        <v>0</v>
      </c>
      <c r="N998" s="222">
        <f t="shared" si="358"/>
        <v>0</v>
      </c>
      <c r="O998" s="222">
        <f t="shared" si="358"/>
        <v>0</v>
      </c>
      <c r="P998" s="222">
        <f t="shared" si="358"/>
        <v>0</v>
      </c>
      <c r="Q998" s="222">
        <f t="shared" si="358"/>
        <v>0</v>
      </c>
      <c r="R998" s="222">
        <f t="shared" si="358"/>
        <v>0</v>
      </c>
      <c r="S998" s="222">
        <f t="shared" si="358"/>
        <v>0</v>
      </c>
      <c r="T998" s="222">
        <f t="shared" si="358"/>
        <v>0</v>
      </c>
      <c r="U998" s="222">
        <f t="shared" si="358"/>
        <v>0</v>
      </c>
      <c r="V998" s="222">
        <f t="shared" si="358"/>
        <v>0</v>
      </c>
      <c r="W998" s="222">
        <f t="shared" si="358"/>
        <v>9.6389984631147466E-2</v>
      </c>
      <c r="X998" s="222">
        <f t="shared" si="358"/>
        <v>-5.6410832677828933E-2</v>
      </c>
      <c r="Y998" s="222">
        <f t="shared" si="358"/>
        <v>0.16160485361346172</v>
      </c>
      <c r="Z998" s="222">
        <f t="shared" si="358"/>
        <v>4.9551857274037395E-2</v>
      </c>
      <c r="AA998" s="222">
        <f t="shared" si="358"/>
        <v>-9.8142213248052224E-3</v>
      </c>
      <c r="AB998" s="222">
        <f t="shared" si="358"/>
        <v>2.7826212820414316E-2</v>
      </c>
      <c r="AC998" s="222">
        <f t="shared" si="358"/>
        <v>-3.3947492050444138E-2</v>
      </c>
      <c r="AD998" s="222">
        <f t="shared" si="358"/>
        <v>2.9659850405635485E-2</v>
      </c>
      <c r="AE998" s="222">
        <f t="shared" si="358"/>
        <v>3.9517737429900363E-2</v>
      </c>
      <c r="AF998" s="222">
        <f t="shared" si="358"/>
        <v>0.13336066602255239</v>
      </c>
      <c r="AG998" s="222">
        <f t="shared" si="358"/>
        <v>0.16560986590592158</v>
      </c>
      <c r="AH998" s="222">
        <f t="shared" si="358"/>
        <v>4.2276425859135908E-2</v>
      </c>
      <c r="AI998" s="2144">
        <f t="shared" si="358"/>
        <v>7.4750906351616709E-3</v>
      </c>
      <c r="AJ998" s="222">
        <f t="shared" si="358"/>
        <v>6.5631656345666964E-2</v>
      </c>
      <c r="AK998" s="222">
        <f t="shared" ref="AK998:AK1000" si="360">+AK875</f>
        <v>-3.2593302221286022E-2</v>
      </c>
      <c r="AL998" s="222">
        <f t="shared" si="358"/>
        <v>-1.6851802879907989E-2</v>
      </c>
      <c r="AM998" s="222">
        <f t="shared" si="358"/>
        <v>7.5807228280947887E-3</v>
      </c>
      <c r="AN998" s="222">
        <f t="shared" si="358"/>
        <v>5.5264019464920558E-2</v>
      </c>
      <c r="AO998" s="222">
        <f t="shared" si="358"/>
        <v>1.7909662842562232E-2</v>
      </c>
      <c r="AP998" s="222">
        <f t="shared" si="358"/>
        <v>0</v>
      </c>
      <c r="AQ998" s="222">
        <f t="shared" si="358"/>
        <v>0</v>
      </c>
      <c r="AR998" s="2529">
        <f t="shared" si="358"/>
        <v>0</v>
      </c>
      <c r="AS998" s="2529">
        <f t="shared" si="358"/>
        <v>0</v>
      </c>
      <c r="AT998" s="2529">
        <f t="shared" si="358"/>
        <v>0</v>
      </c>
    </row>
    <row r="999" spans="4:46">
      <c r="D999" s="1744" t="str">
        <f>+D876</f>
        <v>Credit to the private sector (incl. OIN)</v>
      </c>
      <c r="E999" s="222"/>
      <c r="F999" s="222">
        <f t="shared" si="358"/>
        <v>0</v>
      </c>
      <c r="G999" s="222">
        <f t="shared" si="358"/>
        <v>0</v>
      </c>
      <c r="H999" s="222">
        <f t="shared" si="358"/>
        <v>0</v>
      </c>
      <c r="I999" s="222">
        <f t="shared" si="358"/>
        <v>0</v>
      </c>
      <c r="J999" s="222">
        <f t="shared" si="358"/>
        <v>0</v>
      </c>
      <c r="K999" s="222">
        <f t="shared" si="358"/>
        <v>0</v>
      </c>
      <c r="L999" s="222">
        <f t="shared" si="358"/>
        <v>0</v>
      </c>
      <c r="M999" s="222">
        <f t="shared" si="358"/>
        <v>0</v>
      </c>
      <c r="N999" s="222">
        <f t="shared" si="358"/>
        <v>0</v>
      </c>
      <c r="O999" s="222">
        <f t="shared" si="358"/>
        <v>0</v>
      </c>
      <c r="P999" s="222">
        <f t="shared" si="358"/>
        <v>0</v>
      </c>
      <c r="Q999" s="222">
        <f t="shared" si="358"/>
        <v>0</v>
      </c>
      <c r="R999" s="222">
        <f t="shared" si="358"/>
        <v>0</v>
      </c>
      <c r="S999" s="222">
        <f t="shared" si="358"/>
        <v>0</v>
      </c>
      <c r="T999" s="222">
        <f t="shared" si="358"/>
        <v>0</v>
      </c>
      <c r="U999" s="222">
        <f t="shared" si="358"/>
        <v>0</v>
      </c>
      <c r="V999" s="222">
        <f t="shared" si="358"/>
        <v>0</v>
      </c>
      <c r="W999" s="222">
        <f t="shared" si="358"/>
        <v>0.19519681096311456</v>
      </c>
      <c r="X999" s="222">
        <f t="shared" si="358"/>
        <v>2.8093044162268294E-3</v>
      </c>
      <c r="Y999" s="222">
        <f t="shared" si="358"/>
        <v>7.2177852348993071E-2</v>
      </c>
      <c r="Z999" s="222">
        <f t="shared" si="358"/>
        <v>0.20141623885259805</v>
      </c>
      <c r="AA999" s="222">
        <f t="shared" si="358"/>
        <v>2.3917764414162213E-3</v>
      </c>
      <c r="AB999" s="222">
        <f t="shared" si="358"/>
        <v>5.3140257920079044E-2</v>
      </c>
      <c r="AC999" s="222">
        <f t="shared" si="358"/>
        <v>1.4738692898267458E-2</v>
      </c>
      <c r="AD999" s="222">
        <f t="shared" si="358"/>
        <v>6.9495797345219434E-2</v>
      </c>
      <c r="AE999" s="222">
        <f t="shared" si="358"/>
        <v>8.6912546965099674E-2</v>
      </c>
      <c r="AF999" s="222">
        <f t="shared" si="358"/>
        <v>3.9096729636258709E-2</v>
      </c>
      <c r="AG999" s="222">
        <f t="shared" si="358"/>
        <v>3.4580027043298711E-2</v>
      </c>
      <c r="AH999" s="222">
        <f t="shared" si="358"/>
        <v>4.8605598882376158E-2</v>
      </c>
      <c r="AI999" s="2144">
        <f t="shared" si="358"/>
        <v>-6.6810853428867223E-3</v>
      </c>
      <c r="AJ999" s="222">
        <f t="shared" si="358"/>
        <v>8.9124524338758407E-2</v>
      </c>
      <c r="AK999" s="222">
        <f t="shared" si="360"/>
        <v>6.7115777119520464E-2</v>
      </c>
      <c r="AL999" s="222">
        <f t="shared" si="358"/>
        <v>0.11026248454337877</v>
      </c>
      <c r="AM999" s="222">
        <f t="shared" si="358"/>
        <v>6.7964171387422417E-2</v>
      </c>
      <c r="AN999" s="222">
        <f t="shared" si="358"/>
        <v>4.9307097210381942E-2</v>
      </c>
      <c r="AO999" s="222">
        <f t="shared" si="358"/>
        <v>6.9289472826631893E-2</v>
      </c>
      <c r="AP999" s="222">
        <f t="shared" si="358"/>
        <v>9.9036533949000374E-2</v>
      </c>
      <c r="AQ999" s="222">
        <f t="shared" si="358"/>
        <v>0.11169012644194891</v>
      </c>
      <c r="AR999" s="2529">
        <f t="shared" si="358"/>
        <v>0.17106276890958064</v>
      </c>
      <c r="AS999" s="2529">
        <f t="shared" si="358"/>
        <v>0.18441101599426055</v>
      </c>
      <c r="AT999" s="2529">
        <f t="shared" si="358"/>
        <v>0.22542385291402159</v>
      </c>
    </row>
    <row r="1000" spans="4:46">
      <c r="D1000" s="1743" t="str">
        <f>+D877</f>
        <v>Broad money</v>
      </c>
      <c r="E1000" s="222"/>
      <c r="F1000" s="222">
        <f t="shared" si="358"/>
        <v>0</v>
      </c>
      <c r="G1000" s="222">
        <f t="shared" si="358"/>
        <v>0</v>
      </c>
      <c r="H1000" s="222">
        <f t="shared" si="358"/>
        <v>0</v>
      </c>
      <c r="I1000" s="222">
        <f t="shared" si="358"/>
        <v>0</v>
      </c>
      <c r="J1000" s="222">
        <f t="shared" si="358"/>
        <v>0</v>
      </c>
      <c r="K1000" s="222">
        <f t="shared" si="358"/>
        <v>0</v>
      </c>
      <c r="L1000" s="222">
        <f t="shared" si="358"/>
        <v>0</v>
      </c>
      <c r="M1000" s="222">
        <f t="shared" si="358"/>
        <v>0</v>
      </c>
      <c r="N1000" s="222">
        <f t="shared" si="358"/>
        <v>0</v>
      </c>
      <c r="O1000" s="222">
        <f t="shared" si="358"/>
        <v>0</v>
      </c>
      <c r="P1000" s="222">
        <f t="shared" si="358"/>
        <v>0</v>
      </c>
      <c r="Q1000" s="222">
        <f t="shared" si="358"/>
        <v>0</v>
      </c>
      <c r="R1000" s="222">
        <f t="shared" si="358"/>
        <v>0</v>
      </c>
      <c r="S1000" s="222">
        <f t="shared" si="358"/>
        <v>0</v>
      </c>
      <c r="T1000" s="222">
        <f t="shared" si="358"/>
        <v>0</v>
      </c>
      <c r="U1000" s="222">
        <f t="shared" si="358"/>
        <v>0</v>
      </c>
      <c r="V1000" s="222">
        <f t="shared" si="358"/>
        <v>0</v>
      </c>
      <c r="W1000" s="222">
        <f t="shared" si="358"/>
        <v>0.1397284836065571</v>
      </c>
      <c r="X1000" s="222">
        <f t="shared" si="358"/>
        <v>0.15529834812900334</v>
      </c>
      <c r="Y1000" s="222">
        <f t="shared" si="358"/>
        <v>0.19059624550141038</v>
      </c>
      <c r="Z1000" s="222">
        <f t="shared" si="358"/>
        <v>0.21077372529925203</v>
      </c>
      <c r="AA1000" s="222">
        <f t="shared" si="358"/>
        <v>7.5949356148939745E-2</v>
      </c>
      <c r="AB1000" s="222">
        <f t="shared" si="358"/>
        <v>0.12358240600134518</v>
      </c>
      <c r="AC1000" s="222">
        <f t="shared" si="358"/>
        <v>0.15606113437806715</v>
      </c>
      <c r="AD1000" s="222">
        <f t="shared" si="358"/>
        <v>0.15448081581249723</v>
      </c>
      <c r="AE1000" s="222">
        <f t="shared" si="358"/>
        <v>0.1796823236662336</v>
      </c>
      <c r="AF1000" s="222">
        <f t="shared" si="358"/>
        <v>0.15739721601865425</v>
      </c>
      <c r="AG1000" s="222">
        <f t="shared" si="358"/>
        <v>0.22526190410194313</v>
      </c>
      <c r="AH1000" s="222">
        <f t="shared" si="358"/>
        <v>0.22814473514148459</v>
      </c>
      <c r="AI1000" s="2144">
        <f t="shared" si="358"/>
        <v>0.20595801850542075</v>
      </c>
      <c r="AJ1000" s="222">
        <f t="shared" si="358"/>
        <v>0.23590733105534911</v>
      </c>
      <c r="AK1000" s="222">
        <f t="shared" si="360"/>
        <v>9.3983068296146513E-2</v>
      </c>
      <c r="AL1000" s="222">
        <f t="shared" si="358"/>
        <v>0.14715214320485903</v>
      </c>
      <c r="AM1000" s="222">
        <f t="shared" si="358"/>
        <v>0.12292594718830609</v>
      </c>
      <c r="AN1000" s="222">
        <f t="shared" si="358"/>
        <v>0.12420756479151049</v>
      </c>
      <c r="AO1000" s="222">
        <f t="shared" si="358"/>
        <v>0.11508099198052103</v>
      </c>
      <c r="AP1000" s="222">
        <f t="shared" si="358"/>
        <v>-0.10829848984332306</v>
      </c>
      <c r="AQ1000" s="222">
        <f t="shared" si="358"/>
        <v>-0.18794191893069379</v>
      </c>
      <c r="AR1000" s="2529">
        <f t="shared" si="358"/>
        <v>0</v>
      </c>
      <c r="AS1000" s="2529">
        <f t="shared" si="358"/>
        <v>0</v>
      </c>
      <c r="AT1000" s="2529">
        <f t="shared" si="358"/>
        <v>0</v>
      </c>
    </row>
    <row r="1001" spans="4:46">
      <c r="D1001" s="1744" t="s">
        <v>258</v>
      </c>
      <c r="E1001" s="230"/>
      <c r="F1001" s="230">
        <f t="shared" ref="F1001:AJ1001" si="361">F771</f>
        <v>0</v>
      </c>
      <c r="G1001" s="230">
        <f t="shared" si="361"/>
        <v>0</v>
      </c>
      <c r="H1001" s="230">
        <f t="shared" si="361"/>
        <v>0</v>
      </c>
      <c r="I1001" s="230">
        <f t="shared" si="361"/>
        <v>0</v>
      </c>
      <c r="J1001" s="230">
        <f t="shared" si="361"/>
        <v>0</v>
      </c>
      <c r="K1001" s="230">
        <f t="shared" si="361"/>
        <v>0</v>
      </c>
      <c r="L1001" s="230">
        <f t="shared" si="361"/>
        <v>0</v>
      </c>
      <c r="M1001" s="230">
        <f t="shared" si="361"/>
        <v>0</v>
      </c>
      <c r="N1001" s="230">
        <f t="shared" si="361"/>
        <v>0</v>
      </c>
      <c r="O1001" s="230">
        <f t="shared" si="361"/>
        <v>0</v>
      </c>
      <c r="P1001" s="230">
        <f t="shared" si="361"/>
        <v>0</v>
      </c>
      <c r="Q1001" s="230">
        <f t="shared" si="361"/>
        <v>0</v>
      </c>
      <c r="R1001" s="230">
        <f t="shared" si="361"/>
        <v>0</v>
      </c>
      <c r="S1001" s="230">
        <f t="shared" si="361"/>
        <v>0</v>
      </c>
      <c r="T1001" s="230">
        <f t="shared" si="361"/>
        <v>0</v>
      </c>
      <c r="U1001" s="230">
        <f t="shared" si="361"/>
        <v>0</v>
      </c>
      <c r="V1001" s="230">
        <f t="shared" si="361"/>
        <v>0</v>
      </c>
      <c r="W1001" s="230">
        <f t="shared" si="361"/>
        <v>0.33878569254148072</v>
      </c>
      <c r="X1001" s="230">
        <f t="shared" si="361"/>
        <v>0.11062271062271067</v>
      </c>
      <c r="Y1001" s="230">
        <f t="shared" si="361"/>
        <v>0.19525065963060695</v>
      </c>
      <c r="Z1001" s="230">
        <f t="shared" si="361"/>
        <v>0.30027593818984544</v>
      </c>
      <c r="AA1001" s="230">
        <f t="shared" si="361"/>
        <v>9.0999999999999998E-2</v>
      </c>
      <c r="AB1001" s="230">
        <f t="shared" si="361"/>
        <v>0.13949313128228069</v>
      </c>
      <c r="AC1001" s="230">
        <f t="shared" si="361"/>
        <v>0.10780590892078035</v>
      </c>
      <c r="AD1001" s="222">
        <f t="shared" si="361"/>
        <v>0.12571715240612891</v>
      </c>
      <c r="AE1001" s="222">
        <f t="shared" si="361"/>
        <v>0.21813896892669127</v>
      </c>
      <c r="AF1001" s="222">
        <f t="shared" si="361"/>
        <v>0.25299165986946615</v>
      </c>
      <c r="AG1001" s="222">
        <f t="shared" si="361"/>
        <v>0.13614376567987407</v>
      </c>
      <c r="AH1001" s="222">
        <f t="shared" si="361"/>
        <v>0.1990517354707686</v>
      </c>
      <c r="AI1001" s="2144">
        <f t="shared" si="361"/>
        <v>0.14254833487810248</v>
      </c>
      <c r="AJ1001" s="222">
        <f t="shared" si="361"/>
        <v>0.10631746750161586</v>
      </c>
      <c r="AK1001" s="222">
        <f t="shared" ref="AK1001" si="362">AK771</f>
        <v>9.3720296491498711E-2</v>
      </c>
      <c r="AL1001" s="222">
        <f t="shared" ref="AL1001:AT1001" si="363">AL771</f>
        <v>0.1602845793848684</v>
      </c>
      <c r="AM1001" s="222">
        <f t="shared" si="363"/>
        <v>9.4760336604448048E-2</v>
      </c>
      <c r="AN1001" s="222">
        <f t="shared" si="363"/>
        <v>6.9717575535774623E-2</v>
      </c>
      <c r="AO1001" s="222">
        <f t="shared" si="363"/>
        <v>0.10729363218115617</v>
      </c>
      <c r="AP1001" s="222">
        <f t="shared" si="363"/>
        <v>0.1523759139476859</v>
      </c>
      <c r="AQ1001" s="222">
        <f t="shared" si="363"/>
        <v>0.13595109654857551</v>
      </c>
      <c r="AR1001" s="2529">
        <f t="shared" si="363"/>
        <v>0.15368053476759114</v>
      </c>
      <c r="AS1001" s="2529">
        <f t="shared" si="363"/>
        <v>0.14450224944737644</v>
      </c>
      <c r="AT1001" s="2529">
        <f t="shared" si="363"/>
        <v>0.15515072398145224</v>
      </c>
    </row>
    <row r="1002" spans="4:46">
      <c r="D1002" s="1743" t="s">
        <v>267</v>
      </c>
      <c r="E1002" s="222"/>
      <c r="F1002" s="222"/>
      <c r="G1002" s="222"/>
      <c r="H1002" s="222"/>
      <c r="I1002" s="222"/>
      <c r="J1002" s="222"/>
      <c r="K1002" s="222">
        <f t="shared" ref="K1002:AT1002" si="364">+K767</f>
        <v>0</v>
      </c>
      <c r="L1002" s="222">
        <f t="shared" si="364"/>
        <v>0</v>
      </c>
      <c r="M1002" s="222">
        <f t="shared" si="364"/>
        <v>0</v>
      </c>
      <c r="N1002" s="222">
        <f t="shared" si="364"/>
        <v>0</v>
      </c>
      <c r="O1002" s="222">
        <f t="shared" si="364"/>
        <v>0</v>
      </c>
      <c r="P1002" s="222">
        <f t="shared" si="364"/>
        <v>0</v>
      </c>
      <c r="Q1002" s="222">
        <f t="shared" si="364"/>
        <v>0</v>
      </c>
      <c r="R1002" s="222">
        <f t="shared" si="364"/>
        <v>0</v>
      </c>
      <c r="S1002" s="222">
        <f t="shared" si="364"/>
        <v>0</v>
      </c>
      <c r="T1002" s="222">
        <f t="shared" si="364"/>
        <v>0</v>
      </c>
      <c r="U1002" s="222">
        <f t="shared" si="364"/>
        <v>0</v>
      </c>
      <c r="V1002" s="222">
        <f t="shared" si="364"/>
        <v>0</v>
      </c>
      <c r="W1002" s="222">
        <f t="shared" si="364"/>
        <v>0.17141089108910901</v>
      </c>
      <c r="X1002" s="222">
        <f t="shared" si="364"/>
        <v>0.12625462229265705</v>
      </c>
      <c r="Y1002" s="222">
        <f t="shared" si="364"/>
        <v>0.15795497185741092</v>
      </c>
      <c r="Z1002" s="222">
        <f t="shared" si="364"/>
        <v>0.16187883795913738</v>
      </c>
      <c r="AA1002" s="222">
        <f t="shared" si="364"/>
        <v>5.5515140597436785E-2</v>
      </c>
      <c r="AB1002" s="222">
        <f t="shared" si="364"/>
        <v>8.8266059549010567E-2</v>
      </c>
      <c r="AC1002" s="222">
        <f t="shared" si="364"/>
        <v>0.1727324696610677</v>
      </c>
      <c r="AD1002" s="222">
        <f t="shared" si="364"/>
        <v>0.15950787557858659</v>
      </c>
      <c r="AE1002" s="222">
        <f t="shared" si="364"/>
        <v>0.21715435857442955</v>
      </c>
      <c r="AF1002" s="222">
        <f t="shared" si="364"/>
        <v>0.3070964454981715</v>
      </c>
      <c r="AG1002" s="222">
        <f t="shared" si="364"/>
        <v>0.29047207727509461</v>
      </c>
      <c r="AH1002" s="222">
        <f t="shared" si="364"/>
        <v>0.10105051618611149</v>
      </c>
      <c r="AI1002" s="2144">
        <f t="shared" si="364"/>
        <v>0.11007248105504552</v>
      </c>
      <c r="AJ1002" s="222">
        <f t="shared" si="364"/>
        <v>0.11911787705910903</v>
      </c>
      <c r="AK1002" s="1812">
        <f t="shared" si="364"/>
        <v>0.22441951105453328</v>
      </c>
      <c r="AL1002" s="222">
        <f t="shared" si="364"/>
        <v>0.13839525661550911</v>
      </c>
      <c r="AM1002" s="222">
        <f t="shared" si="364"/>
        <v>0.12078704062223311</v>
      </c>
      <c r="AN1002" s="222">
        <f t="shared" si="364"/>
        <v>5.4667317130203674E-3</v>
      </c>
      <c r="AO1002" s="222">
        <f t="shared" si="364"/>
        <v>9.0920903820943089E-2</v>
      </c>
      <c r="AP1002" s="222">
        <f t="shared" si="364"/>
        <v>-0.13706305468708679</v>
      </c>
      <c r="AQ1002" s="222">
        <f t="shared" si="364"/>
        <v>-0.19443838357924814</v>
      </c>
      <c r="AR1002" s="2529">
        <f t="shared" si="364"/>
        <v>-7.9365079365080193E-3</v>
      </c>
      <c r="AS1002" s="2529">
        <f t="shared" si="364"/>
        <v>-7.8740157480313711E-3</v>
      </c>
      <c r="AT1002" s="2529">
        <f t="shared" si="364"/>
        <v>-7.812500000000111E-3</v>
      </c>
    </row>
    <row r="1003" spans="4:46">
      <c r="D1003" s="1744"/>
      <c r="E1003" s="222"/>
      <c r="F1003" s="222"/>
      <c r="G1003" s="222"/>
      <c r="H1003" s="222"/>
      <c r="I1003" s="222"/>
      <c r="J1003" s="222"/>
      <c r="K1003" s="222"/>
      <c r="L1003" s="222"/>
      <c r="M1003" s="222"/>
      <c r="N1003" s="222"/>
      <c r="O1003" s="222"/>
      <c r="P1003" s="222"/>
      <c r="Q1003" s="222"/>
      <c r="R1003" s="222"/>
      <c r="S1003" s="222"/>
      <c r="T1003" s="222"/>
      <c r="U1003" s="222"/>
      <c r="V1003" s="222"/>
      <c r="W1003" s="222"/>
      <c r="X1003" s="222"/>
      <c r="Y1003" s="220" t="s">
        <v>317</v>
      </c>
      <c r="Z1003" s="222"/>
      <c r="AA1003" s="222"/>
      <c r="AB1003" s="222"/>
      <c r="AC1003" s="222"/>
      <c r="AD1003" s="222"/>
      <c r="AE1003" s="216"/>
      <c r="AF1003" s="216"/>
      <c r="AG1003" s="216"/>
      <c r="AH1003" s="216"/>
      <c r="AI1003" s="2143"/>
      <c r="AJ1003" s="216"/>
      <c r="AK1003" s="216"/>
      <c r="AL1003" s="216"/>
      <c r="AM1003" s="216"/>
      <c r="AN1003" s="216"/>
      <c r="AO1003" s="216"/>
      <c r="AP1003" s="216"/>
      <c r="AQ1003" s="216"/>
      <c r="AR1003" s="2528"/>
      <c r="AS1003" s="2528"/>
      <c r="AT1003" s="2528"/>
    </row>
    <row r="1004" spans="4:46">
      <c r="D1004" s="1743" t="str">
        <f>+D913</f>
        <v>Total public debt (incl. IMF, guarantees), end-year, % of GDP</v>
      </c>
      <c r="E1004" s="222"/>
      <c r="F1004" s="222"/>
      <c r="G1004" s="222"/>
      <c r="H1004" s="222"/>
      <c r="I1004" s="222"/>
      <c r="J1004" s="222"/>
      <c r="K1004" s="222">
        <f t="shared" ref="K1004:AD1004" si="365">+K913</f>
        <v>0</v>
      </c>
      <c r="L1004" s="222">
        <f t="shared" si="365"/>
        <v>0</v>
      </c>
      <c r="M1004" s="222">
        <f t="shared" si="365"/>
        <v>0</v>
      </c>
      <c r="N1004" s="222">
        <f t="shared" si="365"/>
        <v>0</v>
      </c>
      <c r="O1004" s="222">
        <f t="shared" si="365"/>
        <v>0</v>
      </c>
      <c r="P1004" s="222">
        <f t="shared" si="365"/>
        <v>0</v>
      </c>
      <c r="Q1004" s="222">
        <f t="shared" si="365"/>
        <v>0</v>
      </c>
      <c r="R1004" s="222">
        <f t="shared" si="365"/>
        <v>0</v>
      </c>
      <c r="S1004" s="222">
        <f t="shared" si="365"/>
        <v>0</v>
      </c>
      <c r="T1004" s="222">
        <f t="shared" si="365"/>
        <v>0</v>
      </c>
      <c r="U1004" s="222">
        <f t="shared" si="365"/>
        <v>0</v>
      </c>
      <c r="V1004" s="222">
        <f t="shared" si="365"/>
        <v>0</v>
      </c>
      <c r="W1004" s="222">
        <f t="shared" si="365"/>
        <v>0</v>
      </c>
      <c r="X1004" s="222">
        <f t="shared" si="365"/>
        <v>0</v>
      </c>
      <c r="Y1004" s="222">
        <f t="shared" si="365"/>
        <v>0</v>
      </c>
      <c r="Z1004" s="222">
        <f t="shared" si="365"/>
        <v>0</v>
      </c>
      <c r="AA1004" s="222"/>
      <c r="AB1004" s="222"/>
      <c r="AC1004" s="222"/>
      <c r="AD1004" s="222">
        <f t="shared" si="365"/>
        <v>0.50511491049903778</v>
      </c>
      <c r="AE1004" s="222">
        <f t="shared" ref="AE1004:AT1004" si="366">+AE913</f>
        <v>0.66556620100464414</v>
      </c>
      <c r="AF1004" s="222">
        <f t="shared" si="366"/>
        <v>0.66629493718557975</v>
      </c>
      <c r="AG1004" s="222">
        <f t="shared" si="366"/>
        <v>0.60798957936402132</v>
      </c>
      <c r="AH1004" s="222">
        <f t="shared" si="366"/>
        <v>0.68671692735870782</v>
      </c>
      <c r="AI1004" s="2144">
        <f t="shared" si="366"/>
        <v>0.75936584206321045</v>
      </c>
      <c r="AJ1004" s="222">
        <f t="shared" si="366"/>
        <v>0.79960594058013978</v>
      </c>
      <c r="AK1004" s="222">
        <f t="shared" si="366"/>
        <v>0.82931436034627015</v>
      </c>
      <c r="AL1004" s="222">
        <f t="shared" si="366"/>
        <v>0.83364868512292611</v>
      </c>
      <c r="AM1004" s="222">
        <f t="shared" si="366"/>
        <v>0.81332632189484066</v>
      </c>
      <c r="AN1004" s="222">
        <f t="shared" si="366"/>
        <v>0.77662555178688764</v>
      </c>
      <c r="AO1004" s="222">
        <f t="shared" si="366"/>
        <v>0.67821126236552198</v>
      </c>
      <c r="AP1004" s="222">
        <f t="shared" si="366"/>
        <v>0.6367914589120327</v>
      </c>
      <c r="AQ1004" s="222">
        <f t="shared" si="366"/>
        <v>0.56160441184877541</v>
      </c>
      <c r="AR1004" s="2529">
        <f t="shared" si="366"/>
        <v>0.48222712225265568</v>
      </c>
      <c r="AS1004" s="2529">
        <f t="shared" si="366"/>
        <v>0.41275698821961126</v>
      </c>
      <c r="AT1004" s="2529" t="e">
        <f t="shared" si="366"/>
        <v>#REF!</v>
      </c>
    </row>
    <row r="1005" spans="4:46">
      <c r="D1005" s="1748" t="str">
        <f>+D914</f>
        <v>External public debt (incl. IMF, guarantees), end-year, % of GDP</v>
      </c>
      <c r="E1005" s="229"/>
      <c r="F1005" s="229"/>
      <c r="G1005" s="229"/>
      <c r="H1005" s="229"/>
      <c r="I1005" s="229"/>
      <c r="J1005" s="229"/>
      <c r="K1005" s="229">
        <f t="shared" ref="K1005:Z1005" si="367">+K921</f>
        <v>0</v>
      </c>
      <c r="L1005" s="229">
        <f t="shared" si="367"/>
        <v>0</v>
      </c>
      <c r="M1005" s="229">
        <f t="shared" si="367"/>
        <v>0</v>
      </c>
      <c r="N1005" s="229">
        <f t="shared" si="367"/>
        <v>0</v>
      </c>
      <c r="O1005" s="229">
        <f t="shared" si="367"/>
        <v>0</v>
      </c>
      <c r="P1005" s="229">
        <f t="shared" si="367"/>
        <v>0</v>
      </c>
      <c r="Q1005" s="229">
        <f t="shared" si="367"/>
        <v>0</v>
      </c>
      <c r="R1005" s="229">
        <f t="shared" si="367"/>
        <v>0</v>
      </c>
      <c r="S1005" s="229">
        <f t="shared" si="367"/>
        <v>0</v>
      </c>
      <c r="T1005" s="229">
        <f t="shared" si="367"/>
        <v>0</v>
      </c>
      <c r="U1005" s="229">
        <f t="shared" si="367"/>
        <v>0</v>
      </c>
      <c r="V1005" s="229">
        <f t="shared" si="367"/>
        <v>0</v>
      </c>
      <c r="W1005" s="229">
        <f t="shared" si="367"/>
        <v>0</v>
      </c>
      <c r="X1005" s="229">
        <f t="shared" si="367"/>
        <v>0</v>
      </c>
      <c r="Y1005" s="229">
        <f t="shared" si="367"/>
        <v>0</v>
      </c>
      <c r="Z1005" s="229">
        <f t="shared" si="367"/>
        <v>0</v>
      </c>
      <c r="AA1005" s="229"/>
      <c r="AB1005" s="229"/>
      <c r="AC1005" s="229"/>
      <c r="AD1005" s="229">
        <f>+AD914</f>
        <v>0.39613941615916803</v>
      </c>
      <c r="AE1005" s="229">
        <f t="shared" ref="AE1005:AT1005" si="368">+AE914</f>
        <v>0.51577844733680067</v>
      </c>
      <c r="AF1005" s="229">
        <f t="shared" si="368"/>
        <v>0.50307885220625392</v>
      </c>
      <c r="AG1005" s="229">
        <f t="shared" si="368"/>
        <v>0.45509809624876657</v>
      </c>
      <c r="AH1005" s="229">
        <f t="shared" si="368"/>
        <v>0.54704642702516826</v>
      </c>
      <c r="AI1005" s="2155">
        <f t="shared" si="368"/>
        <v>0.62699749135804295</v>
      </c>
      <c r="AJ1005" s="229">
        <f t="shared" si="368"/>
        <v>0.67515388128401066</v>
      </c>
      <c r="AK1005" s="229">
        <f t="shared" si="368"/>
        <v>0.71719817910172035</v>
      </c>
      <c r="AL1005" s="229">
        <f t="shared" si="368"/>
        <v>0.72967678698314531</v>
      </c>
      <c r="AM1005" s="229">
        <f t="shared" si="368"/>
        <v>0.71000782819485375</v>
      </c>
      <c r="AN1005" s="229">
        <f t="shared" si="368"/>
        <v>0.6647083532118061</v>
      </c>
      <c r="AO1005" s="229">
        <f t="shared" si="368"/>
        <v>0.57419373102505233</v>
      </c>
      <c r="AP1005" s="229">
        <f t="shared" si="368"/>
        <v>0.53947639677095371</v>
      </c>
      <c r="AQ1005" s="229">
        <f t="shared" si="368"/>
        <v>0.47793104716304358</v>
      </c>
      <c r="AR1005" s="2538">
        <f t="shared" si="368"/>
        <v>0.41175645691433643</v>
      </c>
      <c r="AS1005" s="2538">
        <f t="shared" si="368"/>
        <v>0.3536508223953575</v>
      </c>
      <c r="AT1005" s="2538" t="e">
        <f t="shared" si="368"/>
        <v>#REF!</v>
      </c>
    </row>
    <row r="1006" spans="4:46">
      <c r="D1006" s="1748" t="str">
        <f>+D918</f>
        <v>Domestic debt (incl. guarantees etc.), end-year, % of GDP (intMF)</v>
      </c>
      <c r="E1006" s="222"/>
      <c r="F1006" s="222"/>
      <c r="G1006" s="222"/>
      <c r="H1006" s="222"/>
      <c r="I1006" s="222"/>
      <c r="J1006" s="222"/>
      <c r="K1006" s="222"/>
      <c r="L1006" s="222"/>
      <c r="M1006" s="222"/>
      <c r="N1006" s="222"/>
      <c r="O1006" s="222"/>
      <c r="P1006" s="222"/>
      <c r="Q1006" s="222"/>
      <c r="R1006" s="222"/>
      <c r="S1006" s="222"/>
      <c r="T1006" s="222"/>
      <c r="U1006" s="222"/>
      <c r="V1006" s="222"/>
      <c r="W1006" s="222"/>
      <c r="X1006" s="222"/>
      <c r="Y1006" s="229"/>
      <c r="Z1006" s="229">
        <f>+(Z846*Z801/1000)/Z953</f>
        <v>9652.3874091506641</v>
      </c>
      <c r="AA1006" s="229"/>
      <c r="AB1006" s="229"/>
      <c r="AC1006" s="229"/>
      <c r="AD1006" s="229">
        <f>+AD918</f>
        <v>0.10897549433986976</v>
      </c>
      <c r="AE1006" s="229">
        <f t="shared" ref="AE1006:AT1006" si="369">+AE918</f>
        <v>0.1497877536678435</v>
      </c>
      <c r="AF1006" s="229">
        <f t="shared" si="369"/>
        <v>0.16321608497932577</v>
      </c>
      <c r="AG1006" s="229">
        <f t="shared" si="369"/>
        <v>0.1528914831152548</v>
      </c>
      <c r="AH1006" s="229">
        <f t="shared" si="369"/>
        <v>0.13967050033353959</v>
      </c>
      <c r="AI1006" s="2155">
        <f t="shared" si="369"/>
        <v>0.13236835070516753</v>
      </c>
      <c r="AJ1006" s="229">
        <f t="shared" si="369"/>
        <v>0.12445205929612908</v>
      </c>
      <c r="AK1006" s="229">
        <f t="shared" si="369"/>
        <v>0.11211618124454985</v>
      </c>
      <c r="AL1006" s="229">
        <f t="shared" si="369"/>
        <v>0.10397189813978078</v>
      </c>
      <c r="AM1006" s="229">
        <f t="shared" si="369"/>
        <v>0.10331849369998695</v>
      </c>
      <c r="AN1006" s="229">
        <f t="shared" si="369"/>
        <v>0.11191719857508149</v>
      </c>
      <c r="AO1006" s="229">
        <f t="shared" si="369"/>
        <v>0.10401753134046962</v>
      </c>
      <c r="AP1006" s="229">
        <f t="shared" si="369"/>
        <v>9.7315062141079045E-2</v>
      </c>
      <c r="AQ1006" s="229">
        <f t="shared" si="369"/>
        <v>8.3673364685731819E-2</v>
      </c>
      <c r="AR1006" s="2538">
        <f t="shared" si="369"/>
        <v>7.0470665338319263E-2</v>
      </c>
      <c r="AS1006" s="2538">
        <f t="shared" si="369"/>
        <v>5.9106165824253737E-2</v>
      </c>
      <c r="AT1006" s="2538" t="e">
        <f t="shared" si="369"/>
        <v>#REF!</v>
      </c>
    </row>
    <row r="1007" spans="4:46">
      <c r="D1007" s="1748" t="s">
        <v>1636</v>
      </c>
      <c r="E1007" s="229"/>
      <c r="F1007" s="229"/>
      <c r="G1007" s="229"/>
      <c r="H1007" s="229"/>
      <c r="I1007" s="229"/>
      <c r="J1007" s="229">
        <f t="shared" ref="J1007:Z1007" si="370">(J843*J801/1000)/J953</f>
        <v>0</v>
      </c>
      <c r="K1007" s="229">
        <f t="shared" si="370"/>
        <v>0</v>
      </c>
      <c r="L1007" s="229">
        <f t="shared" si="370"/>
        <v>0</v>
      </c>
      <c r="M1007" s="229">
        <f t="shared" si="370"/>
        <v>0</v>
      </c>
      <c r="N1007" s="229">
        <f t="shared" si="370"/>
        <v>0</v>
      </c>
      <c r="O1007" s="229">
        <f t="shared" si="370"/>
        <v>0</v>
      </c>
      <c r="P1007" s="229">
        <f t="shared" si="370"/>
        <v>0</v>
      </c>
      <c r="Q1007" s="229">
        <f t="shared" si="370"/>
        <v>0</v>
      </c>
      <c r="R1007" s="229">
        <f t="shared" si="370"/>
        <v>0</v>
      </c>
      <c r="S1007" s="229">
        <f t="shared" si="370"/>
        <v>0</v>
      </c>
      <c r="T1007" s="229">
        <f t="shared" si="370"/>
        <v>45.562812950381193</v>
      </c>
      <c r="U1007" s="229">
        <f t="shared" si="370"/>
        <v>84.283019193426398</v>
      </c>
      <c r="V1007" s="229">
        <f t="shared" si="370"/>
        <v>413.21918795808006</v>
      </c>
      <c r="W1007" s="229">
        <f t="shared" si="370"/>
        <v>388.8640033567516</v>
      </c>
      <c r="X1007" s="229">
        <f t="shared" si="370"/>
        <v>207.27615264859321</v>
      </c>
      <c r="Y1007" s="229">
        <f t="shared" si="370"/>
        <v>463.94847512321707</v>
      </c>
      <c r="Z1007" s="229">
        <f t="shared" si="370"/>
        <v>437.06291617935074</v>
      </c>
      <c r="AA1007" s="229"/>
      <c r="AB1007" s="229"/>
      <c r="AC1007" s="229"/>
      <c r="AD1007" s="229">
        <f>+AD1004-AD1008</f>
        <v>2.1886075929483662E-3</v>
      </c>
      <c r="AE1007" s="229">
        <f t="shared" ref="AE1007:AT1007" si="371">+AE1004-AE1008</f>
        <v>1.594222680292412E-3</v>
      </c>
      <c r="AF1007" s="229">
        <f t="shared" si="371"/>
        <v>8.3845424422934745E-4</v>
      </c>
      <c r="AG1007" s="229">
        <f t="shared" si="371"/>
        <v>1.6949285709544348E-4</v>
      </c>
      <c r="AH1007" s="229">
        <f t="shared" si="371"/>
        <v>0</v>
      </c>
      <c r="AI1007" s="2155">
        <f t="shared" si="371"/>
        <v>5.4746394415584598E-3</v>
      </c>
      <c r="AJ1007" s="229">
        <f t="shared" si="371"/>
        <v>0</v>
      </c>
      <c r="AK1007" s="229">
        <f t="shared" si="371"/>
        <v>0</v>
      </c>
      <c r="AL1007" s="229">
        <f t="shared" si="371"/>
        <v>0</v>
      </c>
      <c r="AM1007" s="229">
        <f t="shared" si="371"/>
        <v>0</v>
      </c>
      <c r="AN1007" s="229">
        <f t="shared" si="371"/>
        <v>0</v>
      </c>
      <c r="AO1007" s="229">
        <f t="shared" si="371"/>
        <v>0</v>
      </c>
      <c r="AP1007" s="229">
        <f t="shared" si="371"/>
        <v>0</v>
      </c>
      <c r="AQ1007" s="229">
        <f t="shared" si="371"/>
        <v>0</v>
      </c>
      <c r="AR1007" s="2538">
        <f t="shared" si="371"/>
        <v>0</v>
      </c>
      <c r="AS1007" s="2538">
        <f t="shared" si="371"/>
        <v>0</v>
      </c>
      <c r="AT1007" s="2538" t="e">
        <f t="shared" si="371"/>
        <v>#REF!</v>
      </c>
    </row>
    <row r="1008" spans="4:46">
      <c r="D1008" s="1748" t="str">
        <f>+D922</f>
        <v>Total public debt CG (incl. IMF, excl. guarantees etc.), end-year, % of GDP</v>
      </c>
      <c r="E1008" s="226"/>
      <c r="F1008" s="226"/>
      <c r="G1008" s="226"/>
      <c r="H1008" s="226"/>
      <c r="I1008" s="226"/>
      <c r="J1008" s="226"/>
      <c r="K1008" s="226">
        <f t="shared" ref="K1008:AD1008" si="372">+K922</f>
        <v>0</v>
      </c>
      <c r="L1008" s="226">
        <f t="shared" si="372"/>
        <v>0</v>
      </c>
      <c r="M1008" s="226">
        <f t="shared" si="372"/>
        <v>0</v>
      </c>
      <c r="N1008" s="226">
        <f t="shared" si="372"/>
        <v>0</v>
      </c>
      <c r="O1008" s="226">
        <f t="shared" si="372"/>
        <v>0</v>
      </c>
      <c r="P1008" s="226">
        <f t="shared" si="372"/>
        <v>0</v>
      </c>
      <c r="Q1008" s="226">
        <f t="shared" si="372"/>
        <v>0</v>
      </c>
      <c r="R1008" s="226">
        <f t="shared" si="372"/>
        <v>0</v>
      </c>
      <c r="S1008" s="226">
        <f t="shared" si="372"/>
        <v>0</v>
      </c>
      <c r="T1008" s="226">
        <f t="shared" si="372"/>
        <v>0</v>
      </c>
      <c r="U1008" s="226">
        <f t="shared" si="372"/>
        <v>0</v>
      </c>
      <c r="V1008" s="226">
        <f t="shared" si="372"/>
        <v>0</v>
      </c>
      <c r="W1008" s="226">
        <f t="shared" si="372"/>
        <v>0</v>
      </c>
      <c r="X1008" s="226">
        <f t="shared" si="372"/>
        <v>0</v>
      </c>
      <c r="Y1008" s="226">
        <f t="shared" si="372"/>
        <v>0</v>
      </c>
      <c r="Z1008" s="226">
        <f t="shared" si="372"/>
        <v>0</v>
      </c>
      <c r="AA1008" s="226"/>
      <c r="AB1008" s="226"/>
      <c r="AC1008" s="226"/>
      <c r="AD1008" s="226">
        <f t="shared" si="372"/>
        <v>0.50292630290608942</v>
      </c>
      <c r="AE1008" s="226">
        <f t="shared" ref="AE1008:AT1008" si="373">+AE922</f>
        <v>0.66397197832435173</v>
      </c>
      <c r="AF1008" s="226">
        <f t="shared" si="373"/>
        <v>0.6654564829413504</v>
      </c>
      <c r="AG1008" s="226">
        <f t="shared" si="373"/>
        <v>0.60782008650692587</v>
      </c>
      <c r="AH1008" s="226">
        <f t="shared" si="373"/>
        <v>0.68671692735870782</v>
      </c>
      <c r="AI1008" s="2147">
        <f t="shared" si="373"/>
        <v>0.75389120262165199</v>
      </c>
      <c r="AJ1008" s="226">
        <f t="shared" si="373"/>
        <v>0.79960594058013978</v>
      </c>
      <c r="AK1008" s="226">
        <f t="shared" si="373"/>
        <v>0.82931436034627015</v>
      </c>
      <c r="AL1008" s="226">
        <f t="shared" si="373"/>
        <v>0.83364868512292611</v>
      </c>
      <c r="AM1008" s="226">
        <f t="shared" si="373"/>
        <v>0.81332632189484066</v>
      </c>
      <c r="AN1008" s="226">
        <f t="shared" si="373"/>
        <v>0.77662555178688764</v>
      </c>
      <c r="AO1008" s="226">
        <f t="shared" si="373"/>
        <v>0.67821126236552198</v>
      </c>
      <c r="AP1008" s="226">
        <f t="shared" si="373"/>
        <v>0.6367914589120327</v>
      </c>
      <c r="AQ1008" s="226">
        <f t="shared" si="373"/>
        <v>0.56160441184877541</v>
      </c>
      <c r="AR1008" s="2532">
        <f t="shared" si="373"/>
        <v>0.48222712225265568</v>
      </c>
      <c r="AS1008" s="2532">
        <f t="shared" si="373"/>
        <v>0.41275698821961126</v>
      </c>
      <c r="AT1008" s="2532" t="e">
        <f t="shared" si="373"/>
        <v>#REF!</v>
      </c>
    </row>
    <row r="1009" spans="4:46">
      <c r="D1009" s="1748" t="str">
        <f>+D924</f>
        <v xml:space="preserve"> PV external debt (incl. IMF, guarantees), end-year, % of GDP</v>
      </c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>
        <f t="shared" ref="Z1009" si="374">+Z1005+Z1006+Z1007</f>
        <v>10089.450325330015</v>
      </c>
      <c r="AA1009" s="85"/>
      <c r="AB1009" s="85"/>
      <c r="AC1009" s="226"/>
      <c r="AD1009" s="226">
        <f>+AD924</f>
        <v>0.33058654688903921</v>
      </c>
      <c r="AE1009" s="226">
        <f t="shared" ref="AE1009:AT1009" si="375">+AE924</f>
        <v>0.38412283239295053</v>
      </c>
      <c r="AF1009" s="226">
        <f t="shared" si="375"/>
        <v>0.36941198297131544</v>
      </c>
      <c r="AG1009" s="226">
        <f t="shared" si="375"/>
        <v>0.33811082993936936</v>
      </c>
      <c r="AH1009" s="226">
        <f t="shared" si="375"/>
        <v>0.38108608355693624</v>
      </c>
      <c r="AI1009" s="2147">
        <f t="shared" si="375"/>
        <v>0.44137429027396013</v>
      </c>
      <c r="AJ1009" s="226">
        <f t="shared" si="375"/>
        <v>0.47778014375480377</v>
      </c>
      <c r="AK1009" s="226">
        <f t="shared" si="375"/>
        <v>0.50454556879475132</v>
      </c>
      <c r="AL1009" s="226">
        <f t="shared" si="375"/>
        <v>0.51105580746830903</v>
      </c>
      <c r="AM1009" s="226">
        <f t="shared" si="375"/>
        <v>0.49509798966974006</v>
      </c>
      <c r="AN1009" s="226">
        <f t="shared" si="375"/>
        <v>0.46163567204012645</v>
      </c>
      <c r="AO1009" s="226">
        <f t="shared" si="375"/>
        <v>0.39787975532887143</v>
      </c>
      <c r="AP1009" s="226">
        <f t="shared" si="375"/>
        <v>0.37345850785329032</v>
      </c>
      <c r="AQ1009" s="226">
        <f t="shared" si="375"/>
        <v>0.33045658419817114</v>
      </c>
      <c r="AR1009" s="2532">
        <f t="shared" si="375"/>
        <v>0.28444319016777875</v>
      </c>
      <c r="AS1009" s="2532">
        <f t="shared" si="375"/>
        <v>0.24412689082021455</v>
      </c>
      <c r="AT1009" s="2532" t="e">
        <f t="shared" si="375"/>
        <v>#REF!</v>
      </c>
    </row>
    <row r="1010" spans="4:46">
      <c r="D1010" s="162" t="s">
        <v>273</v>
      </c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322"/>
      <c r="AA1010" s="322"/>
      <c r="AB1010" s="322"/>
      <c r="AC1010" s="322"/>
      <c r="AD1010" s="322"/>
      <c r="AE1010" s="322"/>
      <c r="AF1010" s="322"/>
      <c r="AG1010" s="322"/>
      <c r="AH1010" s="322"/>
      <c r="AI1010" s="322"/>
      <c r="AJ1010" s="322"/>
      <c r="AK1010" s="322"/>
      <c r="AL1010" s="322"/>
      <c r="AM1010" s="322"/>
      <c r="AN1010" s="322"/>
      <c r="AO1010" s="322"/>
      <c r="AP1010" s="322"/>
      <c r="AQ1010" s="322"/>
      <c r="AR1010" s="2541"/>
      <c r="AS1010" s="2541"/>
      <c r="AT1010" s="2541"/>
    </row>
    <row r="1011" spans="4:46"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I1011"/>
    </row>
    <row r="1012" spans="4:46">
      <c r="D1012" s="162" t="s">
        <v>1409</v>
      </c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I1012"/>
    </row>
    <row r="1013" spans="4:46">
      <c r="D1013" s="1750" t="s">
        <v>1293</v>
      </c>
      <c r="E1013" s="962">
        <v>45301.544833101849</v>
      </c>
      <c r="F1013" s="962"/>
      <c r="G1013" s="962"/>
      <c r="H1013" s="962"/>
      <c r="I1013" s="962">
        <v>1998</v>
      </c>
      <c r="J1013" s="962">
        <v>1999</v>
      </c>
      <c r="K1013" s="962">
        <v>2000</v>
      </c>
      <c r="L1013" s="962">
        <v>2001</v>
      </c>
      <c r="M1013" s="962">
        <v>2002</v>
      </c>
      <c r="N1013" s="962">
        <v>2003</v>
      </c>
      <c r="O1013" s="962">
        <v>2004</v>
      </c>
      <c r="P1013" s="962">
        <v>2005</v>
      </c>
      <c r="Q1013" s="962">
        <v>2006</v>
      </c>
      <c r="R1013" s="962">
        <v>2007</v>
      </c>
      <c r="S1013" s="962">
        <v>2008</v>
      </c>
      <c r="T1013" s="962">
        <v>2009</v>
      </c>
      <c r="U1013" s="962">
        <v>2010</v>
      </c>
      <c r="V1013" s="962">
        <v>2011</v>
      </c>
      <c r="W1013" s="962">
        <v>2012</v>
      </c>
      <c r="X1013" s="962">
        <v>2013</v>
      </c>
      <c r="Y1013" s="962">
        <v>2014</v>
      </c>
      <c r="Z1013" s="962">
        <v>2015</v>
      </c>
      <c r="AA1013" s="962">
        <v>2016</v>
      </c>
      <c r="AB1013" s="962">
        <v>2017</v>
      </c>
      <c r="AC1013" s="962">
        <v>2018</v>
      </c>
      <c r="AD1013" s="962">
        <v>2019</v>
      </c>
      <c r="AE1013" s="962">
        <v>2020</v>
      </c>
      <c r="AF1013" s="962">
        <v>2021</v>
      </c>
      <c r="AG1013" s="962">
        <v>2022</v>
      </c>
      <c r="AH1013" s="962">
        <v>2023</v>
      </c>
      <c r="AI1013" s="2142">
        <v>2024</v>
      </c>
      <c r="AJ1013" s="962">
        <v>2025</v>
      </c>
      <c r="AK1013" s="962">
        <v>2026</v>
      </c>
      <c r="AL1013" s="962">
        <v>2027</v>
      </c>
      <c r="AM1013" s="962">
        <v>2028</v>
      </c>
      <c r="AN1013" s="962">
        <v>2029</v>
      </c>
      <c r="AO1013" s="962">
        <v>2030</v>
      </c>
      <c r="AP1013" s="962">
        <f t="shared" ref="AP1013" si="376">+AO1013+1</f>
        <v>2031</v>
      </c>
      <c r="AQ1013" s="962">
        <f t="shared" ref="AQ1013" si="377">+AP1013+1</f>
        <v>2032</v>
      </c>
      <c r="AR1013" s="2527">
        <f t="shared" ref="AR1013" si="378">+AQ1013+1</f>
        <v>2033</v>
      </c>
      <c r="AS1013" s="2527">
        <f t="shared" ref="AS1013" si="379">+AR1013+1</f>
        <v>2034</v>
      </c>
      <c r="AT1013" s="2527">
        <f t="shared" ref="AT1013" si="380">+AS1013+1</f>
        <v>2035</v>
      </c>
    </row>
    <row r="1014" spans="4:46" ht="16">
      <c r="D1014" s="1742" t="s">
        <v>237</v>
      </c>
      <c r="E1014" s="216"/>
      <c r="F1014" s="216"/>
      <c r="G1014" s="216"/>
      <c r="H1014" s="216"/>
      <c r="I1014" s="216"/>
      <c r="J1014" s="216"/>
      <c r="K1014" s="216"/>
      <c r="L1014" s="216"/>
      <c r="M1014" s="216"/>
      <c r="N1014" s="216"/>
      <c r="O1014" s="216"/>
      <c r="P1014" s="216"/>
      <c r="Q1014" s="216"/>
      <c r="R1014" s="216"/>
      <c r="S1014" s="216"/>
      <c r="T1014" s="216"/>
      <c r="U1014" s="216"/>
      <c r="V1014" s="216"/>
      <c r="W1014" s="216"/>
      <c r="X1014" s="216"/>
      <c r="Y1014" s="216"/>
      <c r="Z1014" s="216"/>
      <c r="AA1014" s="216"/>
      <c r="AB1014" s="216"/>
      <c r="AC1014" s="216"/>
      <c r="AD1014" s="216"/>
      <c r="AE1014" s="216"/>
      <c r="AF1014" s="216"/>
      <c r="AG1014" s="216"/>
      <c r="AH1014" s="216"/>
      <c r="AI1014" s="2143"/>
      <c r="AJ1014" s="216"/>
      <c r="AK1014" s="216"/>
      <c r="AL1014" s="216"/>
      <c r="AM1014" s="216"/>
      <c r="AN1014" s="216"/>
      <c r="AO1014" s="216"/>
      <c r="AP1014" s="216"/>
      <c r="AQ1014" s="216"/>
      <c r="AR1014" s="2528"/>
      <c r="AS1014" s="2528"/>
      <c r="AT1014" s="2528"/>
    </row>
    <row r="1015" spans="4:46">
      <c r="D1015" s="1743" t="s">
        <v>239</v>
      </c>
      <c r="E1015" s="216"/>
      <c r="F1015" s="216"/>
      <c r="G1015" s="216"/>
      <c r="H1015" s="216"/>
      <c r="I1015" s="216"/>
      <c r="J1015" s="216"/>
      <c r="K1015" s="216"/>
      <c r="L1015" s="216"/>
      <c r="M1015" s="216"/>
      <c r="N1015" s="216"/>
      <c r="O1015" s="216"/>
      <c r="P1015" s="216"/>
      <c r="Q1015" s="216"/>
      <c r="R1015" s="216"/>
      <c r="S1015" s="216"/>
      <c r="T1015" s="216"/>
      <c r="U1015" s="216"/>
      <c r="V1015" s="216"/>
      <c r="W1015" s="216"/>
      <c r="X1015" s="216"/>
      <c r="Y1015" s="220" t="s">
        <v>270</v>
      </c>
      <c r="Z1015" s="216"/>
      <c r="AA1015" s="216"/>
      <c r="AB1015" s="216"/>
      <c r="AC1015" s="216"/>
      <c r="AD1015" s="216"/>
      <c r="AE1015" s="216"/>
      <c r="AF1015" s="216"/>
      <c r="AG1015" s="216"/>
      <c r="AH1015" s="216"/>
      <c r="AI1015" s="2143"/>
      <c r="AJ1015" s="216"/>
      <c r="AK1015" s="216"/>
      <c r="AL1015" s="216"/>
      <c r="AM1015" s="216"/>
      <c r="AN1015" s="216"/>
      <c r="AO1015" s="216"/>
      <c r="AP1015" s="216"/>
      <c r="AQ1015" s="216"/>
      <c r="AR1015" s="2528"/>
      <c r="AS1015" s="2528"/>
      <c r="AT1015" s="2528"/>
    </row>
    <row r="1016" spans="4:46">
      <c r="D1016" s="1744" t="s">
        <v>253</v>
      </c>
      <c r="E1016" s="222"/>
      <c r="F1016" s="222"/>
      <c r="G1016" s="222"/>
      <c r="H1016" s="222"/>
      <c r="I1016" s="222"/>
      <c r="J1016" s="222"/>
      <c r="K1016" s="222">
        <v>8.4000000000000005E-2</v>
      </c>
      <c r="L1016" s="222">
        <v>8.5000000000000006E-2</v>
      </c>
      <c r="M1016" s="222">
        <v>0.13200000000000001</v>
      </c>
      <c r="N1016" s="222">
        <v>2.1999999999999999E-2</v>
      </c>
      <c r="O1016" s="222">
        <v>7.3999999999999996E-2</v>
      </c>
      <c r="P1016" s="222">
        <v>9.4E-2</v>
      </c>
      <c r="Q1016" s="222">
        <v>9.1999999999999998E-2</v>
      </c>
      <c r="R1016" s="222">
        <v>7.5999999999999998E-2</v>
      </c>
      <c r="S1016" s="222">
        <v>0.112</v>
      </c>
      <c r="T1016" s="222">
        <v>6.2E-2</v>
      </c>
      <c r="U1016" s="222">
        <v>7.2999999999999995E-2</v>
      </c>
      <c r="V1016" s="222">
        <v>0.08</v>
      </c>
      <c r="W1016" s="222">
        <v>8.5999999999999993E-2</v>
      </c>
      <c r="X1016" s="222">
        <v>4.7E-2</v>
      </c>
      <c r="Y1016" s="222">
        <v>6.2E-2</v>
      </c>
      <c r="Z1016" s="222">
        <v>8.8999999999999996E-2</v>
      </c>
      <c r="AA1016" s="222">
        <v>0.06</v>
      </c>
      <c r="AB1016" s="222">
        <v>3.9E-2</v>
      </c>
      <c r="AC1016" s="222">
        <v>8.5000000000000006E-2</v>
      </c>
      <c r="AD1016" s="222">
        <v>9.4E-2</v>
      </c>
      <c r="AE1016" s="222">
        <v>-3.4000000000000002E-2</v>
      </c>
      <c r="AF1016" s="222">
        <v>0.109</v>
      </c>
      <c r="AG1016" s="222">
        <v>8.2000000000000003E-2</v>
      </c>
      <c r="AH1016" s="222">
        <v>8.2000000000000003E-2</v>
      </c>
      <c r="AI1016" s="2144">
        <v>6.5891443972318331E-2</v>
      </c>
      <c r="AJ1016" s="222">
        <v>6.5102835530303549E-2</v>
      </c>
      <c r="AK1016" s="222">
        <v>6.7650547784083095E-2</v>
      </c>
      <c r="AL1016" s="222">
        <v>7.2376302881037205E-2</v>
      </c>
      <c r="AM1016" s="222">
        <v>7.2555601301935099E-2</v>
      </c>
      <c r="AN1016" s="222">
        <v>7.8258072571926282E-2</v>
      </c>
      <c r="AO1016" s="222">
        <v>6.7284389572567729E-2</v>
      </c>
      <c r="AP1016" s="222"/>
      <c r="AQ1016" s="222"/>
      <c r="AR1016" s="2529"/>
      <c r="AS1016" s="2529"/>
      <c r="AT1016" s="2529"/>
    </row>
    <row r="1017" spans="4:46">
      <c r="D1017" s="1744" t="s">
        <v>656</v>
      </c>
      <c r="E1017" s="222"/>
      <c r="F1017" s="222"/>
      <c r="G1017" s="222"/>
      <c r="H1017" s="222"/>
      <c r="I1017" s="222"/>
      <c r="J1017" s="222"/>
      <c r="K1017" s="222"/>
      <c r="L1017" s="222"/>
      <c r="M1017" s="222"/>
      <c r="N1017" s="222"/>
      <c r="O1017" s="222"/>
      <c r="P1017" s="222"/>
      <c r="Q1017" s="222"/>
      <c r="R1017" s="222"/>
      <c r="S1017" s="222"/>
      <c r="T1017" s="222"/>
      <c r="U1017" s="222"/>
      <c r="V1017" s="222"/>
      <c r="W1017" s="222">
        <v>3.8461538461538547E-2</v>
      </c>
      <c r="X1017" s="222">
        <v>3.7037037037036979E-2</v>
      </c>
      <c r="Y1017" s="222">
        <v>4.7619047619047672E-2</v>
      </c>
      <c r="Z1017" s="222">
        <v>0</v>
      </c>
      <c r="AA1017" s="222">
        <v>5.0375375984142545E-2</v>
      </c>
      <c r="AB1017" s="222">
        <v>8.1519357195032782E-2</v>
      </c>
      <c r="AC1017" s="222">
        <v>-6.1077844311376861E-3</v>
      </c>
      <c r="AD1017" s="222">
        <v>2.4863277148338359E-2</v>
      </c>
      <c r="AE1017" s="222">
        <v>6.7012655122957066E-2</v>
      </c>
      <c r="AF1017" s="222">
        <v>2.8544957773339652E-2</v>
      </c>
      <c r="AG1017" s="222">
        <v>0.15926607715857388</v>
      </c>
      <c r="AH1017" s="222">
        <v>0.10124698533115573</v>
      </c>
      <c r="AI1017" s="2144">
        <v>4.297114256075929E-2</v>
      </c>
      <c r="AJ1017" s="222">
        <v>5.0376386156103958E-2</v>
      </c>
      <c r="AK1017" s="222">
        <v>5.0327833668008859E-2</v>
      </c>
      <c r="AL1017" s="222">
        <v>4.979207818143716E-2</v>
      </c>
      <c r="AM1017" s="222">
        <v>4.9930750628135678E-2</v>
      </c>
      <c r="AN1017" s="222">
        <v>5.0270036814485053E-2</v>
      </c>
      <c r="AO1017" s="222">
        <v>5.009607767823776E-2</v>
      </c>
      <c r="AP1017" s="222"/>
      <c r="AQ1017" s="222"/>
      <c r="AR1017" s="2529"/>
      <c r="AS1017" s="2529"/>
      <c r="AT1017" s="2529"/>
    </row>
    <row r="1018" spans="4:46">
      <c r="D1018" s="1744" t="s">
        <v>61</v>
      </c>
      <c r="E1018" s="222"/>
      <c r="F1018" s="222"/>
      <c r="G1018" s="222"/>
      <c r="H1018" s="222"/>
      <c r="I1018" s="222"/>
      <c r="J1018" s="222"/>
      <c r="K1018" s="222"/>
      <c r="L1018" s="222"/>
      <c r="M1018" s="222"/>
      <c r="N1018" s="222"/>
      <c r="O1018" s="222"/>
      <c r="P1018" s="222"/>
      <c r="Q1018" s="222"/>
      <c r="R1018" s="222"/>
      <c r="S1018" s="222"/>
      <c r="T1018" s="222"/>
      <c r="U1018" s="222"/>
      <c r="V1018" s="222">
        <v>8.3355391639918092E-2</v>
      </c>
      <c r="W1018" s="222">
        <v>3.8845157048789547E-2</v>
      </c>
      <c r="X1018" s="222">
        <v>3.6000000000000004E-2</v>
      </c>
      <c r="Y1018" s="222">
        <v>2.1000000000000001E-2</v>
      </c>
      <c r="Z1018" s="222">
        <v>4.4999999999999998E-2</v>
      </c>
      <c r="AA1018" s="222">
        <v>7.2834999999999997E-2</v>
      </c>
      <c r="AB1018" s="222">
        <v>6.6540877038754331E-3</v>
      </c>
      <c r="AC1018" s="222">
        <v>1.0999999999999999E-2</v>
      </c>
      <c r="AD1018" s="222">
        <v>6.7309999999999995E-2</v>
      </c>
      <c r="AE1018" s="222">
        <v>3.74308209199119E-2</v>
      </c>
      <c r="AF1018" s="222">
        <v>1.8628873248091482E-2</v>
      </c>
      <c r="AG1018" s="222">
        <v>0.21631732425985128</v>
      </c>
      <c r="AH1018" s="222">
        <v>6.4478216181379056E-2</v>
      </c>
      <c r="AI1018" s="2144">
        <v>0.05</v>
      </c>
      <c r="AJ1018" s="222">
        <v>5.0999999999999997E-2</v>
      </c>
      <c r="AK1018" s="222">
        <v>0.05</v>
      </c>
      <c r="AL1018" s="222">
        <v>0.05</v>
      </c>
      <c r="AM1018" s="222">
        <v>0.05</v>
      </c>
      <c r="AN1018" s="222">
        <v>0.05</v>
      </c>
      <c r="AO1018" s="222">
        <v>0.05</v>
      </c>
      <c r="AP1018" s="222"/>
      <c r="AQ1018" s="222"/>
      <c r="AR1018" s="2529"/>
      <c r="AS1018" s="2529"/>
      <c r="AT1018" s="2529"/>
    </row>
    <row r="1019" spans="4:46">
      <c r="D1019" s="1744" t="s">
        <v>256</v>
      </c>
      <c r="E1019" s="223"/>
      <c r="F1019" s="223"/>
      <c r="G1019" s="223"/>
      <c r="H1019" s="223"/>
      <c r="I1019" s="223"/>
      <c r="J1019" s="223">
        <v>607</v>
      </c>
      <c r="K1019" s="223">
        <v>676</v>
      </c>
      <c r="L1019" s="223">
        <v>742</v>
      </c>
      <c r="M1019" s="223">
        <v>797</v>
      </c>
      <c r="N1019" s="223">
        <v>993</v>
      </c>
      <c r="O1019" s="223">
        <v>1206</v>
      </c>
      <c r="P1019" s="223">
        <v>1440</v>
      </c>
      <c r="Q1019" s="223">
        <v>1762</v>
      </c>
      <c r="R1019" s="223">
        <v>2120</v>
      </c>
      <c r="S1019" s="223">
        <v>2693</v>
      </c>
      <c r="T1019" s="223">
        <v>3097</v>
      </c>
      <c r="U1019" s="223">
        <v>3411</v>
      </c>
      <c r="V1019" s="223">
        <v>4131</v>
      </c>
      <c r="W1019" s="223">
        <v>4700</v>
      </c>
      <c r="X1019" s="223">
        <v>5054</v>
      </c>
      <c r="Y1019" s="223">
        <v>5620</v>
      </c>
      <c r="Z1019" s="223">
        <v>6147</v>
      </c>
      <c r="AA1019" s="223">
        <v>6845</v>
      </c>
      <c r="AB1019" s="223">
        <v>7694</v>
      </c>
      <c r="AC1019" s="223">
        <v>8299</v>
      </c>
      <c r="AD1019" s="223">
        <v>9308</v>
      </c>
      <c r="AE1019" s="223">
        <v>9597</v>
      </c>
      <c r="AF1019" s="223">
        <v>10943</v>
      </c>
      <c r="AG1019" s="223">
        <v>13720</v>
      </c>
      <c r="AH1019" s="223">
        <v>16355</v>
      </c>
      <c r="AI1019" s="2145">
        <v>18181.755650742514</v>
      </c>
      <c r="AJ1019" s="223">
        <v>20341.000356785335</v>
      </c>
      <c r="AK1019" s="223">
        <v>22810.053772119685</v>
      </c>
      <c r="AL1019" s="223">
        <v>25678.923221774032</v>
      </c>
      <c r="AM1019" s="223">
        <v>28917.269312511155</v>
      </c>
      <c r="AN1019" s="223">
        <v>32747.712849834781</v>
      </c>
      <c r="AO1019" s="223">
        <v>36702.036877497958</v>
      </c>
      <c r="AP1019" s="223"/>
      <c r="AQ1019" s="223"/>
      <c r="AR1019" s="2530"/>
      <c r="AS1019" s="2530"/>
      <c r="AT1019" s="2530"/>
    </row>
    <row r="1020" spans="4:46">
      <c r="D1020" s="1744" t="s">
        <v>236</v>
      </c>
      <c r="E1020" s="224"/>
      <c r="F1020" s="224"/>
      <c r="G1020" s="224"/>
      <c r="H1020" s="224"/>
      <c r="I1020" s="224">
        <v>320.33839999999998</v>
      </c>
      <c r="J1020" s="224">
        <v>349.53019999999998</v>
      </c>
      <c r="K1020" s="224">
        <v>430.48599999999999</v>
      </c>
      <c r="L1020" s="224">
        <v>457.9</v>
      </c>
      <c r="M1020" s="224">
        <v>511.85379999999998</v>
      </c>
      <c r="N1020" s="224">
        <v>580.28</v>
      </c>
      <c r="O1020" s="224">
        <v>566.86</v>
      </c>
      <c r="P1020" s="224">
        <v>553.71870000000001</v>
      </c>
      <c r="Q1020" s="224">
        <v>548.65</v>
      </c>
      <c r="R1020" s="224">
        <v>544.22027800000001</v>
      </c>
      <c r="S1020" s="224">
        <v>558.89750000000004</v>
      </c>
      <c r="T1020" s="224">
        <v>571.24</v>
      </c>
      <c r="U1020" s="224">
        <v>594.45000000000005</v>
      </c>
      <c r="V1020" s="224">
        <v>604.14</v>
      </c>
      <c r="W1020" s="224">
        <v>631.41</v>
      </c>
      <c r="X1020" s="224">
        <v>670.08</v>
      </c>
      <c r="Y1020" s="224">
        <v>694.37</v>
      </c>
      <c r="Z1020" s="224">
        <v>747.40679999999998</v>
      </c>
      <c r="AA1020" s="224">
        <v>819.78899999999999</v>
      </c>
      <c r="AB1020" s="224">
        <v>844.99699999999996</v>
      </c>
      <c r="AC1020" s="224">
        <v>879.10087399999998</v>
      </c>
      <c r="AD1020" s="224">
        <v>922.51743799999997</v>
      </c>
      <c r="AE1020" s="224">
        <v>972.47503600000005</v>
      </c>
      <c r="AF1020" s="224">
        <v>1009.6</v>
      </c>
      <c r="AG1020" s="224">
        <v>1070.712397</v>
      </c>
      <c r="AH1020" s="224">
        <v>1263.9309539999999</v>
      </c>
      <c r="AI1020" s="2146">
        <v>1413.0748065719999</v>
      </c>
      <c r="AJ1020" s="224">
        <v>1504.9246689991799</v>
      </c>
      <c r="AK1020" s="224">
        <v>1568.1315050971455</v>
      </c>
      <c r="AL1020" s="224">
        <v>1629.2886337959339</v>
      </c>
      <c r="AM1020" s="224">
        <v>1678.1672928098119</v>
      </c>
      <c r="AN1020" s="224">
        <v>1728.5123115941062</v>
      </c>
      <c r="AO1020" s="224">
        <v>1780.3676809419294</v>
      </c>
      <c r="AP1020" s="224"/>
      <c r="AQ1020" s="224"/>
      <c r="AR1020" s="2531"/>
      <c r="AS1020" s="2531"/>
      <c r="AT1020" s="2531"/>
    </row>
    <row r="1021" spans="4:46">
      <c r="D1021" s="1745" t="s">
        <v>281</v>
      </c>
      <c r="E1021" s="226"/>
      <c r="F1021" s="226"/>
      <c r="G1021" s="226"/>
      <c r="H1021" s="226"/>
      <c r="I1021" s="226"/>
      <c r="J1021" s="226">
        <v>-0.13741075764618105</v>
      </c>
      <c r="K1021" s="226">
        <v>-0.13406717181167516</v>
      </c>
      <c r="L1021" s="226">
        <v>-0.10963052167663367</v>
      </c>
      <c r="M1021" s="226">
        <v>4.5963582441251427E-2</v>
      </c>
      <c r="N1021" s="226">
        <v>-2.1498768383957922E-2</v>
      </c>
      <c r="O1021" s="226">
        <v>1.9608437095518516E-2</v>
      </c>
      <c r="P1021" s="226">
        <v>8.221005568953399E-2</v>
      </c>
      <c r="Q1021" s="226">
        <v>0.12734006946964627</v>
      </c>
      <c r="R1021" s="226">
        <v>0.14613901406017726</v>
      </c>
      <c r="S1021" s="226">
        <v>0.12858883340401484</v>
      </c>
      <c r="T1021" s="226">
        <v>3.6586563072383838E-2</v>
      </c>
      <c r="U1021" s="226">
        <v>-2.6622850763022843E-2</v>
      </c>
      <c r="V1021" s="226">
        <v>-5.8822363127712607E-2</v>
      </c>
      <c r="W1021" s="226">
        <v>7.0851356711734148E-2</v>
      </c>
      <c r="X1021" s="226">
        <v>-3.2329769062267921E-2</v>
      </c>
      <c r="Y1021" s="226">
        <v>-4.2332100676206186E-2</v>
      </c>
      <c r="Z1021" s="226">
        <v>9.0910601449372797E-2</v>
      </c>
      <c r="AA1021" s="226">
        <v>-3.5328375311534987E-2</v>
      </c>
      <c r="AB1021" s="226">
        <v>-3.1581252939337445E-2</v>
      </c>
      <c r="AC1021" s="226">
        <v>-6.1699801745673466E-2</v>
      </c>
      <c r="AD1021" s="226">
        <v>-8.1734083165130311E-4</v>
      </c>
      <c r="AE1021" s="226">
        <v>5.2180262978911429E-3</v>
      </c>
      <c r="AF1021" s="226">
        <v>-8.8519202786752293E-2</v>
      </c>
      <c r="AG1021" s="226">
        <v>0.11437285740594083</v>
      </c>
      <c r="AH1021" s="226">
        <v>-4.1460988270514365E-2</v>
      </c>
      <c r="AI1021" s="2147">
        <v>-0.11731727777235545</v>
      </c>
      <c r="AJ1021" s="226">
        <v>-5.8849439795610525E-2</v>
      </c>
      <c r="AK1021" s="226">
        <v>-2.4319417323497627E-2</v>
      </c>
      <c r="AL1021" s="226">
        <v>-1.1964194939781403E-2</v>
      </c>
      <c r="AM1021" s="226">
        <v>-7.5954307353373052E-3</v>
      </c>
      <c r="AN1021" s="226">
        <v>-1.660488114076708E-3</v>
      </c>
      <c r="AO1021" s="226">
        <v>2.732400763250098E-5</v>
      </c>
      <c r="AP1021" s="226"/>
      <c r="AQ1021" s="226"/>
      <c r="AR1021" s="2532"/>
      <c r="AS1021" s="2532"/>
      <c r="AT1021" s="2532"/>
    </row>
    <row r="1022" spans="4:46">
      <c r="D1022" s="1744"/>
      <c r="E1022" s="216"/>
      <c r="F1022" s="216"/>
      <c r="G1022" s="216"/>
      <c r="H1022" s="216"/>
      <c r="I1022" s="216"/>
      <c r="J1022" s="216"/>
      <c r="K1022" s="216"/>
      <c r="L1022" s="216"/>
      <c r="M1022" s="216"/>
      <c r="N1022" s="216"/>
      <c r="O1022" s="216"/>
      <c r="P1022" s="216"/>
      <c r="Q1022" s="216"/>
      <c r="R1022" s="216"/>
      <c r="S1022" s="216"/>
      <c r="T1022" s="216"/>
      <c r="U1022" s="216"/>
      <c r="V1022" s="216"/>
      <c r="W1022" s="216"/>
      <c r="X1022" s="216"/>
      <c r="Y1022" s="220" t="s">
        <v>261</v>
      </c>
      <c r="Z1022" s="216"/>
      <c r="AA1022" s="216"/>
      <c r="AB1022" s="216"/>
      <c r="AC1022" s="216"/>
      <c r="AD1022" s="216"/>
      <c r="AE1022" s="216"/>
      <c r="AF1022" s="216"/>
      <c r="AG1022" s="216"/>
      <c r="AH1022" s="216"/>
      <c r="AI1022" s="2143"/>
      <c r="AJ1022" s="216"/>
      <c r="AK1022" s="216"/>
      <c r="AL1022" s="216"/>
      <c r="AM1022" s="216"/>
      <c r="AN1022" s="216"/>
      <c r="AO1022" s="216"/>
      <c r="AP1022" s="216"/>
      <c r="AQ1022" s="216"/>
      <c r="AR1022" s="2528"/>
      <c r="AS1022" s="2528"/>
      <c r="AT1022" s="2528"/>
    </row>
    <row r="1023" spans="4:46">
      <c r="D1023" s="1751" t="s">
        <v>282</v>
      </c>
      <c r="E1023" s="960"/>
      <c r="F1023" s="960"/>
      <c r="G1023" s="960"/>
      <c r="H1023" s="960"/>
      <c r="I1023" s="960"/>
      <c r="J1023" s="960" t="s">
        <v>55</v>
      </c>
      <c r="K1023" s="960" t="s">
        <v>368</v>
      </c>
      <c r="L1023" s="960" t="s">
        <v>369</v>
      </c>
      <c r="M1023" s="960" t="s">
        <v>370</v>
      </c>
      <c r="N1023" s="960" t="s">
        <v>371</v>
      </c>
      <c r="O1023" s="960" t="s">
        <v>372</v>
      </c>
      <c r="P1023" s="960" t="s">
        <v>373</v>
      </c>
      <c r="Q1023" s="960" t="s">
        <v>374</v>
      </c>
      <c r="R1023" s="960" t="s">
        <v>346</v>
      </c>
      <c r="S1023" s="960" t="s">
        <v>347</v>
      </c>
      <c r="T1023" s="960" t="s">
        <v>348</v>
      </c>
      <c r="U1023" s="960" t="s">
        <v>40</v>
      </c>
      <c r="V1023" s="960" t="s">
        <v>41</v>
      </c>
      <c r="W1023" s="960" t="s">
        <v>42</v>
      </c>
      <c r="X1023" s="960" t="s">
        <v>43</v>
      </c>
      <c r="Y1023" s="960" t="s">
        <v>44</v>
      </c>
      <c r="Z1023" s="960" t="s">
        <v>45</v>
      </c>
      <c r="AA1023" s="960" t="s">
        <v>46</v>
      </c>
      <c r="AB1023" s="960" t="s">
        <v>47</v>
      </c>
      <c r="AC1023" s="960" t="s">
        <v>48</v>
      </c>
      <c r="AD1023" s="960" t="s">
        <v>49</v>
      </c>
      <c r="AE1023" s="960" t="s">
        <v>50</v>
      </c>
      <c r="AF1023" s="960" t="s">
        <v>356</v>
      </c>
      <c r="AG1023" s="960" t="s">
        <v>363</v>
      </c>
      <c r="AH1023" s="960" t="s">
        <v>364</v>
      </c>
      <c r="AI1023" s="2157" t="s">
        <v>366</v>
      </c>
      <c r="AJ1023" s="960" t="s">
        <v>365</v>
      </c>
      <c r="AK1023" s="960" t="s">
        <v>391</v>
      </c>
      <c r="AL1023" s="960" t="s">
        <v>736</v>
      </c>
      <c r="AM1023" s="960" t="s">
        <v>1178</v>
      </c>
      <c r="AN1023" s="960" t="s">
        <v>1180</v>
      </c>
      <c r="AO1023" s="960" t="s">
        <v>1182</v>
      </c>
      <c r="AP1023" s="960" t="s">
        <v>1392</v>
      </c>
      <c r="AQ1023" s="960" t="s">
        <v>1393</v>
      </c>
      <c r="AR1023" s="2400" t="s">
        <v>1394</v>
      </c>
      <c r="AS1023" s="2400" t="s">
        <v>1395</v>
      </c>
      <c r="AT1023" s="2400" t="s">
        <v>1396</v>
      </c>
    </row>
    <row r="1024" spans="4:46">
      <c r="D1024" s="1744" t="s">
        <v>52</v>
      </c>
      <c r="E1024" s="222">
        <v>0</v>
      </c>
      <c r="F1024" s="222">
        <v>0</v>
      </c>
      <c r="G1024" s="222">
        <v>0</v>
      </c>
      <c r="H1024" s="222">
        <v>0</v>
      </c>
      <c r="I1024" s="222">
        <v>0</v>
      </c>
      <c r="J1024" s="222">
        <v>0</v>
      </c>
      <c r="K1024" s="222">
        <v>0</v>
      </c>
      <c r="L1024" s="222">
        <v>0</v>
      </c>
      <c r="M1024" s="222">
        <v>0</v>
      </c>
      <c r="N1024" s="222">
        <v>0</v>
      </c>
      <c r="O1024" s="222">
        <v>0</v>
      </c>
      <c r="P1024" s="222">
        <v>0</v>
      </c>
      <c r="Q1024" s="222">
        <v>0</v>
      </c>
      <c r="R1024" s="222">
        <v>0</v>
      </c>
      <c r="S1024" s="222">
        <v>0</v>
      </c>
      <c r="T1024" s="222">
        <v>0</v>
      </c>
      <c r="U1024" s="222">
        <v>0</v>
      </c>
      <c r="V1024" s="222">
        <v>4.7331240188383049E-2</v>
      </c>
      <c r="W1024" s="222">
        <v>5.1638418079096041E-2</v>
      </c>
      <c r="X1024" s="222">
        <v>5.7464945729421353E-2</v>
      </c>
      <c r="Y1024" s="222">
        <v>0.16197748389763394</v>
      </c>
      <c r="Z1024" s="222">
        <v>0.17185592006512335</v>
      </c>
      <c r="AA1024" s="222">
        <v>0.17823340418929079</v>
      </c>
      <c r="AB1024" s="222">
        <v>0.17771355343453657</v>
      </c>
      <c r="AC1024" s="222">
        <v>0.18232332284460281</v>
      </c>
      <c r="AD1024" s="222">
        <v>0.19158950603137481</v>
      </c>
      <c r="AE1024" s="222">
        <v>0.18778257214637162</v>
      </c>
      <c r="AF1024" s="222">
        <v>0.19526247974384725</v>
      </c>
      <c r="AG1024" s="222">
        <v>0.1902136477880613</v>
      </c>
      <c r="AH1024" s="222">
        <v>0.1758987069103832</v>
      </c>
      <c r="AI1024" s="2144">
        <v>0.1783289350111342</v>
      </c>
      <c r="AJ1024" s="222">
        <v>0.18394949751321232</v>
      </c>
      <c r="AK1024" s="222">
        <v>0.19468850564714918</v>
      </c>
      <c r="AL1024" s="222">
        <v>0.20331531935138675</v>
      </c>
      <c r="AM1024" s="222">
        <v>0.20865410829066056</v>
      </c>
      <c r="AN1024" s="222">
        <v>0.20919340628689506</v>
      </c>
      <c r="AO1024" s="222">
        <v>0.2103349082537343</v>
      </c>
      <c r="AP1024" s="222"/>
      <c r="AQ1024" s="222"/>
      <c r="AR1024" s="2529"/>
      <c r="AS1024" s="2529"/>
      <c r="AT1024" s="2529"/>
    </row>
    <row r="1025" spans="4:46">
      <c r="D1025" s="1748" t="s">
        <v>556</v>
      </c>
      <c r="E1025" s="229">
        <v>0</v>
      </c>
      <c r="F1025" s="229">
        <v>0</v>
      </c>
      <c r="G1025" s="229">
        <v>0</v>
      </c>
      <c r="H1025" s="229">
        <v>0</v>
      </c>
      <c r="I1025" s="229">
        <v>0</v>
      </c>
      <c r="J1025" s="229">
        <v>0</v>
      </c>
      <c r="K1025" s="229">
        <v>0</v>
      </c>
      <c r="L1025" s="229">
        <v>0</v>
      </c>
      <c r="M1025" s="229">
        <v>0</v>
      </c>
      <c r="N1025" s="229">
        <v>0</v>
      </c>
      <c r="O1025" s="229">
        <v>0</v>
      </c>
      <c r="P1025" s="229">
        <v>0</v>
      </c>
      <c r="Q1025" s="229">
        <v>0</v>
      </c>
      <c r="R1025" s="229">
        <v>0</v>
      </c>
      <c r="S1025" s="229">
        <v>0</v>
      </c>
      <c r="T1025" s="229">
        <v>0</v>
      </c>
      <c r="U1025" s="229">
        <v>0</v>
      </c>
      <c r="V1025" s="229">
        <v>4.7331240188383049E-2</v>
      </c>
      <c r="W1025" s="229">
        <v>5.1638418079096041E-2</v>
      </c>
      <c r="X1025" s="229">
        <v>5.7464945729421353E-2</v>
      </c>
      <c r="Y1025" s="229">
        <v>0.13640505428596589</v>
      </c>
      <c r="Z1025" s="229">
        <v>0.14228582353724079</v>
      </c>
      <c r="AA1025" s="229">
        <v>0.15265790468273704</v>
      </c>
      <c r="AB1025" s="229">
        <v>0.14548252090354102</v>
      </c>
      <c r="AC1025" s="229">
        <v>0.14957253523709177</v>
      </c>
      <c r="AD1025" s="229">
        <v>0.1608766068385957</v>
      </c>
      <c r="AE1025" s="229">
        <v>0.15694625763543249</v>
      </c>
      <c r="AF1025" s="229">
        <v>0.15776722273536678</v>
      </c>
      <c r="AG1025" s="229">
        <v>0.15671122170581678</v>
      </c>
      <c r="AH1025" s="229">
        <v>0.14966772209728066</v>
      </c>
      <c r="AI1025" s="2155">
        <v>0.15150566306671176</v>
      </c>
      <c r="AJ1025" s="229">
        <v>0.15772080096302807</v>
      </c>
      <c r="AK1025" s="229">
        <v>0.16855526880303187</v>
      </c>
      <c r="AL1025" s="229">
        <v>0.17766428886452384</v>
      </c>
      <c r="AM1025" s="229">
        <v>0.1832998441329601</v>
      </c>
      <c r="AN1025" s="229">
        <v>0.1844688076171114</v>
      </c>
      <c r="AO1025" s="229">
        <v>0.18513663223683413</v>
      </c>
      <c r="AP1025" s="229"/>
      <c r="AQ1025" s="229"/>
      <c r="AR1025" s="2538"/>
      <c r="AS1025" s="2538"/>
      <c r="AT1025" s="2538"/>
    </row>
    <row r="1026" spans="4:46">
      <c r="D1026" s="1744" t="s">
        <v>689</v>
      </c>
      <c r="E1026" s="222">
        <v>0</v>
      </c>
      <c r="F1026" s="222">
        <v>0</v>
      </c>
      <c r="G1026" s="222">
        <v>0</v>
      </c>
      <c r="H1026" s="222">
        <v>0</v>
      </c>
      <c r="I1026" s="222">
        <v>0</v>
      </c>
      <c r="J1026" s="222">
        <v>0</v>
      </c>
      <c r="K1026" s="222">
        <v>0</v>
      </c>
      <c r="L1026" s="222">
        <v>0</v>
      </c>
      <c r="M1026" s="222">
        <v>0</v>
      </c>
      <c r="N1026" s="222">
        <v>0</v>
      </c>
      <c r="O1026" s="222">
        <v>0</v>
      </c>
      <c r="P1026" s="222">
        <v>0</v>
      </c>
      <c r="Q1026" s="222">
        <v>0</v>
      </c>
      <c r="R1026" s="222">
        <v>0</v>
      </c>
      <c r="S1026" s="222">
        <v>0</v>
      </c>
      <c r="T1026" s="222">
        <v>0</v>
      </c>
      <c r="U1026" s="222">
        <v>0</v>
      </c>
      <c r="V1026" s="222">
        <v>0.13380316849816851</v>
      </c>
      <c r="W1026" s="222">
        <v>0.13877966101694916</v>
      </c>
      <c r="X1026" s="222">
        <v>0.13465770171149147</v>
      </c>
      <c r="Y1026" s="222">
        <v>0.16920841991873012</v>
      </c>
      <c r="Z1026" s="222">
        <v>0.16918667057259362</v>
      </c>
      <c r="AA1026" s="222">
        <v>0.17502770368575368</v>
      </c>
      <c r="AB1026" s="222">
        <v>0.18294960383212805</v>
      </c>
      <c r="AC1026" s="222">
        <v>0.17925676098364404</v>
      </c>
      <c r="AD1026" s="222">
        <v>0.1911979344563669</v>
      </c>
      <c r="AE1026" s="222">
        <v>0.20220501491119544</v>
      </c>
      <c r="AF1026" s="222">
        <v>0.20326465978979524</v>
      </c>
      <c r="AG1026" s="222">
        <v>0.2060705547253914</v>
      </c>
      <c r="AH1026" s="222">
        <v>0.18691975613780681</v>
      </c>
      <c r="AI1026" s="2144">
        <v>0.18616299947467801</v>
      </c>
      <c r="AJ1026" s="222">
        <v>0.17857582986106782</v>
      </c>
      <c r="AK1026" s="222">
        <v>0.17619457543586625</v>
      </c>
      <c r="AL1026" s="222">
        <v>0.17081251467964362</v>
      </c>
      <c r="AM1026" s="222">
        <v>0.16896808824397488</v>
      </c>
      <c r="AN1026" s="222">
        <v>0.16683703995488117</v>
      </c>
      <c r="AO1026" s="222">
        <v>0.15207348256866118</v>
      </c>
      <c r="AP1026" s="222"/>
      <c r="AQ1026" s="222"/>
      <c r="AR1026" s="2529"/>
      <c r="AS1026" s="2529"/>
      <c r="AT1026" s="2529"/>
    </row>
    <row r="1027" spans="4:46">
      <c r="D1027" s="1744" t="s">
        <v>693</v>
      </c>
      <c r="E1027" s="222">
        <v>0</v>
      </c>
      <c r="F1027" s="222">
        <v>0</v>
      </c>
      <c r="G1027" s="222">
        <v>0</v>
      </c>
      <c r="H1027" s="222">
        <v>0</v>
      </c>
      <c r="I1027" s="222">
        <v>0</v>
      </c>
      <c r="J1027" s="222">
        <v>0</v>
      </c>
      <c r="K1027" s="222">
        <v>0</v>
      </c>
      <c r="L1027" s="222">
        <v>0</v>
      </c>
      <c r="M1027" s="222">
        <v>0</v>
      </c>
      <c r="N1027" s="222">
        <v>0</v>
      </c>
      <c r="O1027" s="222">
        <v>0</v>
      </c>
      <c r="P1027" s="222">
        <v>0</v>
      </c>
      <c r="Q1027" s="222">
        <v>0</v>
      </c>
      <c r="R1027" s="222">
        <v>0</v>
      </c>
      <c r="S1027" s="222">
        <v>0</v>
      </c>
      <c r="T1027" s="222">
        <v>0</v>
      </c>
      <c r="U1027" s="222">
        <v>0</v>
      </c>
      <c r="V1027" s="222">
        <v>0.10017267399267399</v>
      </c>
      <c r="W1027" s="222">
        <v>9.5661016949152536E-2</v>
      </c>
      <c r="X1027" s="222">
        <v>8.5010523234922572E-2</v>
      </c>
      <c r="Y1027" s="222">
        <v>0.12054980009568653</v>
      </c>
      <c r="Z1027" s="222">
        <v>0.11604351997145472</v>
      </c>
      <c r="AA1027" s="222">
        <v>9.422206295596755E-2</v>
      </c>
      <c r="AB1027" s="222">
        <v>8.865989612867417E-2</v>
      </c>
      <c r="AC1027" s="222">
        <v>8.4926231307654684E-2</v>
      </c>
      <c r="AD1027" s="222">
        <v>0.10491832598276918</v>
      </c>
      <c r="AE1027" s="222">
        <v>0.10988065565830314</v>
      </c>
      <c r="AF1027" s="222">
        <v>0.12207961433050968</v>
      </c>
      <c r="AG1027" s="222">
        <v>0.13303092941911573</v>
      </c>
      <c r="AH1027" s="222">
        <v>9.935380580761366E-2</v>
      </c>
      <c r="AI1027" s="2144">
        <v>9.7082309883231577E-2</v>
      </c>
      <c r="AJ1027" s="222">
        <v>8.9372541654522977E-2</v>
      </c>
      <c r="AK1027" s="222">
        <v>8.9979035536666821E-2</v>
      </c>
      <c r="AL1027" s="222">
        <v>9.4725356849070838E-2</v>
      </c>
      <c r="AM1027" s="222">
        <v>9.2663660343696871E-2</v>
      </c>
      <c r="AN1027" s="222">
        <v>9.5488919661130905E-2</v>
      </c>
      <c r="AO1027" s="222">
        <v>0.10961151138643542</v>
      </c>
      <c r="AP1027" s="222"/>
      <c r="AQ1027" s="222"/>
      <c r="AR1027" s="2529"/>
      <c r="AS1027" s="2529"/>
      <c r="AT1027" s="2529"/>
    </row>
    <row r="1028" spans="4:46">
      <c r="D1028" s="1744" t="s">
        <v>722</v>
      </c>
      <c r="E1028" s="230">
        <v>0</v>
      </c>
      <c r="F1028" s="230">
        <v>0</v>
      </c>
      <c r="G1028" s="230">
        <v>0</v>
      </c>
      <c r="H1028" s="230">
        <v>0</v>
      </c>
      <c r="I1028" s="230">
        <v>0</v>
      </c>
      <c r="J1028" s="230">
        <v>0</v>
      </c>
      <c r="K1028" s="230">
        <v>0</v>
      </c>
      <c r="L1028" s="230">
        <v>0</v>
      </c>
      <c r="M1028" s="230">
        <v>0</v>
      </c>
      <c r="N1028" s="230">
        <v>0</v>
      </c>
      <c r="O1028" s="230">
        <v>0</v>
      </c>
      <c r="P1028" s="230">
        <v>0</v>
      </c>
      <c r="Q1028" s="230">
        <v>0</v>
      </c>
      <c r="R1028" s="230">
        <v>0</v>
      </c>
      <c r="S1028" s="230">
        <v>0</v>
      </c>
      <c r="T1028" s="230">
        <v>0</v>
      </c>
      <c r="U1028" s="230">
        <v>0</v>
      </c>
      <c r="V1028" s="230">
        <v>-8.747511778257458E-2</v>
      </c>
      <c r="W1028" s="230">
        <v>-7.9435028248587572E-2</v>
      </c>
      <c r="X1028" s="230">
        <v>-8.7855275957008996E-2</v>
      </c>
      <c r="Y1028" s="230">
        <v>-3.8907463262628679E-2</v>
      </c>
      <c r="Z1028" s="230">
        <v>-4.2092795415463222E-2</v>
      </c>
      <c r="AA1028" s="230">
        <v>-3.3986970449752386E-2</v>
      </c>
      <c r="AB1028" s="230">
        <v>-5.1907565224562836E-2</v>
      </c>
      <c r="AC1028" s="230">
        <v>-4.419768639458628E-2</v>
      </c>
      <c r="AD1028" s="230">
        <v>-6.2684439642423359E-2</v>
      </c>
      <c r="AE1028" s="230">
        <v>-8.9865494021179854E-2</v>
      </c>
      <c r="AF1028" s="230">
        <v>-8.65638049940195E-2</v>
      </c>
      <c r="AG1028" s="230">
        <v>-9.317191915042701E-2</v>
      </c>
      <c r="AH1028" s="230">
        <v>-7.3086882835404876E-2</v>
      </c>
      <c r="AI1028" s="2158">
        <v>-6.6992173514750647E-2</v>
      </c>
      <c r="AJ1028" s="230">
        <v>-5.156224842591639E-2</v>
      </c>
      <c r="AK1028" s="230">
        <v>-3.4136672981718227E-2</v>
      </c>
      <c r="AL1028" s="230">
        <v>-3.1090990411576331E-2</v>
      </c>
      <c r="AM1028" s="230">
        <v>-3.1343051089731622E-2</v>
      </c>
      <c r="AN1028" s="230">
        <v>-3.0180089865428004E-2</v>
      </c>
      <c r="AO1028" s="230">
        <v>-2.9881394864597111E-2</v>
      </c>
      <c r="AP1028" s="230"/>
      <c r="AQ1028" s="230"/>
      <c r="AR1028" s="2542"/>
      <c r="AS1028" s="2542"/>
      <c r="AT1028" s="2542"/>
    </row>
    <row r="1029" spans="4:46">
      <c r="D1029" s="1748" t="s">
        <v>723</v>
      </c>
      <c r="E1029" s="229">
        <v>0</v>
      </c>
      <c r="F1029" s="229">
        <v>0</v>
      </c>
      <c r="G1029" s="229">
        <v>0</v>
      </c>
      <c r="H1029" s="229">
        <v>0</v>
      </c>
      <c r="I1029" s="229">
        <v>0</v>
      </c>
      <c r="J1029" s="229">
        <v>0</v>
      </c>
      <c r="K1029" s="229">
        <v>0</v>
      </c>
      <c r="L1029" s="229">
        <v>0</v>
      </c>
      <c r="M1029" s="229">
        <v>0</v>
      </c>
      <c r="N1029" s="229">
        <v>0</v>
      </c>
      <c r="O1029" s="229">
        <v>0</v>
      </c>
      <c r="P1029" s="229">
        <v>0</v>
      </c>
      <c r="Q1029" s="229">
        <v>0</v>
      </c>
      <c r="R1029" s="229">
        <v>0</v>
      </c>
      <c r="S1029" s="229">
        <v>0</v>
      </c>
      <c r="T1029" s="229">
        <v>0</v>
      </c>
      <c r="U1029" s="229">
        <v>0</v>
      </c>
      <c r="V1029" s="229">
        <v>-8.747511778257458E-2</v>
      </c>
      <c r="W1029" s="229">
        <v>-7.9435028248587572E-2</v>
      </c>
      <c r="X1029" s="229">
        <v>-8.7855275957008996E-2</v>
      </c>
      <c r="Y1029" s="229">
        <v>-3.8907463262628679E-2</v>
      </c>
      <c r="Z1029" s="229">
        <v>-4.2092795415463222E-2</v>
      </c>
      <c r="AA1029" s="229">
        <v>-3.3986970449752386E-2</v>
      </c>
      <c r="AB1029" s="229">
        <v>-5.1907565224562836E-2</v>
      </c>
      <c r="AC1029" s="229">
        <v>-4.419768639458628E-2</v>
      </c>
      <c r="AD1029" s="229">
        <v>-6.2684439642423359E-2</v>
      </c>
      <c r="AE1029" s="229">
        <v>-8.9865494021179854E-2</v>
      </c>
      <c r="AF1029" s="229">
        <v>-8.65638049940195E-2</v>
      </c>
      <c r="AG1029" s="229">
        <v>-9.317191915042701E-2</v>
      </c>
      <c r="AH1029" s="229">
        <v>-7.3086882835404876E-2</v>
      </c>
      <c r="AI1029" s="2155">
        <v>-6.6992173514750647E-2</v>
      </c>
      <c r="AJ1029" s="229">
        <v>-5.156224842591639E-2</v>
      </c>
      <c r="AK1029" s="229">
        <v>-3.4136672981718227E-2</v>
      </c>
      <c r="AL1029" s="229">
        <v>-3.1090990411576331E-2</v>
      </c>
      <c r="AM1029" s="229">
        <v>-3.1343051089731622E-2</v>
      </c>
      <c r="AN1029" s="229">
        <v>-3.0180089865428004E-2</v>
      </c>
      <c r="AO1029" s="229">
        <v>-2.9881394864597111E-2</v>
      </c>
      <c r="AP1029" s="229"/>
      <c r="AQ1029" s="229"/>
      <c r="AR1029" s="2538"/>
      <c r="AS1029" s="2538"/>
      <c r="AT1029" s="2538"/>
    </row>
    <row r="1030" spans="4:46">
      <c r="D1030" s="1748" t="s">
        <v>724</v>
      </c>
      <c r="E1030" s="226">
        <v>0</v>
      </c>
      <c r="F1030" s="226">
        <v>0</v>
      </c>
      <c r="G1030" s="226">
        <v>0</v>
      </c>
      <c r="H1030" s="226">
        <v>0</v>
      </c>
      <c r="I1030" s="226">
        <v>0</v>
      </c>
      <c r="J1030" s="226">
        <v>0</v>
      </c>
      <c r="K1030" s="226">
        <v>0</v>
      </c>
      <c r="L1030" s="226">
        <v>0</v>
      </c>
      <c r="M1030" s="226">
        <v>0</v>
      </c>
      <c r="N1030" s="226">
        <v>0</v>
      </c>
      <c r="O1030" s="226">
        <v>0</v>
      </c>
      <c r="P1030" s="226">
        <v>0</v>
      </c>
      <c r="Q1030" s="226">
        <v>0</v>
      </c>
      <c r="R1030" s="226">
        <v>0</v>
      </c>
      <c r="S1030" s="226">
        <v>0</v>
      </c>
      <c r="T1030" s="226">
        <v>0</v>
      </c>
      <c r="U1030" s="226">
        <v>0</v>
      </c>
      <c r="V1030" s="226">
        <v>-8.6471928309785465E-2</v>
      </c>
      <c r="W1030" s="226">
        <v>-8.7141242937853108E-2</v>
      </c>
      <c r="X1030" s="226">
        <v>-7.7192755982070121E-2</v>
      </c>
      <c r="Y1030" s="226">
        <v>-7.2309360210961763E-3</v>
      </c>
      <c r="Z1030" s="226">
        <v>2.6692494925297013E-3</v>
      </c>
      <c r="AA1030" s="226">
        <v>3.2057005035371045E-3</v>
      </c>
      <c r="AB1030" s="226">
        <v>-5.2360503975914813E-3</v>
      </c>
      <c r="AC1030" s="226">
        <v>-4.419768639458628E-2</v>
      </c>
      <c r="AD1030" s="226">
        <v>-6.2684439642423359E-2</v>
      </c>
      <c r="AE1030" s="226">
        <v>-6.8502990205395978E-2</v>
      </c>
      <c r="AF1030" s="226">
        <v>-8.1289023093536236E-2</v>
      </c>
      <c r="AG1030" s="226">
        <v>-9.317191915042701E-2</v>
      </c>
      <c r="AH1030" s="226">
        <v>-7.3086882835404876E-2</v>
      </c>
      <c r="AI1030" s="2147">
        <v>-6.6920238350975464E-2</v>
      </c>
      <c r="AJ1030" s="226">
        <v>-5.1180962849058584E-2</v>
      </c>
      <c r="AK1030" s="226">
        <v>-3.4136672981718227E-2</v>
      </c>
      <c r="AL1030" s="226">
        <v>-3.1090990411576331E-2</v>
      </c>
      <c r="AM1030" s="226">
        <v>-3.1306418498571645E-2</v>
      </c>
      <c r="AN1030" s="226">
        <v>-3.0115023096049711E-2</v>
      </c>
      <c r="AO1030" s="226">
        <v>-2.9794716219777001E-2</v>
      </c>
      <c r="AP1030" s="226"/>
      <c r="AQ1030" s="226"/>
      <c r="AR1030" s="2532"/>
      <c r="AS1030" s="2532"/>
      <c r="AT1030" s="2532"/>
    </row>
    <row r="1031" spans="4:46">
      <c r="D1031" s="1748" t="s">
        <v>697</v>
      </c>
      <c r="E1031" s="226">
        <v>0</v>
      </c>
      <c r="F1031" s="226">
        <v>0</v>
      </c>
      <c r="G1031" s="226">
        <v>0</v>
      </c>
      <c r="H1031" s="226">
        <v>0</v>
      </c>
      <c r="I1031" s="226">
        <v>0</v>
      </c>
      <c r="J1031" s="226">
        <v>0</v>
      </c>
      <c r="K1031" s="226">
        <v>0</v>
      </c>
      <c r="L1031" s="226">
        <v>0</v>
      </c>
      <c r="M1031" s="226">
        <v>0</v>
      </c>
      <c r="N1031" s="226">
        <v>0</v>
      </c>
      <c r="O1031" s="226">
        <v>0</v>
      </c>
      <c r="P1031" s="226">
        <v>0</v>
      </c>
      <c r="Q1031" s="226">
        <v>0</v>
      </c>
      <c r="R1031" s="226">
        <v>0</v>
      </c>
      <c r="S1031" s="226">
        <v>0</v>
      </c>
      <c r="T1031" s="226">
        <v>0</v>
      </c>
      <c r="U1031" s="226">
        <v>0</v>
      </c>
      <c r="V1031" s="226">
        <v>0</v>
      </c>
      <c r="W1031" s="226">
        <v>6.7796610169491877E-4</v>
      </c>
      <c r="X1031" s="226">
        <v>3.0562347188264926E-4</v>
      </c>
      <c r="Y1031" s="226">
        <v>-1.2237565145424173E-2</v>
      </c>
      <c r="Z1031" s="226">
        <v>3.135300048307484E-3</v>
      </c>
      <c r="AA1031" s="226">
        <v>1.2109502748049294E-2</v>
      </c>
      <c r="AB1031" s="226">
        <v>4.2166303547876462E-3</v>
      </c>
      <c r="AC1031" s="226">
        <v>1.4324090712298777E-2</v>
      </c>
      <c r="AD1031" s="226">
        <v>7.8693045620396324E-3</v>
      </c>
      <c r="AE1031" s="226">
        <v>4.4797917666900798E-2</v>
      </c>
      <c r="AF1031" s="226">
        <v>1.5267124811887529E-2</v>
      </c>
      <c r="AG1031" s="226">
        <v>3.053106932486797E-2</v>
      </c>
      <c r="AH1031" s="226">
        <v>-2.9595874425028388E-4</v>
      </c>
      <c r="AI1031" s="2147">
        <v>1.0710829820368573E-2</v>
      </c>
      <c r="AJ1031" s="226">
        <v>1.2220653935884116E-2</v>
      </c>
      <c r="AK1031" s="226">
        <v>9.4152827361975756E-3</v>
      </c>
      <c r="AL1031" s="226">
        <v>8.3167795004193013E-3</v>
      </c>
      <c r="AM1031" s="226">
        <v>8.6359019818801949E-3</v>
      </c>
      <c r="AN1031" s="226">
        <v>5.0982583015842155E-3</v>
      </c>
      <c r="AO1031" s="226">
        <v>3.5417574112447396E-3</v>
      </c>
      <c r="AP1031" s="226"/>
      <c r="AQ1031" s="226"/>
      <c r="AR1031" s="2532"/>
      <c r="AS1031" s="2532"/>
      <c r="AT1031" s="2532"/>
    </row>
    <row r="1032" spans="4:46">
      <c r="D1032" s="1749" t="s">
        <v>54</v>
      </c>
      <c r="E1032" s="216"/>
      <c r="F1032" s="216"/>
      <c r="G1032" s="216"/>
      <c r="H1032" s="216"/>
      <c r="I1032" s="216"/>
      <c r="J1032" s="216"/>
      <c r="K1032" s="216"/>
      <c r="L1032" s="216"/>
      <c r="M1032" s="216"/>
      <c r="N1032" s="216"/>
      <c r="O1032" s="216"/>
      <c r="P1032" s="216"/>
      <c r="Q1032" s="216"/>
      <c r="R1032" s="216"/>
      <c r="S1032" s="216"/>
      <c r="T1032" s="216"/>
      <c r="U1032" s="216"/>
      <c r="V1032" s="216"/>
      <c r="W1032" s="216"/>
      <c r="X1032" s="216"/>
      <c r="Y1032" s="216" t="s">
        <v>55</v>
      </c>
      <c r="Z1032" s="216"/>
      <c r="AA1032" s="216"/>
      <c r="AB1032" s="216"/>
      <c r="AC1032" s="216"/>
      <c r="AD1032" s="216"/>
      <c r="AE1032" s="216"/>
      <c r="AF1032" s="216"/>
      <c r="AG1032" s="216"/>
      <c r="AH1032" s="216"/>
      <c r="AI1032" s="2143"/>
      <c r="AJ1032" s="216"/>
      <c r="AK1032" s="216"/>
      <c r="AL1032" s="216"/>
      <c r="AM1032" s="216"/>
      <c r="AN1032" s="216"/>
      <c r="AO1032" s="216"/>
      <c r="AP1032" s="216"/>
      <c r="AQ1032" s="216"/>
      <c r="AR1032" s="2528"/>
      <c r="AS1032" s="2528"/>
      <c r="AT1032" s="2528"/>
    </row>
    <row r="1033" spans="4:46">
      <c r="D1033" s="1752" t="s">
        <v>240</v>
      </c>
      <c r="E1033" s="964"/>
      <c r="F1033" s="964"/>
      <c r="G1033" s="964"/>
      <c r="H1033" s="964"/>
      <c r="I1033" s="964">
        <v>1998</v>
      </c>
      <c r="J1033" s="964">
        <v>1999</v>
      </c>
      <c r="K1033" s="964">
        <v>2000</v>
      </c>
      <c r="L1033" s="964">
        <v>2001</v>
      </c>
      <c r="M1033" s="964">
        <v>2002</v>
      </c>
      <c r="N1033" s="964">
        <v>2003</v>
      </c>
      <c r="O1033" s="964">
        <v>2004</v>
      </c>
      <c r="P1033" s="964">
        <v>2005</v>
      </c>
      <c r="Q1033" s="964">
        <v>2006</v>
      </c>
      <c r="R1033" s="964">
        <v>2007</v>
      </c>
      <c r="S1033" s="964">
        <v>2008</v>
      </c>
      <c r="T1033" s="964">
        <v>2009</v>
      </c>
      <c r="U1033" s="964">
        <v>2010</v>
      </c>
      <c r="V1033" s="964">
        <v>2011</v>
      </c>
      <c r="W1033" s="964">
        <v>2012</v>
      </c>
      <c r="X1033" s="964">
        <v>2013</v>
      </c>
      <c r="Y1033" s="964">
        <v>2014</v>
      </c>
      <c r="Z1033" s="964">
        <v>2015</v>
      </c>
      <c r="AA1033" s="964">
        <v>2016</v>
      </c>
      <c r="AB1033" s="964">
        <v>2017</v>
      </c>
      <c r="AC1033" s="964">
        <v>2018</v>
      </c>
      <c r="AD1033" s="964">
        <v>2019</v>
      </c>
      <c r="AE1033" s="964">
        <v>2020</v>
      </c>
      <c r="AF1033" s="964">
        <v>2021</v>
      </c>
      <c r="AG1033" s="964">
        <v>2022</v>
      </c>
      <c r="AH1033" s="964">
        <v>2023</v>
      </c>
      <c r="AI1033" s="2159">
        <v>2024</v>
      </c>
      <c r="AJ1033" s="964">
        <v>2025</v>
      </c>
      <c r="AK1033" s="964">
        <v>2026</v>
      </c>
      <c r="AL1033" s="964">
        <v>2027</v>
      </c>
      <c r="AM1033" s="964">
        <v>2028</v>
      </c>
      <c r="AN1033" s="964">
        <v>2029</v>
      </c>
      <c r="AO1033" s="962">
        <v>2030</v>
      </c>
      <c r="AP1033" s="962">
        <f t="shared" ref="AP1033" si="381">+AO1033+1</f>
        <v>2031</v>
      </c>
      <c r="AQ1033" s="962">
        <f t="shared" ref="AQ1033" si="382">+AP1033+1</f>
        <v>2032</v>
      </c>
      <c r="AR1033" s="2527">
        <f t="shared" ref="AR1033" si="383">+AQ1033+1</f>
        <v>2033</v>
      </c>
      <c r="AS1033" s="2527">
        <f t="shared" ref="AS1033" si="384">+AR1033+1</f>
        <v>2034</v>
      </c>
      <c r="AT1033" s="2527">
        <f t="shared" ref="AT1033" si="385">+AS1033+1</f>
        <v>2035</v>
      </c>
    </row>
    <row r="1034" spans="4:46">
      <c r="D1034" s="1744" t="s">
        <v>715</v>
      </c>
      <c r="E1034" s="224"/>
      <c r="F1034" s="224"/>
      <c r="G1034" s="224"/>
      <c r="H1034" s="224"/>
      <c r="I1034" s="224">
        <v>62.480240890000005</v>
      </c>
      <c r="J1034" s="224">
        <v>60.92301823999999</v>
      </c>
      <c r="K1034" s="224">
        <v>68.978827246000009</v>
      </c>
      <c r="L1034" s="224">
        <v>92.401690245089114</v>
      </c>
      <c r="M1034" s="224">
        <v>64.763704910780007</v>
      </c>
      <c r="N1034" s="224">
        <v>62.780109999999993</v>
      </c>
      <c r="O1034" s="224">
        <v>97.935253032574082</v>
      </c>
      <c r="P1034" s="224">
        <v>124.897456064403</v>
      </c>
      <c r="Q1034" s="224">
        <v>147.30299980249552</v>
      </c>
      <c r="R1034" s="224">
        <v>176.69369374961863</v>
      </c>
      <c r="S1034" s="224">
        <v>263.71555412455729</v>
      </c>
      <c r="T1034" s="224">
        <v>234.10938203532825</v>
      </c>
      <c r="U1034" s="224">
        <v>297.27525638318576</v>
      </c>
      <c r="V1034" s="224">
        <v>464.23509572295097</v>
      </c>
      <c r="W1034" s="224">
        <v>590.75047513658239</v>
      </c>
      <c r="X1034" s="224">
        <v>703.01008041898604</v>
      </c>
      <c r="Y1034" s="224">
        <v>723.09059610740644</v>
      </c>
      <c r="Z1034" s="224">
        <v>682.04487175539759</v>
      </c>
      <c r="AA1034" s="224">
        <v>726.61089888126162</v>
      </c>
      <c r="AB1034" s="224">
        <v>1040.4630420538626</v>
      </c>
      <c r="AC1034" s="224">
        <v>1129.6259856911984</v>
      </c>
      <c r="AD1034" s="224">
        <v>1239.7017406889609</v>
      </c>
      <c r="AE1034" s="224">
        <v>1407.5179307271878</v>
      </c>
      <c r="AF1034" s="224">
        <v>1530.8304561703999</v>
      </c>
      <c r="AG1034" s="224">
        <v>2111.8792169381027</v>
      </c>
      <c r="AH1034" s="224">
        <v>2465.9492713402205</v>
      </c>
      <c r="AI1034" s="2146">
        <v>2781.3344182692786</v>
      </c>
      <c r="AJ1034" s="224">
        <v>3155.8879615867845</v>
      </c>
      <c r="AK1034" s="224">
        <v>3555.5008613878699</v>
      </c>
      <c r="AL1034" s="224">
        <v>3988.0079086319411</v>
      </c>
      <c r="AM1034" s="224">
        <v>4419.9303562528676</v>
      </c>
      <c r="AN1034" s="224">
        <v>4641.9144836521082</v>
      </c>
      <c r="AO1034" s="224">
        <v>4961.7168858420155</v>
      </c>
      <c r="AP1034" s="224"/>
      <c r="AQ1034" s="224"/>
      <c r="AR1034" s="2531"/>
      <c r="AS1034" s="2531"/>
      <c r="AT1034" s="2531"/>
    </row>
    <row r="1035" spans="4:46">
      <c r="D1035" s="1748" t="s">
        <v>713</v>
      </c>
      <c r="E1035" s="224"/>
      <c r="F1035" s="224"/>
      <c r="G1035" s="224"/>
      <c r="H1035" s="224"/>
      <c r="I1035" s="224"/>
      <c r="J1035" s="224"/>
      <c r="K1035" s="224">
        <v>0.13222931559734907</v>
      </c>
      <c r="L1035" s="224">
        <v>0.33956597892793794</v>
      </c>
      <c r="M1035" s="224">
        <v>-0.29910692392099381</v>
      </c>
      <c r="N1035" s="224">
        <v>-3.0628187709654031E-2</v>
      </c>
      <c r="O1035" s="224">
        <v>0.55997262560664662</v>
      </c>
      <c r="P1035" s="224">
        <v>0.27530641109244969</v>
      </c>
      <c r="Q1035" s="224">
        <v>0.17939151399960584</v>
      </c>
      <c r="R1035" s="224">
        <v>0.19952542708926679</v>
      </c>
      <c r="S1035" s="224">
        <v>0.49250122360479809</v>
      </c>
      <c r="T1035" s="224">
        <v>-0.11226555137223926</v>
      </c>
      <c r="U1035" s="224">
        <v>0.26981351109766916</v>
      </c>
      <c r="V1035" s="224">
        <v>0.56163382506532966</v>
      </c>
      <c r="W1035" s="224">
        <v>0.27252437521254103</v>
      </c>
      <c r="X1035" s="224">
        <v>0.19002880235762665</v>
      </c>
      <c r="Y1035" s="229">
        <v>2.8563624118238318E-2</v>
      </c>
      <c r="Z1035" s="229">
        <v>-5.6764290080619451E-2</v>
      </c>
      <c r="AA1035" s="229">
        <v>6.5341781708823987E-2</v>
      </c>
      <c r="AB1035" s="229">
        <v>0.43193976811499613</v>
      </c>
      <c r="AC1035" s="229">
        <v>8.5695445233046508E-2</v>
      </c>
      <c r="AD1035" s="229">
        <v>9.7444425316056238E-2</v>
      </c>
      <c r="AE1035" s="229">
        <v>0.13536819747059781</v>
      </c>
      <c r="AF1035" s="229">
        <v>8.7609914411181489E-2</v>
      </c>
      <c r="AG1035" s="229">
        <v>0.37956441121591133</v>
      </c>
      <c r="AH1035" s="229">
        <v>0.16765639415471134</v>
      </c>
      <c r="AI1035" s="2155">
        <v>0.12789604011507061</v>
      </c>
      <c r="AJ1035" s="229">
        <v>0.13466684942926666</v>
      </c>
      <c r="AK1035" s="229">
        <v>0.12662455215937363</v>
      </c>
      <c r="AL1035" s="229">
        <v>0.1216444782621271</v>
      </c>
      <c r="AM1035" s="229">
        <v>0.1083053137096448</v>
      </c>
      <c r="AN1035" s="229">
        <v>5.022344460364625E-2</v>
      </c>
      <c r="AO1035" s="229">
        <v>6.8894505341748014E-2</v>
      </c>
      <c r="AP1035" s="229"/>
      <c r="AQ1035" s="229"/>
      <c r="AR1035" s="2538"/>
      <c r="AS1035" s="2538"/>
      <c r="AT1035" s="2538"/>
    </row>
    <row r="1036" spans="4:46">
      <c r="D1036" s="1744" t="s">
        <v>1173</v>
      </c>
      <c r="E1036" s="224"/>
      <c r="F1036" s="224"/>
      <c r="G1036" s="224"/>
      <c r="H1036" s="224"/>
      <c r="I1036" s="224">
        <v>0</v>
      </c>
      <c r="J1036" s="224">
        <v>0</v>
      </c>
      <c r="K1036" s="224">
        <v>97.499919958460595</v>
      </c>
      <c r="L1036" s="224">
        <v>206.04633974163153</v>
      </c>
      <c r="M1036" s="224">
        <v>199.07656675374366</v>
      </c>
      <c r="N1036" s="224">
        <v>213.71911097637914</v>
      </c>
      <c r="O1036" s="224">
        <v>257.77497983835468</v>
      </c>
      <c r="P1036" s="224">
        <v>328.43448411915432</v>
      </c>
      <c r="Q1036" s="224">
        <v>422.15515290722095</v>
      </c>
      <c r="R1036" s="224">
        <v>565.13789192130946</v>
      </c>
      <c r="S1036" s="224">
        <v>855.06367665589835</v>
      </c>
      <c r="T1036" s="224">
        <v>954.55860383826666</v>
      </c>
      <c r="U1036" s="224">
        <v>1083.9734883704168</v>
      </c>
      <c r="V1036" s="224">
        <v>1569.0757776489754</v>
      </c>
      <c r="W1036" s="224">
        <v>1864.4484724541871</v>
      </c>
      <c r="X1036" s="224">
        <v>1853.7883044310697</v>
      </c>
      <c r="Y1036" s="224">
        <v>1991.6599754271583</v>
      </c>
      <c r="Z1036" s="224">
        <v>1918.6504662017737</v>
      </c>
      <c r="AA1036" s="224">
        <v>2020.7541298457961</v>
      </c>
      <c r="AB1036" s="224">
        <v>2014.3645715253474</v>
      </c>
      <c r="AC1036" s="224">
        <v>2284.1439230170154</v>
      </c>
      <c r="AD1036" s="224">
        <v>2704.631588665301</v>
      </c>
      <c r="AE1036" s="224">
        <v>3057.7890691445859</v>
      </c>
      <c r="AF1036" s="224">
        <v>3189.5244366107245</v>
      </c>
      <c r="AG1036" s="224">
        <v>4100.4237989740086</v>
      </c>
      <c r="AH1036" s="224">
        <v>4834.7090858160327</v>
      </c>
      <c r="AI1036" s="2146">
        <v>4937.3235167170078</v>
      </c>
      <c r="AJ1036" s="224">
        <v>5256.7517108339789</v>
      </c>
      <c r="AK1036" s="224">
        <v>5624.7584826269622</v>
      </c>
      <c r="AL1036" s="224">
        <v>6075.4020713400096</v>
      </c>
      <c r="AM1036" s="224">
        <v>6456.8397634591565</v>
      </c>
      <c r="AN1036" s="224">
        <v>6643.7418598450695</v>
      </c>
      <c r="AO1036" s="224">
        <v>7078.2840576972794</v>
      </c>
      <c r="AP1036" s="224"/>
      <c r="AQ1036" s="224"/>
      <c r="AR1036" s="2531"/>
      <c r="AS1036" s="2531"/>
      <c r="AT1036" s="2531"/>
    </row>
    <row r="1037" spans="4:46">
      <c r="D1037" s="1748" t="s">
        <v>714</v>
      </c>
      <c r="E1037" s="229"/>
      <c r="F1037" s="229"/>
      <c r="G1037" s="229"/>
      <c r="H1037" s="229"/>
      <c r="I1037" s="229"/>
      <c r="J1037" s="229">
        <v>5.9810029060071157E-2</v>
      </c>
      <c r="K1037" s="229">
        <v>-0.14111249650401159</v>
      </c>
      <c r="L1037" s="229">
        <v>1.1132975271099368</v>
      </c>
      <c r="M1037" s="229">
        <v>-3.3826240236189076E-2</v>
      </c>
      <c r="N1037" s="229">
        <v>7.3552324421729764E-2</v>
      </c>
      <c r="O1037" s="229">
        <v>0.20613911718379141</v>
      </c>
      <c r="P1037" s="229">
        <v>0.2741131211613661</v>
      </c>
      <c r="Q1037" s="229">
        <v>0.28535575075017161</v>
      </c>
      <c r="R1037" s="229">
        <v>0.3386971307336204</v>
      </c>
      <c r="S1037" s="229">
        <v>0.51301777650923919</v>
      </c>
      <c r="T1037" s="229">
        <v>0.11635966992714142</v>
      </c>
      <c r="U1037" s="229">
        <v>0.13557563046603405</v>
      </c>
      <c r="V1037" s="229">
        <v>0.44752228212502998</v>
      </c>
      <c r="W1037" s="229">
        <v>0.18824629059520848</v>
      </c>
      <c r="X1037" s="229">
        <v>-5.7175986253379385E-3</v>
      </c>
      <c r="Y1037" s="229">
        <v>7.4372931723938995E-2</v>
      </c>
      <c r="Z1037" s="229">
        <v>-3.6657617327338188E-2</v>
      </c>
      <c r="AA1037" s="229">
        <v>5.321639633828168E-2</v>
      </c>
      <c r="AB1037" s="229">
        <v>-3.1619672210870808E-3</v>
      </c>
      <c r="AC1037" s="229">
        <v>0.13392776824275732</v>
      </c>
      <c r="AD1037" s="229">
        <v>0.18408982963423948</v>
      </c>
      <c r="AE1037" s="229">
        <v>0.13057507793642364</v>
      </c>
      <c r="AF1037" s="229">
        <v>4.3081901493941643E-2</v>
      </c>
      <c r="AG1037" s="229">
        <v>0.28559096519455762</v>
      </c>
      <c r="AH1037" s="229">
        <v>0.17907546215729075</v>
      </c>
      <c r="AI1037" s="2155">
        <v>2.1224530593169089E-2</v>
      </c>
      <c r="AJ1037" s="229">
        <v>6.469663027659367E-2</v>
      </c>
      <c r="AK1037" s="229">
        <v>7.0006496794310147E-2</v>
      </c>
      <c r="AL1037" s="229">
        <v>8.0117855745262201E-2</v>
      </c>
      <c r="AM1037" s="229">
        <v>6.2783942139160498E-2</v>
      </c>
      <c r="AN1037" s="229">
        <v>2.8946373649170853E-2</v>
      </c>
      <c r="AO1037" s="229">
        <v>6.5406243502414307E-2</v>
      </c>
      <c r="AP1037" s="229"/>
      <c r="AQ1037" s="229"/>
      <c r="AR1037" s="2538"/>
      <c r="AS1037" s="2538"/>
      <c r="AT1037" s="2538"/>
    </row>
    <row r="1038" spans="4:46">
      <c r="D1038" s="1744" t="s">
        <v>266</v>
      </c>
      <c r="E1038" s="224"/>
      <c r="F1038" s="224"/>
      <c r="G1038" s="224"/>
      <c r="H1038" s="224"/>
      <c r="I1038" s="224">
        <v>33.072032159999964</v>
      </c>
      <c r="J1038" s="224">
        <v>1.5997910394645771</v>
      </c>
      <c r="K1038" s="224">
        <v>-29.935301261764749</v>
      </c>
      <c r="L1038" s="224">
        <v>-112.64168724247342</v>
      </c>
      <c r="M1038" s="224">
        <v>-147.39171744245479</v>
      </c>
      <c r="N1038" s="224">
        <v>-133.06385433127235</v>
      </c>
      <c r="O1038" s="224">
        <v>-127.94251027551269</v>
      </c>
      <c r="P1038" s="224">
        <v>-222.25603350873621</v>
      </c>
      <c r="Q1038" s="224">
        <v>-226.61689353041083</v>
      </c>
      <c r="R1038" s="224">
        <v>-315.42278399296447</v>
      </c>
      <c r="S1038" s="224">
        <v>-617.3408080232191</v>
      </c>
      <c r="T1038" s="224">
        <v>-755.74885385447635</v>
      </c>
      <c r="U1038" s="224">
        <v>-399.14243773980218</v>
      </c>
      <c r="V1038" s="224">
        <v>-477.0105138373151</v>
      </c>
      <c r="W1038" s="224">
        <v>-741.01596068013112</v>
      </c>
      <c r="X1038" s="224">
        <v>-585.10560774615465</v>
      </c>
      <c r="Y1038" s="224">
        <v>-930.08725989400364</v>
      </c>
      <c r="Z1038" s="224">
        <v>-1077.7299234605334</v>
      </c>
      <c r="AA1038" s="224">
        <v>-1321.4837498419872</v>
      </c>
      <c r="AB1038" s="224">
        <v>-875.3626634207443</v>
      </c>
      <c r="AC1038" s="224">
        <v>-974.78568106133037</v>
      </c>
      <c r="AD1038" s="224">
        <v>-1230.8654441505071</v>
      </c>
      <c r="AE1038" s="224">
        <v>-1227.5009740047303</v>
      </c>
      <c r="AF1038" s="224">
        <v>-1203.0824766429605</v>
      </c>
      <c r="AG1038" s="224">
        <v>-1246.4464794543003</v>
      </c>
      <c r="AH1038" s="224">
        <v>-1653.7204263559934</v>
      </c>
      <c r="AI1038" s="2146">
        <v>-1645.6818209310882</v>
      </c>
      <c r="AJ1038" s="224">
        <v>-1545.9120413515375</v>
      </c>
      <c r="AK1038" s="224">
        <v>-1488.2090339771198</v>
      </c>
      <c r="AL1038" s="224">
        <v>-1547.3619018909308</v>
      </c>
      <c r="AM1038" s="224">
        <v>-1511.7209836003233</v>
      </c>
      <c r="AN1038" s="224">
        <v>-1470.6745449325804</v>
      </c>
      <c r="AO1038" s="224">
        <v>-1375.295899189131</v>
      </c>
      <c r="AP1038" s="224"/>
      <c r="AQ1038" s="224"/>
      <c r="AR1038" s="2531"/>
      <c r="AS1038" s="2531"/>
      <c r="AT1038" s="2531"/>
    </row>
    <row r="1039" spans="4:46">
      <c r="D1039" s="1748" t="s">
        <v>259</v>
      </c>
      <c r="E1039" s="229"/>
      <c r="F1039" s="229"/>
      <c r="G1039" s="229"/>
      <c r="H1039" s="229"/>
      <c r="I1039" s="229">
        <v>0</v>
      </c>
      <c r="J1039" s="229">
        <v>0</v>
      </c>
      <c r="K1039" s="229">
        <v>5.9329556758271347E-2</v>
      </c>
      <c r="L1039" s="229">
        <v>4.8037410066494493E-2</v>
      </c>
      <c r="M1039" s="229">
        <v>4.4477696433886542E-2</v>
      </c>
      <c r="N1039" s="229">
        <v>4.9426893282648696E-2</v>
      </c>
      <c r="O1039" s="229">
        <v>4.8735078518169696E-2</v>
      </c>
      <c r="P1039" s="229">
        <v>4.1522627971408252E-2</v>
      </c>
      <c r="Q1039" s="229">
        <v>3.6168997738244765E-2</v>
      </c>
      <c r="R1039" s="229">
        <v>2.5375148867989084E-2</v>
      </c>
      <c r="S1039" s="229">
        <v>2.0513432731216853E-2</v>
      </c>
      <c r="T1039" s="229">
        <v>1.8416694175866704E-2</v>
      </c>
      <c r="U1039" s="229">
        <v>8.0072632384570519E-2</v>
      </c>
      <c r="V1039" s="229">
        <v>9.6565935820801849E-2</v>
      </c>
      <c r="W1039" s="229">
        <v>5.8701962234737136E-2</v>
      </c>
      <c r="X1039" s="229">
        <v>7.1596927651170886E-2</v>
      </c>
      <c r="Y1039" s="229">
        <v>4.8346947295270587E-2</v>
      </c>
      <c r="Z1039" s="229">
        <v>4.3361456367689101E-2</v>
      </c>
      <c r="AA1039" s="229">
        <v>3.9552269164472735E-2</v>
      </c>
      <c r="AB1039" s="229">
        <v>3.9090957088042548E-2</v>
      </c>
      <c r="AC1039" s="229">
        <v>-0.1011411622283538</v>
      </c>
      <c r="AD1039" s="229">
        <v>-0.11917242410573975</v>
      </c>
      <c r="AE1039" s="229">
        <v>-0.12089448542300874</v>
      </c>
      <c r="AF1039" s="229">
        <v>-0.10888130450155582</v>
      </c>
      <c r="AG1039" s="229">
        <v>-9.3846143468771154E-2</v>
      </c>
      <c r="AH1039" s="229">
        <v>-0.11811274454592008</v>
      </c>
      <c r="AI1039" s="2155">
        <v>-0.12115165882017634</v>
      </c>
      <c r="AJ1039" s="229">
        <v>-0.110883694184642</v>
      </c>
      <c r="AK1039" s="229">
        <v>-0.10024855719102331</v>
      </c>
      <c r="AL1039" s="229">
        <v>-9.6335155188024962E-2</v>
      </c>
      <c r="AM1039" s="229">
        <v>-8.6452674222941062E-2</v>
      </c>
      <c r="AN1039" s="229">
        <v>-7.6495677727354841E-2</v>
      </c>
      <c r="AO1039" s="229">
        <v>-6.5742240418273173E-2</v>
      </c>
      <c r="AP1039" s="229"/>
      <c r="AQ1039" s="229"/>
      <c r="AR1039" s="2538"/>
      <c r="AS1039" s="2538"/>
      <c r="AT1039" s="2538"/>
    </row>
    <row r="1040" spans="4:46">
      <c r="D1040" s="1748" t="s">
        <v>475</v>
      </c>
      <c r="E1040" s="229"/>
      <c r="F1040" s="229"/>
      <c r="G1040" s="229"/>
      <c r="H1040" s="229"/>
      <c r="I1040" s="229"/>
      <c r="J1040" s="229"/>
      <c r="K1040" s="229">
        <v>0</v>
      </c>
      <c r="L1040" s="229">
        <v>0</v>
      </c>
      <c r="M1040" s="229">
        <v>0</v>
      </c>
      <c r="N1040" s="229">
        <v>0</v>
      </c>
      <c r="O1040" s="229">
        <v>0</v>
      </c>
      <c r="P1040" s="229">
        <v>0</v>
      </c>
      <c r="Q1040" s="229">
        <v>0</v>
      </c>
      <c r="R1040" s="229">
        <v>0</v>
      </c>
      <c r="S1040" s="229">
        <v>0</v>
      </c>
      <c r="T1040" s="229">
        <v>0</v>
      </c>
      <c r="U1040" s="229">
        <v>6.5831824611134154E-2</v>
      </c>
      <c r="V1040" s="229">
        <v>7.930094190695694E-2</v>
      </c>
      <c r="W1040" s="229">
        <v>4.4872325233951925E-2</v>
      </c>
      <c r="X1040" s="229">
        <v>5.9983809638107864E-2</v>
      </c>
      <c r="Y1040" s="229">
        <v>3.3622381773398581E-2</v>
      </c>
      <c r="Z1040" s="229">
        <v>2.5631996630142016E-2</v>
      </c>
      <c r="AA1040" s="229">
        <v>2.6983635255886335E-2</v>
      </c>
      <c r="AB1040" s="229">
        <v>2.5869996849688177E-2</v>
      </c>
      <c r="AC1040" s="229">
        <v>-9.6780241534659028E-2</v>
      </c>
      <c r="AD1040" s="229">
        <v>-0.118727051986885</v>
      </c>
      <c r="AE1040" s="229">
        <v>-0.11553179743278526</v>
      </c>
      <c r="AF1040" s="229">
        <v>-0.10888130450155582</v>
      </c>
      <c r="AG1040" s="229">
        <v>-9.3846143468771154E-2</v>
      </c>
      <c r="AH1040" s="229">
        <v>-0.11811274454592008</v>
      </c>
      <c r="AI1040" s="2155">
        <v>-0.10806342478790297</v>
      </c>
      <c r="AJ1040" s="229">
        <v>-9.1271441478009502E-2</v>
      </c>
      <c r="AK1040" s="229">
        <v>-8.1223609006668446E-2</v>
      </c>
      <c r="AL1040" s="229">
        <v>-8.2396520565206188E-2</v>
      </c>
      <c r="AM1040" s="229">
        <v>-8.6452674222941062E-2</v>
      </c>
      <c r="AN1040" s="229">
        <v>-7.6495677727354841E-2</v>
      </c>
      <c r="AO1040" s="229">
        <v>-6.5742240418273173E-2</v>
      </c>
      <c r="AP1040" s="229"/>
      <c r="AQ1040" s="229"/>
      <c r="AR1040" s="2538"/>
      <c r="AS1040" s="2538"/>
      <c r="AT1040" s="2538"/>
    </row>
    <row r="1041" spans="4:46">
      <c r="D1041" s="1744" t="s">
        <v>496</v>
      </c>
      <c r="E1041" s="224"/>
      <c r="F1041" s="224"/>
      <c r="G1041" s="224"/>
      <c r="H1041" s="224"/>
      <c r="I1041" s="224">
        <v>1169.4015942600829</v>
      </c>
      <c r="J1041" s="224">
        <v>1186.6615942600829</v>
      </c>
      <c r="K1041" s="224">
        <v>1200.700194260083</v>
      </c>
      <c r="L1041" s="224">
        <v>1198.8781942600831</v>
      </c>
      <c r="M1041" s="224">
        <v>1185.6181942600831</v>
      </c>
      <c r="N1041" s="224">
        <v>1172.7981942600832</v>
      </c>
      <c r="O1041" s="224">
        <v>1208.4931942600831</v>
      </c>
      <c r="P1041" s="224">
        <v>1100.5552628315118</v>
      </c>
      <c r="Q1041" s="224">
        <v>981.39626283151165</v>
      </c>
      <c r="R1041" s="224">
        <v>899.87561632175561</v>
      </c>
      <c r="S1041" s="224">
        <v>789.20526816999995</v>
      </c>
      <c r="T1041" s="224">
        <v>734.9</v>
      </c>
      <c r="U1041" s="224">
        <v>813</v>
      </c>
      <c r="V1041" s="224">
        <v>1049.79</v>
      </c>
      <c r="W1041" s="224">
        <v>843.45</v>
      </c>
      <c r="X1041" s="224">
        <v>1070.3800000000001</v>
      </c>
      <c r="Y1041" s="224">
        <v>950.78992467992578</v>
      </c>
      <c r="Z1041" s="233">
        <v>922.25545713525753</v>
      </c>
      <c r="AA1041" s="234">
        <v>1001.4782706281737</v>
      </c>
      <c r="AB1041" s="234">
        <v>1165.5980080402653</v>
      </c>
      <c r="AC1041" s="234">
        <v>1319.089728493643</v>
      </c>
      <c r="AD1041" s="234">
        <v>1440.415720358448</v>
      </c>
      <c r="AE1041" s="234">
        <v>1722.1086335583839</v>
      </c>
      <c r="AF1041" s="234">
        <v>1888.7181755150552</v>
      </c>
      <c r="AG1041" s="234">
        <v>1746.5639654866159</v>
      </c>
      <c r="AH1041" s="234">
        <v>1853.1125870345604</v>
      </c>
      <c r="AI1041" s="2160">
        <v>2049.5125870345605</v>
      </c>
      <c r="AJ1041" s="235">
        <v>2278.3125870345607</v>
      </c>
      <c r="AK1041" s="235">
        <v>2371.677204764123</v>
      </c>
      <c r="AL1041" s="235">
        <v>2475.8918224936833</v>
      </c>
      <c r="AM1041" s="235">
        <v>2596.0900532830306</v>
      </c>
      <c r="AN1041" s="235">
        <v>2606.8900532830303</v>
      </c>
      <c r="AO1041" s="235">
        <v>3087.4900532830297</v>
      </c>
      <c r="AP1041" s="235"/>
      <c r="AQ1041" s="235"/>
      <c r="AR1041" s="2543"/>
      <c r="AS1041" s="2543"/>
      <c r="AT1041" s="2543"/>
    </row>
    <row r="1042" spans="4:46">
      <c r="D1042" s="1744" t="s">
        <v>284</v>
      </c>
      <c r="E1042" s="236"/>
      <c r="F1042" s="236"/>
      <c r="G1042" s="236"/>
      <c r="H1042" s="236"/>
      <c r="I1042" s="236">
        <v>-1505.9678278951185</v>
      </c>
      <c r="J1042" s="236">
        <v>-633.58429355094358</v>
      </c>
      <c r="K1042" s="236">
        <v>-8.8092618705541638E-4</v>
      </c>
      <c r="L1042" s="236">
        <v>-6.7440556641791089E-3</v>
      </c>
      <c r="M1042" s="236">
        <v>-6.5248205547823049E-3</v>
      </c>
      <c r="N1042" s="236">
        <v>1.6702867433116837E-2</v>
      </c>
      <c r="O1042" s="236">
        <v>-4.5429043602095244E-2</v>
      </c>
      <c r="P1042" s="236">
        <v>-4.0629332550188399E-2</v>
      </c>
      <c r="Q1042" s="236">
        <v>-2.4563507951636417E-2</v>
      </c>
      <c r="R1042" s="236">
        <v>-2.7205258549817327E-2</v>
      </c>
      <c r="S1042" s="236">
        <v>-1.0489849083027421E-2</v>
      </c>
      <c r="T1042" s="236">
        <v>-9.5751380234835714E-3</v>
      </c>
      <c r="U1042" s="236">
        <v>1.1775294708709604E-2</v>
      </c>
      <c r="V1042" s="236">
        <v>3.4081777337295074E-2</v>
      </c>
      <c r="W1042" s="236">
        <v>-2.7766281299498194E-2</v>
      </c>
      <c r="X1042" s="236">
        <v>2.9234855730157796E-2</v>
      </c>
      <c r="Y1042" s="236">
        <v>-1.098082555848116E-2</v>
      </c>
      <c r="Z1042" s="237">
        <v>-3.3401156299155015E-3</v>
      </c>
      <c r="AA1042" s="236">
        <v>9.1112255255816673E-3</v>
      </c>
      <c r="AB1042" s="236">
        <v>1.7002125621115978E-2</v>
      </c>
      <c r="AC1042" s="236">
        <v>5.5586739136843661</v>
      </c>
      <c r="AD1042" s="236">
        <v>6.2930558838188828</v>
      </c>
      <c r="AE1042" s="236">
        <v>6.4559070714149467</v>
      </c>
      <c r="AF1042" s="236">
        <v>5.6357269839203301</v>
      </c>
      <c r="AG1042" s="236">
        <v>4.873574993758635</v>
      </c>
      <c r="AH1042" s="236">
        <v>5.0674408972309797</v>
      </c>
      <c r="AI1042" s="2156">
        <v>5.4928689743790535</v>
      </c>
      <c r="AJ1042" s="254">
        <v>5.7950637123370612</v>
      </c>
      <c r="AK1042" s="254">
        <v>5.741280110188411</v>
      </c>
      <c r="AL1042" s="254">
        <v>5.7941593218669549</v>
      </c>
      <c r="AM1042" s="254">
        <v>5.8792513773380497</v>
      </c>
      <c r="AN1042" s="254">
        <v>5.499304537650807</v>
      </c>
      <c r="AO1042" s="254">
        <v>0</v>
      </c>
      <c r="AP1042" s="254"/>
      <c r="AQ1042" s="254"/>
      <c r="AR1042" s="2544"/>
      <c r="AS1042" s="2544"/>
      <c r="AT1042" s="2544"/>
    </row>
    <row r="1043" spans="4:46">
      <c r="D1043" s="1744" t="s">
        <v>497</v>
      </c>
      <c r="E1043" s="236"/>
      <c r="F1043" s="236"/>
      <c r="G1043" s="236"/>
      <c r="H1043" s="236"/>
      <c r="I1043" s="236">
        <v>825.69173868169923</v>
      </c>
      <c r="J1043" s="236">
        <v>3334.8803585763462</v>
      </c>
      <c r="K1043" s="236" t="s">
        <v>55</v>
      </c>
      <c r="L1043" s="236" t="s">
        <v>55</v>
      </c>
      <c r="M1043" s="236" t="s">
        <v>55</v>
      </c>
      <c r="N1043" s="236" t="s">
        <v>55</v>
      </c>
      <c r="O1043" s="236" t="s">
        <v>55</v>
      </c>
      <c r="P1043" s="236" t="s">
        <v>55</v>
      </c>
      <c r="Q1043" s="236" t="s">
        <v>55</v>
      </c>
      <c r="R1043" s="236" t="s">
        <v>55</v>
      </c>
      <c r="S1043" s="236" t="s">
        <v>55</v>
      </c>
      <c r="T1043" s="236" t="s">
        <v>55</v>
      </c>
      <c r="U1043" s="236" t="s">
        <v>55</v>
      </c>
      <c r="V1043" s="236" t="s">
        <v>55</v>
      </c>
      <c r="W1043" s="236" t="s">
        <v>55</v>
      </c>
      <c r="X1043" s="236" t="s">
        <v>55</v>
      </c>
      <c r="Y1043" s="236" t="s">
        <v>55</v>
      </c>
      <c r="Z1043" s="237" t="s">
        <v>55</v>
      </c>
      <c r="AA1043" s="236" t="s">
        <v>55</v>
      </c>
      <c r="AB1043" s="236" t="s">
        <v>55</v>
      </c>
      <c r="AC1043" s="236">
        <v>4.5254242999396848</v>
      </c>
      <c r="AD1043" s="236">
        <v>5.8578346572654389</v>
      </c>
      <c r="AE1043" s="236">
        <v>5.8674898333609562</v>
      </c>
      <c r="AF1043" s="236">
        <v>5.0725317054372994</v>
      </c>
      <c r="AG1043" s="236">
        <v>4.3180314471239667</v>
      </c>
      <c r="AH1043" s="236">
        <v>4.4731386707355796</v>
      </c>
      <c r="AI1043" s="2156">
        <v>4.8123949260439067</v>
      </c>
      <c r="AJ1043" s="254">
        <v>5.0605405939829655</v>
      </c>
      <c r="AK1043" s="254">
        <v>5.070752203885176</v>
      </c>
      <c r="AL1043" s="254">
        <v>5.1312194141210261</v>
      </c>
      <c r="AM1043" s="254">
        <v>5.1109335068159467</v>
      </c>
      <c r="AN1043" s="254">
        <v>4.7743055968772046</v>
      </c>
      <c r="AO1043" s="254">
        <v>0</v>
      </c>
      <c r="AP1043" s="254"/>
      <c r="AQ1043" s="254"/>
      <c r="AR1043" s="2544"/>
      <c r="AS1043" s="2544"/>
      <c r="AT1043" s="2544"/>
    </row>
    <row r="1044" spans="4:46">
      <c r="D1044" s="1744" t="s">
        <v>498</v>
      </c>
      <c r="E1044" s="236"/>
      <c r="F1044" s="236"/>
      <c r="G1044" s="236"/>
      <c r="H1044" s="236"/>
      <c r="I1044" s="236"/>
      <c r="J1044" s="236"/>
      <c r="K1044" s="236">
        <v>53.139634039055309</v>
      </c>
      <c r="L1044" s="236">
        <v>54.84315436818963</v>
      </c>
      <c r="M1044" s="236">
        <v>50.456035936029139</v>
      </c>
      <c r="N1044" s="236">
        <v>41.358991596862595</v>
      </c>
      <c r="O1044" s="236">
        <v>33.265730399000539</v>
      </c>
      <c r="P1044" s="236">
        <v>23.622949453406736</v>
      </c>
      <c r="Q1044" s="236">
        <v>15.717276382877115</v>
      </c>
      <c r="R1044" s="236">
        <v>9.4805294730604714</v>
      </c>
      <c r="S1044" s="236">
        <v>7.4857045678527765</v>
      </c>
      <c r="T1044" s="236">
        <v>6.1625053758043444</v>
      </c>
      <c r="U1044" s="236">
        <v>4.7792066792209091</v>
      </c>
      <c r="V1044" s="236">
        <v>5.465041817493737</v>
      </c>
      <c r="W1044" s="236">
        <v>4.3930746806576453</v>
      </c>
      <c r="X1044" s="236">
        <v>5.2007336784902449</v>
      </c>
      <c r="Y1044" s="236">
        <v>4.7906932618594888</v>
      </c>
      <c r="Z1044" s="238">
        <v>4.4877150150382672</v>
      </c>
      <c r="AA1044" s="239">
        <v>5.1116681344407517</v>
      </c>
      <c r="AB1044" s="239">
        <v>5.3020835627592833</v>
      </c>
      <c r="AC1044" s="239">
        <v>4.5313835605215083</v>
      </c>
      <c r="AD1044" s="239">
        <v>5.9679611690679408</v>
      </c>
      <c r="AE1044" s="239">
        <v>5.8674898333609562</v>
      </c>
      <c r="AF1044" s="239">
        <v>5.0725317054372994</v>
      </c>
      <c r="AG1044" s="239">
        <v>4.3180314471239667</v>
      </c>
      <c r="AH1044" s="239">
        <v>4.6390420284682055</v>
      </c>
      <c r="AI1044" s="2161">
        <v>5.0844242881403527</v>
      </c>
      <c r="AJ1044" s="255">
        <v>5.3396838839303316</v>
      </c>
      <c r="AK1044" s="255">
        <v>5.2814278053951691</v>
      </c>
      <c r="AL1044" s="255">
        <v>5.1312194141210261</v>
      </c>
      <c r="AM1044" s="255">
        <v>5.1109335068159467</v>
      </c>
      <c r="AN1044" s="255">
        <v>4.7743055968772046</v>
      </c>
      <c r="AO1044" s="255">
        <v>0</v>
      </c>
      <c r="AP1044" s="255"/>
      <c r="AQ1044" s="255"/>
      <c r="AR1044" s="2545"/>
      <c r="AS1044" s="2545"/>
      <c r="AT1044" s="2545"/>
    </row>
    <row r="1045" spans="4:46">
      <c r="D1045" s="1749"/>
      <c r="E1045" s="240"/>
      <c r="F1045" s="240"/>
      <c r="G1045" s="240"/>
      <c r="H1045" s="240"/>
      <c r="I1045" s="240"/>
      <c r="J1045" s="240"/>
      <c r="K1045" s="240"/>
      <c r="L1045" s="240"/>
      <c r="M1045" s="240"/>
      <c r="N1045" s="240"/>
      <c r="O1045" s="240"/>
      <c r="P1045" s="240"/>
      <c r="Q1045" s="240"/>
      <c r="R1045" s="240"/>
      <c r="S1045" s="240"/>
      <c r="T1045" s="240"/>
      <c r="U1045" s="240"/>
      <c r="V1045" s="240"/>
      <c r="W1045" s="240"/>
      <c r="X1045" s="240"/>
      <c r="Y1045" s="240"/>
      <c r="Z1045" s="240"/>
      <c r="AA1045" s="241"/>
      <c r="AB1045" s="240"/>
      <c r="AC1045" s="240"/>
      <c r="AD1045" s="240"/>
      <c r="AE1045" s="216"/>
      <c r="AF1045" s="216"/>
      <c r="AG1045" s="216"/>
      <c r="AH1045" s="216"/>
      <c r="AI1045" s="2143"/>
      <c r="AJ1045" s="216"/>
      <c r="AK1045" s="216"/>
      <c r="AL1045" s="216"/>
      <c r="AM1045" s="216"/>
      <c r="AN1045" s="216"/>
      <c r="AO1045" s="216"/>
      <c r="AP1045" s="216"/>
      <c r="AQ1045" s="216"/>
      <c r="AR1045" s="2528"/>
      <c r="AS1045" s="2528"/>
      <c r="AT1045" s="2528"/>
    </row>
    <row r="1046" spans="4:46" hidden="1">
      <c r="D1046" s="1743" t="s">
        <v>245</v>
      </c>
      <c r="E1046" s="216"/>
      <c r="F1046" s="216"/>
      <c r="G1046" s="216"/>
      <c r="H1046" s="216"/>
      <c r="I1046" s="216"/>
      <c r="J1046" s="216"/>
      <c r="K1046" s="216"/>
      <c r="L1046" s="216"/>
      <c r="M1046" s="216"/>
      <c r="N1046" s="216"/>
      <c r="O1046" s="216"/>
      <c r="P1046" s="216"/>
      <c r="Q1046" s="216"/>
      <c r="R1046" s="216"/>
      <c r="S1046" s="216"/>
      <c r="T1046" s="216"/>
      <c r="U1046" s="216"/>
      <c r="V1046" s="216"/>
      <c r="W1046" s="216"/>
      <c r="X1046" s="216"/>
      <c r="Y1046" s="216"/>
      <c r="Z1046" s="216"/>
      <c r="AA1046" s="216"/>
      <c r="AB1046" s="216"/>
      <c r="AC1046" s="216"/>
      <c r="AD1046" s="216"/>
      <c r="AE1046" s="216"/>
      <c r="AF1046" s="216"/>
      <c r="AG1046" s="216"/>
      <c r="AH1046" s="216"/>
      <c r="AI1046" s="2143"/>
      <c r="AJ1046" s="216"/>
      <c r="AK1046" s="216"/>
      <c r="AL1046" s="216"/>
      <c r="AM1046" s="216"/>
      <c r="AN1046" s="216"/>
      <c r="AO1046" s="216"/>
      <c r="AP1046" s="216"/>
      <c r="AQ1046" s="216"/>
      <c r="AR1046" s="2528"/>
      <c r="AS1046" s="2528"/>
      <c r="AT1046" s="2528"/>
    </row>
    <row r="1047" spans="4:46" hidden="1">
      <c r="D1047" s="1744" t="s">
        <v>499</v>
      </c>
      <c r="E1047" s="216"/>
      <c r="F1047" s="216"/>
      <c r="G1047" s="216"/>
      <c r="H1047" s="216"/>
      <c r="I1047" s="216"/>
      <c r="J1047" s="216"/>
      <c r="K1047" s="216"/>
      <c r="L1047" s="216"/>
      <c r="M1047" s="216"/>
      <c r="N1047" s="216"/>
      <c r="O1047" s="216"/>
      <c r="P1047" s="216"/>
      <c r="Q1047" s="216"/>
      <c r="R1047" s="216"/>
      <c r="S1047" s="216"/>
      <c r="T1047" s="216"/>
      <c r="U1047" s="216"/>
      <c r="V1047" s="216"/>
      <c r="W1047" s="216"/>
      <c r="X1047" s="216"/>
      <c r="Y1047" s="224"/>
      <c r="Z1047" s="224"/>
      <c r="AA1047" s="250"/>
      <c r="AB1047" s="242">
        <v>-25.809020279999991</v>
      </c>
      <c r="AC1047" s="242">
        <v>-120.86435783000002</v>
      </c>
      <c r="AD1047" s="242">
        <v>-77.853470219999991</v>
      </c>
      <c r="AE1047" s="242">
        <v>-100.53061933000001</v>
      </c>
      <c r="AF1047" s="242">
        <v>-131.06149343000001</v>
      </c>
      <c r="AG1047" s="242">
        <v>-104.72376993999998</v>
      </c>
      <c r="AH1047" s="242">
        <v>-157.08565490999996</v>
      </c>
      <c r="AI1047" s="2162">
        <v>-79.522650983867919</v>
      </c>
      <c r="AJ1047" s="242">
        <v>-374.12703699736619</v>
      </c>
      <c r="AK1047" s="242">
        <v>-122.91850591133712</v>
      </c>
      <c r="AL1047" s="242">
        <v>-111.79538142610146</v>
      </c>
      <c r="AM1047" s="242">
        <v>-138.4793664227418</v>
      </c>
      <c r="AN1047" s="242">
        <v>-395.58103261452379</v>
      </c>
      <c r="AO1047" s="242">
        <v>99.644309622860419</v>
      </c>
      <c r="AP1047" s="242"/>
      <c r="AQ1047" s="242"/>
      <c r="AR1047" s="2546"/>
      <c r="AS1047" s="2546"/>
      <c r="AT1047" s="2546"/>
    </row>
    <row r="1048" spans="4:46" ht="15.5" hidden="1" thickBot="1">
      <c r="D1048" s="1744" t="s">
        <v>500</v>
      </c>
      <c r="E1048" s="216"/>
      <c r="F1048" s="216"/>
      <c r="G1048" s="216"/>
      <c r="H1048" s="216"/>
      <c r="I1048" s="216"/>
      <c r="J1048" s="216"/>
      <c r="K1048" s="216"/>
      <c r="L1048" s="216"/>
      <c r="M1048" s="216"/>
      <c r="N1048" s="216"/>
      <c r="O1048" s="216"/>
      <c r="P1048" s="216"/>
      <c r="Q1048" s="216"/>
      <c r="R1048" s="216"/>
      <c r="S1048" s="216"/>
      <c r="T1048" s="216"/>
      <c r="U1048" s="216"/>
      <c r="V1048" s="216"/>
      <c r="W1048" s="216"/>
      <c r="X1048" s="216"/>
      <c r="Y1048" s="224"/>
      <c r="Z1048" s="224"/>
      <c r="AA1048" s="250"/>
      <c r="AB1048" s="251">
        <v>157.33704558778197</v>
      </c>
      <c r="AC1048" s="251">
        <v>95.518348325699279</v>
      </c>
      <c r="AD1048" s="251">
        <v>111.77740481469898</v>
      </c>
      <c r="AE1048" s="252">
        <v>327.93723993846112</v>
      </c>
      <c r="AF1048" s="252">
        <v>154.42005808581268</v>
      </c>
      <c r="AG1048" s="252">
        <v>-128.90650630291759</v>
      </c>
      <c r="AH1048" s="252">
        <v>106.97583637976484</v>
      </c>
      <c r="AI1048" s="2163">
        <v>196.40000000000009</v>
      </c>
      <c r="AJ1048" s="256">
        <v>228.80000000000018</v>
      </c>
      <c r="AK1048" s="256">
        <v>93.364617729562269</v>
      </c>
      <c r="AL1048" s="256">
        <v>104.21461772956036</v>
      </c>
      <c r="AM1048" s="256">
        <v>120.19823078934724</v>
      </c>
      <c r="AN1048" s="256">
        <v>10.799999999999727</v>
      </c>
      <c r="AO1048" s="256">
        <v>480.59999999999945</v>
      </c>
      <c r="AP1048" s="256"/>
      <c r="AQ1048" s="256"/>
      <c r="AR1048" s="2547"/>
      <c r="AS1048" s="2547"/>
      <c r="AT1048" s="2547"/>
    </row>
    <row r="1049" spans="4:46" hidden="1">
      <c r="D1049" s="1744"/>
      <c r="E1049" s="216"/>
      <c r="F1049" s="216"/>
      <c r="G1049" s="216"/>
      <c r="H1049" s="216"/>
      <c r="I1049" s="216"/>
      <c r="J1049" s="216"/>
      <c r="K1049" s="216"/>
      <c r="L1049" s="216"/>
      <c r="M1049" s="216"/>
      <c r="N1049" s="216"/>
      <c r="O1049" s="216"/>
      <c r="P1049" s="216"/>
      <c r="Q1049" s="216"/>
      <c r="R1049" s="216"/>
      <c r="S1049" s="216"/>
      <c r="T1049" s="216"/>
      <c r="U1049" s="216"/>
      <c r="V1049" s="216"/>
      <c r="W1049" s="216"/>
      <c r="X1049" s="216"/>
      <c r="Y1049" s="216"/>
      <c r="Z1049" s="216"/>
      <c r="AA1049" s="216"/>
      <c r="AB1049" s="744"/>
      <c r="AC1049" s="744"/>
      <c r="AD1049" s="744"/>
      <c r="AE1049" s="744"/>
      <c r="AF1049" s="744"/>
      <c r="AG1049" s="744"/>
      <c r="AH1049" s="744"/>
      <c r="AI1049" s="2164"/>
      <c r="AJ1049" s="744"/>
      <c r="AK1049" s="744"/>
      <c r="AL1049" s="744"/>
      <c r="AM1049" s="744"/>
      <c r="AN1049" s="744"/>
      <c r="AO1049" s="744"/>
      <c r="AP1049" s="744"/>
      <c r="AQ1049" s="744"/>
      <c r="AR1049" s="2548"/>
      <c r="AS1049" s="2548"/>
      <c r="AT1049" s="2548"/>
    </row>
    <row r="1050" spans="4:46">
      <c r="D1050" s="1743" t="s">
        <v>549</v>
      </c>
      <c r="E1050" s="216"/>
      <c r="F1050" s="216"/>
      <c r="G1050" s="216"/>
      <c r="H1050" s="216"/>
      <c r="I1050" s="216"/>
      <c r="J1050" s="216"/>
      <c r="K1050" s="216"/>
      <c r="L1050" s="216"/>
      <c r="M1050" s="216"/>
      <c r="N1050" s="216"/>
      <c r="O1050" s="216"/>
      <c r="P1050" s="216"/>
      <c r="Q1050" s="216"/>
      <c r="R1050" s="216"/>
      <c r="S1050" s="216"/>
      <c r="T1050" s="216"/>
      <c r="U1050" s="216"/>
      <c r="V1050" s="216"/>
      <c r="W1050" s="216"/>
      <c r="X1050" s="216"/>
      <c r="Y1050" s="220" t="s">
        <v>269</v>
      </c>
      <c r="Z1050" s="216"/>
      <c r="AA1050" s="216"/>
      <c r="AB1050" s="744"/>
      <c r="AC1050" s="744"/>
      <c r="AD1050" s="744"/>
      <c r="AE1050" s="744"/>
      <c r="AF1050" s="744"/>
      <c r="AG1050" s="744"/>
      <c r="AH1050" s="744"/>
      <c r="AI1050" s="2164"/>
      <c r="AJ1050" s="744"/>
      <c r="AK1050" s="744"/>
      <c r="AL1050" s="744"/>
      <c r="AM1050" s="744"/>
      <c r="AN1050" s="744"/>
      <c r="AO1050" s="744"/>
      <c r="AP1050" s="744"/>
      <c r="AQ1050" s="744"/>
      <c r="AR1050" s="2548"/>
      <c r="AS1050" s="2548"/>
      <c r="AT1050" s="2548"/>
    </row>
    <row r="1051" spans="4:46">
      <c r="D1051" s="1744" t="s">
        <v>548</v>
      </c>
      <c r="E1051" s="222"/>
      <c r="F1051" s="222"/>
      <c r="G1051" s="222"/>
      <c r="H1051" s="222"/>
      <c r="I1051" s="222"/>
      <c r="J1051" s="222"/>
      <c r="K1051" s="222">
        <v>0</v>
      </c>
      <c r="L1051" s="222">
        <v>0</v>
      </c>
      <c r="M1051" s="222">
        <v>0</v>
      </c>
      <c r="N1051" s="222">
        <v>0</v>
      </c>
      <c r="O1051" s="222">
        <v>0</v>
      </c>
      <c r="P1051" s="222">
        <v>0</v>
      </c>
      <c r="Q1051" s="222">
        <v>0</v>
      </c>
      <c r="R1051" s="222">
        <v>0</v>
      </c>
      <c r="S1051" s="222">
        <v>0</v>
      </c>
      <c r="T1051" s="222">
        <v>0</v>
      </c>
      <c r="U1051" s="222">
        <v>0</v>
      </c>
      <c r="V1051" s="222">
        <v>0</v>
      </c>
      <c r="W1051" s="222">
        <v>-0.14780688638504078</v>
      </c>
      <c r="X1051" s="222">
        <v>0.21148443645353407</v>
      </c>
      <c r="Y1051" s="222">
        <v>-5.2232273125182312E-2</v>
      </c>
      <c r="Z1051" s="222">
        <v>-3.8968932692402092E-2</v>
      </c>
      <c r="AA1051" s="222">
        <v>5.6768848054819764E-2</v>
      </c>
      <c r="AB1051" s="222">
        <v>4.1133956444411396E-2</v>
      </c>
      <c r="AC1051" s="222">
        <v>0.14787784286986633</v>
      </c>
      <c r="AD1051" s="222">
        <v>3.9007283434467736E-2</v>
      </c>
      <c r="AE1051" s="222">
        <v>4.8674958903937332E-2</v>
      </c>
      <c r="AF1051" s="222">
        <v>-8.1839103739641851E-3</v>
      </c>
      <c r="AG1051" s="222">
        <v>1.004099197728725E-2</v>
      </c>
      <c r="AH1051" s="222">
        <v>0.10543849328692813</v>
      </c>
      <c r="AI1051" s="2144">
        <v>-4.0944209957929391E-2</v>
      </c>
      <c r="AJ1051" s="222">
        <v>6.4920301085255414E-2</v>
      </c>
      <c r="AK1051" s="222">
        <v>2.8884259598559194E-2</v>
      </c>
      <c r="AL1051" s="222">
        <v>2.9710857812947484E-2</v>
      </c>
      <c r="AM1051" s="222">
        <v>3.4794508433210559E-2</v>
      </c>
      <c r="AN1051" s="222">
        <v>1.4135334360452247E-3</v>
      </c>
      <c r="AO1051" s="222">
        <v>6.1085128340094386E-2</v>
      </c>
      <c r="AP1051" s="222"/>
      <c r="AQ1051" s="222"/>
      <c r="AR1051" s="2529"/>
      <c r="AS1051" s="2529"/>
      <c r="AT1051" s="2529"/>
    </row>
    <row r="1052" spans="4:46">
      <c r="D1052" s="1744" t="s">
        <v>158</v>
      </c>
      <c r="E1052" s="222"/>
      <c r="F1052" s="222"/>
      <c r="G1052" s="222"/>
      <c r="H1052" s="222"/>
      <c r="I1052" s="222"/>
      <c r="J1052" s="222"/>
      <c r="K1052" s="222">
        <v>0</v>
      </c>
      <c r="L1052" s="222">
        <v>0</v>
      </c>
      <c r="M1052" s="222">
        <v>0</v>
      </c>
      <c r="N1052" s="222">
        <v>0</v>
      </c>
      <c r="O1052" s="222">
        <v>0</v>
      </c>
      <c r="P1052" s="222">
        <v>0</v>
      </c>
      <c r="Q1052" s="222">
        <v>0</v>
      </c>
      <c r="R1052" s="222">
        <v>0</v>
      </c>
      <c r="S1052" s="222">
        <v>0</v>
      </c>
      <c r="T1052" s="222">
        <v>0</v>
      </c>
      <c r="U1052" s="222">
        <v>0</v>
      </c>
      <c r="V1052" s="222">
        <v>0</v>
      </c>
      <c r="W1052" s="222">
        <v>9.6389984631147466E-2</v>
      </c>
      <c r="X1052" s="222">
        <v>-5.6410832677828933E-2</v>
      </c>
      <c r="Y1052" s="222">
        <v>0.16160485361346172</v>
      </c>
      <c r="Z1052" s="222">
        <v>4.9551857274037395E-2</v>
      </c>
      <c r="AA1052" s="222">
        <v>-9.8142213248052224E-3</v>
      </c>
      <c r="AB1052" s="222">
        <v>2.7826212820414316E-2</v>
      </c>
      <c r="AC1052" s="222">
        <v>-3.3947492050444138E-2</v>
      </c>
      <c r="AD1052" s="222">
        <v>2.9659850405635485E-2</v>
      </c>
      <c r="AE1052" s="222">
        <v>3.9517737429900363E-2</v>
      </c>
      <c r="AF1052" s="222">
        <v>0.13336066602255239</v>
      </c>
      <c r="AG1052" s="222">
        <v>0.16560986590592158</v>
      </c>
      <c r="AH1052" s="222">
        <v>4.2276425859135908E-2</v>
      </c>
      <c r="AI1052" s="2144">
        <v>-3.8625492106253378E-2</v>
      </c>
      <c r="AJ1052" s="222">
        <v>5.4263227288896543E-2</v>
      </c>
      <c r="AK1052" s="222">
        <v>-6.1646966937113933E-2</v>
      </c>
      <c r="AL1052" s="222">
        <v>5.7186301448103598E-2</v>
      </c>
      <c r="AM1052" s="222">
        <v>3.4826226640285664E-3</v>
      </c>
      <c r="AN1052" s="222">
        <v>3.092615662755802E-3</v>
      </c>
      <c r="AO1052" s="222">
        <v>2.7308777382433562E-3</v>
      </c>
      <c r="AP1052" s="222"/>
      <c r="AQ1052" s="222"/>
      <c r="AR1052" s="2529"/>
      <c r="AS1052" s="2529"/>
      <c r="AT1052" s="2529"/>
    </row>
    <row r="1053" spans="4:46">
      <c r="D1053" s="1744" t="s">
        <v>171</v>
      </c>
      <c r="E1053" s="222"/>
      <c r="F1053" s="222"/>
      <c r="G1053" s="222"/>
      <c r="H1053" s="222"/>
      <c r="I1053" s="222"/>
      <c r="J1053" s="222"/>
      <c r="K1053" s="222">
        <v>0</v>
      </c>
      <c r="L1053" s="222">
        <v>0</v>
      </c>
      <c r="M1053" s="222">
        <v>0</v>
      </c>
      <c r="N1053" s="222">
        <v>0</v>
      </c>
      <c r="O1053" s="222">
        <v>0</v>
      </c>
      <c r="P1053" s="222">
        <v>0</v>
      </c>
      <c r="Q1053" s="222">
        <v>0</v>
      </c>
      <c r="R1053" s="222">
        <v>0</v>
      </c>
      <c r="S1053" s="222">
        <v>0</v>
      </c>
      <c r="T1053" s="222">
        <v>0</v>
      </c>
      <c r="U1053" s="222">
        <v>0</v>
      </c>
      <c r="V1053" s="222">
        <v>0</v>
      </c>
      <c r="W1053" s="222">
        <v>0.22119578637295081</v>
      </c>
      <c r="X1053" s="222">
        <v>8.4840993370041584E-2</v>
      </c>
      <c r="Y1053" s="222">
        <v>0.14395486820348216</v>
      </c>
      <c r="Z1053" s="222">
        <v>0.22225362974775578</v>
      </c>
      <c r="AA1053" s="222">
        <v>7.2162060276872927E-2</v>
      </c>
      <c r="AB1053" s="222">
        <v>0.11240885274243095</v>
      </c>
      <c r="AC1053" s="222">
        <v>8.8104286660073097E-2</v>
      </c>
      <c r="AD1053" s="222">
        <v>9.8453664512151887E-2</v>
      </c>
      <c r="AE1053" s="222">
        <v>0.16657628380193099</v>
      </c>
      <c r="AF1053" s="222">
        <v>0.19948850799945042</v>
      </c>
      <c r="AG1053" s="222">
        <v>0.11621847796242864</v>
      </c>
      <c r="AH1053" s="222">
        <v>0.15756064578436277</v>
      </c>
      <c r="AI1053" s="2144">
        <v>0.13930895419993378</v>
      </c>
      <c r="AJ1053" s="222">
        <v>0.15665587912762055</v>
      </c>
      <c r="AK1053" s="222">
        <v>0.17921830750969381</v>
      </c>
      <c r="AL1053" s="222">
        <v>0.12501021660410364</v>
      </c>
      <c r="AM1053" s="222">
        <v>0.13923600102942069</v>
      </c>
      <c r="AN1053" s="222">
        <v>0.1597951023775277</v>
      </c>
      <c r="AO1053" s="222">
        <v>0.11729661252986837</v>
      </c>
      <c r="AP1053" s="222"/>
      <c r="AQ1053" s="222"/>
      <c r="AR1053" s="2529"/>
      <c r="AS1053" s="2529"/>
      <c r="AT1053" s="2529"/>
    </row>
    <row r="1054" spans="4:46">
      <c r="D1054" s="1744" t="s">
        <v>257</v>
      </c>
      <c r="E1054" s="222"/>
      <c r="F1054" s="222"/>
      <c r="G1054" s="222"/>
      <c r="H1054" s="222"/>
      <c r="I1054" s="222"/>
      <c r="J1054" s="222"/>
      <c r="K1054" s="222" t="e">
        <v>#DIV/0!</v>
      </c>
      <c r="L1054" s="222" t="e">
        <v>#DIV/0!</v>
      </c>
      <c r="M1054" s="222" t="e">
        <v>#DIV/0!</v>
      </c>
      <c r="N1054" s="222" t="e">
        <v>#DIV/0!</v>
      </c>
      <c r="O1054" s="222" t="e">
        <v>#DIV/0!</v>
      </c>
      <c r="P1054" s="222" t="e">
        <v>#DIV/0!</v>
      </c>
      <c r="Q1054" s="222" t="e">
        <v>#DIV/0!</v>
      </c>
      <c r="R1054" s="222" t="e">
        <v>#DIV/0!</v>
      </c>
      <c r="S1054" s="222" t="e">
        <v>#DIV/0!</v>
      </c>
      <c r="T1054" s="222" t="e">
        <v>#DIV/0!</v>
      </c>
      <c r="U1054" s="222" t="e">
        <v>#DIV/0!</v>
      </c>
      <c r="V1054" s="222" t="e">
        <v>#DIV/0!</v>
      </c>
      <c r="W1054" s="222">
        <v>0.1397284836065571</v>
      </c>
      <c r="X1054" s="222">
        <v>0.15529834812900334</v>
      </c>
      <c r="Y1054" s="222">
        <v>0.1905962455014103</v>
      </c>
      <c r="Z1054" s="222">
        <v>0.21077372529925209</v>
      </c>
      <c r="AA1054" s="222">
        <v>7.5949356148939717E-2</v>
      </c>
      <c r="AB1054" s="222">
        <v>0.12358240600134529</v>
      </c>
      <c r="AC1054" s="222">
        <v>0.15606113437806712</v>
      </c>
      <c r="AD1054" s="222">
        <v>0.15448081581249729</v>
      </c>
      <c r="AE1054" s="222">
        <v>0.17968232366623371</v>
      </c>
      <c r="AF1054" s="222">
        <v>0.15739721601865431</v>
      </c>
      <c r="AG1054" s="222">
        <v>0.22526190410194324</v>
      </c>
      <c r="AH1054" s="222">
        <v>0.22814473514148448</v>
      </c>
      <c r="AI1054" s="2144">
        <v>8.8438200880042617E-2</v>
      </c>
      <c r="AJ1054" s="222">
        <v>0.11875886726893947</v>
      </c>
      <c r="AK1054" s="222">
        <v>0.12138308696851907</v>
      </c>
      <c r="AL1054" s="222">
        <v>0.15988645509685906</v>
      </c>
      <c r="AM1054" s="222">
        <v>0.12610910756535221</v>
      </c>
      <c r="AN1054" s="222">
        <v>0.13246214557563252</v>
      </c>
      <c r="AO1054" s="222">
        <v>0.12075115125736557</v>
      </c>
      <c r="AP1054" s="222"/>
      <c r="AQ1054" s="222"/>
      <c r="AR1054" s="2529"/>
      <c r="AS1054" s="2529"/>
      <c r="AT1054" s="2529"/>
    </row>
    <row r="1055" spans="4:46">
      <c r="D1055" s="1743" t="s">
        <v>258</v>
      </c>
      <c r="E1055" s="230"/>
      <c r="F1055" s="230"/>
      <c r="G1055" s="230"/>
      <c r="H1055" s="230"/>
      <c r="I1055" s="230"/>
      <c r="J1055" s="230"/>
      <c r="K1055" s="230" t="e">
        <v>#DIV/0!</v>
      </c>
      <c r="L1055" s="230" t="e">
        <v>#DIV/0!</v>
      </c>
      <c r="M1055" s="230" t="e">
        <v>#DIV/0!</v>
      </c>
      <c r="N1055" s="230" t="e">
        <v>#DIV/0!</v>
      </c>
      <c r="O1055" s="230" t="e">
        <v>#DIV/0!</v>
      </c>
      <c r="P1055" s="230" t="e">
        <v>#DIV/0!</v>
      </c>
      <c r="Q1055" s="230" t="e">
        <v>#DIV/0!</v>
      </c>
      <c r="R1055" s="230" t="e">
        <v>#DIV/0!</v>
      </c>
      <c r="S1055" s="230" t="e">
        <v>#DIV/0!</v>
      </c>
      <c r="T1055" s="230" t="e">
        <v>#DIV/0!</v>
      </c>
      <c r="U1055" s="230" t="e">
        <v>#DIV/0!</v>
      </c>
      <c r="V1055" s="230" t="e">
        <v>#DIV/0!</v>
      </c>
      <c r="W1055" s="230">
        <v>0.34375</v>
      </c>
      <c r="X1055" s="230">
        <v>0.1088727595911716</v>
      </c>
      <c r="Y1055" s="230">
        <v>0.19525065963060695</v>
      </c>
      <c r="Z1055" s="230">
        <v>0.30027593818984544</v>
      </c>
      <c r="AA1055" s="230">
        <v>9.0999999999999998E-2</v>
      </c>
      <c r="AB1055" s="230">
        <v>0.13949313128228069</v>
      </c>
      <c r="AC1055" s="230">
        <v>0.10780590892078035</v>
      </c>
      <c r="AD1055" s="230">
        <v>0.12571715240612891</v>
      </c>
      <c r="AE1055" s="230">
        <v>0.21813896892669127</v>
      </c>
      <c r="AF1055" s="230">
        <v>0.25299165986946615</v>
      </c>
      <c r="AG1055" s="230">
        <v>0.13614376567987407</v>
      </c>
      <c r="AH1055" s="230">
        <v>0.1990517354707686</v>
      </c>
      <c r="AI1055" s="2158">
        <v>0.18026394743010488</v>
      </c>
      <c r="AJ1055" s="230">
        <v>0.18693954345492747</v>
      </c>
      <c r="AK1055" s="230">
        <v>0.20157874776295159</v>
      </c>
      <c r="AL1055" s="230">
        <v>0.13122290329831698</v>
      </c>
      <c r="AM1055" s="230">
        <v>0.1498590459707887</v>
      </c>
      <c r="AN1055" s="230">
        <v>0.16843438339485406</v>
      </c>
      <c r="AO1055" s="230">
        <v>0.11983181085611028</v>
      </c>
      <c r="AP1055" s="230"/>
      <c r="AQ1055" s="230"/>
      <c r="AR1055" s="2542"/>
      <c r="AS1055" s="2542"/>
      <c r="AT1055" s="2542"/>
    </row>
    <row r="1056" spans="4:46">
      <c r="D1056" s="1744"/>
      <c r="E1056" s="222"/>
      <c r="F1056" s="222"/>
      <c r="G1056" s="222"/>
      <c r="H1056" s="222"/>
      <c r="I1056" s="222"/>
      <c r="J1056" s="222"/>
      <c r="K1056" s="222"/>
      <c r="L1056" s="222"/>
      <c r="M1056" s="222"/>
      <c r="N1056" s="222"/>
      <c r="O1056" s="222"/>
      <c r="P1056" s="222"/>
      <c r="Q1056" s="222"/>
      <c r="R1056" s="222"/>
      <c r="S1056" s="222"/>
      <c r="T1056" s="222"/>
      <c r="U1056" s="222"/>
      <c r="V1056" s="222"/>
      <c r="W1056" s="222"/>
      <c r="X1056" s="222"/>
      <c r="Y1056" s="222"/>
      <c r="Z1056" s="222"/>
      <c r="AA1056" s="222"/>
      <c r="AB1056" s="222"/>
      <c r="AC1056" s="222"/>
      <c r="AD1056" s="222"/>
      <c r="AE1056" s="222"/>
      <c r="AF1056" s="222"/>
      <c r="AG1056" s="222"/>
      <c r="AH1056" s="222"/>
      <c r="AI1056" s="2144"/>
      <c r="AJ1056" s="222"/>
      <c r="AK1056" s="222"/>
      <c r="AL1056" s="222"/>
      <c r="AM1056" s="222"/>
      <c r="AN1056" s="222"/>
      <c r="AO1056" s="222"/>
      <c r="AP1056" s="222"/>
      <c r="AQ1056" s="222"/>
      <c r="AR1056" s="2529"/>
      <c r="AS1056" s="2529"/>
      <c r="AT1056" s="2529"/>
    </row>
    <row r="1057" spans="3:46">
      <c r="D1057" s="1744" t="s">
        <v>267</v>
      </c>
      <c r="E1057" s="222"/>
      <c r="F1057" s="222"/>
      <c r="G1057" s="222"/>
      <c r="H1057" s="222"/>
      <c r="I1057" s="222"/>
      <c r="J1057" s="222"/>
      <c r="K1057" s="222">
        <v>0</v>
      </c>
      <c r="L1057" s="222">
        <v>0</v>
      </c>
      <c r="M1057" s="222">
        <v>0</v>
      </c>
      <c r="N1057" s="222">
        <v>0</v>
      </c>
      <c r="O1057" s="222">
        <v>0</v>
      </c>
      <c r="P1057" s="222">
        <v>0</v>
      </c>
      <c r="Q1057" s="222">
        <v>0</v>
      </c>
      <c r="R1057" s="222">
        <v>0</v>
      </c>
      <c r="S1057" s="222">
        <v>0</v>
      </c>
      <c r="T1057" s="222">
        <v>0</v>
      </c>
      <c r="U1057" s="222">
        <v>0</v>
      </c>
      <c r="V1057" s="222">
        <v>0</v>
      </c>
      <c r="W1057" s="222">
        <v>0.17141089108910901</v>
      </c>
      <c r="X1057" s="222">
        <v>0.12625462229265705</v>
      </c>
      <c r="Y1057" s="222">
        <v>0.15795497185741092</v>
      </c>
      <c r="Z1057" s="222">
        <v>0.16187883795913738</v>
      </c>
      <c r="AA1057" s="222">
        <v>5.5515140597436785E-2</v>
      </c>
      <c r="AB1057" s="222">
        <v>8.8266059549010567E-2</v>
      </c>
      <c r="AC1057" s="222">
        <v>0.1727324696610677</v>
      </c>
      <c r="AD1057" s="222">
        <v>0.15950787557858659</v>
      </c>
      <c r="AE1057" s="222">
        <v>0.21715435857442955</v>
      </c>
      <c r="AF1057" s="222">
        <v>0.3070964454981715</v>
      </c>
      <c r="AG1057" s="222">
        <v>0.29047207727509461</v>
      </c>
      <c r="AH1057" s="222">
        <v>0.10105051618611149</v>
      </c>
      <c r="AI1057" s="2144">
        <v>-6.5852953181864904E-2</v>
      </c>
      <c r="AJ1057" s="222">
        <v>0.16594468223233294</v>
      </c>
      <c r="AK1057" s="222">
        <v>0.18493363616477043</v>
      </c>
      <c r="AL1057" s="222">
        <v>0.15760098737138306</v>
      </c>
      <c r="AM1057" s="222">
        <v>0.12557015376549585</v>
      </c>
      <c r="AN1057" s="222">
        <v>5.8716513042145202E-4</v>
      </c>
      <c r="AO1057" s="222">
        <v>5.8682056984493691E-4</v>
      </c>
      <c r="AP1057" s="222"/>
      <c r="AQ1057" s="222"/>
      <c r="AR1057" s="2529"/>
      <c r="AS1057" s="2529"/>
      <c r="AT1057" s="2529"/>
    </row>
    <row r="1058" spans="3:46">
      <c r="D1058" s="1744"/>
      <c r="E1058" s="222"/>
      <c r="F1058" s="222"/>
      <c r="G1058" s="222"/>
      <c r="H1058" s="222"/>
      <c r="I1058" s="222"/>
      <c r="J1058" s="222"/>
      <c r="K1058" s="222"/>
      <c r="L1058" s="222"/>
      <c r="M1058" s="222"/>
      <c r="N1058" s="222"/>
      <c r="O1058" s="222"/>
      <c r="P1058" s="222"/>
      <c r="Q1058" s="222"/>
      <c r="R1058" s="222"/>
      <c r="S1058" s="222"/>
      <c r="T1058" s="222"/>
      <c r="U1058" s="222"/>
      <c r="V1058" s="222"/>
      <c r="W1058" s="222"/>
      <c r="X1058" s="222"/>
      <c r="Y1058" s="220" t="s">
        <v>317</v>
      </c>
      <c r="Z1058" s="222"/>
      <c r="AA1058" s="222"/>
      <c r="AB1058" s="222"/>
      <c r="AC1058" s="222"/>
      <c r="AD1058" s="222"/>
      <c r="AE1058" s="744"/>
      <c r="AF1058" s="744"/>
      <c r="AG1058" s="744"/>
      <c r="AH1058" s="744"/>
      <c r="AI1058" s="2164"/>
      <c r="AJ1058" s="744"/>
      <c r="AK1058" s="744"/>
      <c r="AL1058" s="744"/>
      <c r="AM1058" s="744"/>
      <c r="AN1058" s="744"/>
      <c r="AO1058" s="744"/>
      <c r="AP1058" s="744"/>
      <c r="AQ1058" s="744"/>
      <c r="AR1058" s="2548"/>
      <c r="AS1058" s="2548"/>
      <c r="AT1058" s="2548"/>
    </row>
    <row r="1059" spans="3:46">
      <c r="D1059" s="1743" t="s">
        <v>501</v>
      </c>
      <c r="E1059" s="222"/>
      <c r="F1059" s="222"/>
      <c r="G1059" s="222"/>
      <c r="H1059" s="222"/>
      <c r="I1059" s="222"/>
      <c r="J1059" s="222"/>
      <c r="K1059" s="222">
        <v>0</v>
      </c>
      <c r="L1059" s="222">
        <v>0</v>
      </c>
      <c r="M1059" s="222">
        <v>0</v>
      </c>
      <c r="N1059" s="222">
        <v>0</v>
      </c>
      <c r="O1059" s="222">
        <v>0</v>
      </c>
      <c r="P1059" s="222">
        <v>0</v>
      </c>
      <c r="Q1059" s="222">
        <v>0</v>
      </c>
      <c r="R1059" s="222">
        <v>0</v>
      </c>
      <c r="S1059" s="222">
        <v>0</v>
      </c>
      <c r="T1059" s="222">
        <v>0</v>
      </c>
      <c r="U1059" s="222">
        <v>0</v>
      </c>
      <c r="V1059" s="222">
        <v>0</v>
      </c>
      <c r="W1059" s="222">
        <v>0</v>
      </c>
      <c r="X1059" s="222">
        <v>0.20590309457855166</v>
      </c>
      <c r="Y1059" s="222">
        <v>0.27916534027884521</v>
      </c>
      <c r="Z1059" s="222">
        <v>0.3217954022823335</v>
      </c>
      <c r="AA1059" s="222">
        <v>0.36704956674905143</v>
      </c>
      <c r="AB1059" s="222">
        <v>0.419773272748584</v>
      </c>
      <c r="AC1059" s="222">
        <v>0.45320545522488798</v>
      </c>
      <c r="AD1059" s="222">
        <v>0.49455004312568296</v>
      </c>
      <c r="AE1059" s="222">
        <v>0.6317067158579508</v>
      </c>
      <c r="AF1059" s="222">
        <v>0.64751470547339696</v>
      </c>
      <c r="AG1059" s="222">
        <v>0.60528043457692327</v>
      </c>
      <c r="AH1059" s="222">
        <v>0.72220604243715691</v>
      </c>
      <c r="AI1059" s="2144">
        <v>0.76985490555823477</v>
      </c>
      <c r="AJ1059" s="222">
        <v>0.74374091262243724</v>
      </c>
      <c r="AK1059" s="222">
        <v>0.73741212507685794</v>
      </c>
      <c r="AL1059" s="222">
        <v>0.70637438805338859</v>
      </c>
      <c r="AM1059" s="222">
        <v>0.67206709540057652</v>
      </c>
      <c r="AN1059" s="222">
        <v>0.57731357121867855</v>
      </c>
      <c r="AO1059" s="222">
        <v>0</v>
      </c>
      <c r="AP1059" s="222"/>
      <c r="AQ1059" s="222"/>
      <c r="AR1059" s="2529"/>
      <c r="AS1059" s="2529"/>
      <c r="AT1059" s="2529"/>
    </row>
    <row r="1060" spans="3:46">
      <c r="D1060" s="1748" t="s">
        <v>358</v>
      </c>
      <c r="E1060" s="229"/>
      <c r="F1060" s="229"/>
      <c r="G1060" s="229"/>
      <c r="H1060" s="229"/>
      <c r="I1060" s="229"/>
      <c r="J1060" s="229"/>
      <c r="K1060" s="229">
        <v>0</v>
      </c>
      <c r="L1060" s="229">
        <v>0</v>
      </c>
      <c r="M1060" s="229">
        <v>0</v>
      </c>
      <c r="N1060" s="229">
        <v>0</v>
      </c>
      <c r="O1060" s="229">
        <v>0</v>
      </c>
      <c r="P1060" s="229">
        <v>0</v>
      </c>
      <c r="Q1060" s="229">
        <v>0</v>
      </c>
      <c r="R1060" s="229">
        <v>0</v>
      </c>
      <c r="S1060" s="229">
        <v>0</v>
      </c>
      <c r="T1060" s="229">
        <v>0</v>
      </c>
      <c r="U1060" s="229">
        <v>0</v>
      </c>
      <c r="V1060" s="229">
        <v>0</v>
      </c>
      <c r="W1060" s="229">
        <v>0</v>
      </c>
      <c r="X1060" s="229">
        <v>0</v>
      </c>
      <c r="Y1060" s="229">
        <v>5.475030101852283E-2</v>
      </c>
      <c r="Z1060" s="229">
        <v>6.8405358778699382E-2</v>
      </c>
      <c r="AA1060" s="229">
        <v>7.3006496145253161E-2</v>
      </c>
      <c r="AB1060" s="229">
        <v>7.2001280675029783E-2</v>
      </c>
      <c r="AC1060" s="229">
        <v>7.244536357525759E-2</v>
      </c>
      <c r="AD1060" s="229">
        <v>7.2594043905378533E-2</v>
      </c>
      <c r="AE1060" s="229">
        <v>8.0395294193282202E-2</v>
      </c>
      <c r="AF1060" s="229">
        <v>0.10564909261957156</v>
      </c>
      <c r="AG1060" s="229">
        <v>0.10288973266528809</v>
      </c>
      <c r="AH1060" s="229">
        <v>0.10528571239800499</v>
      </c>
      <c r="AI1060" s="2155">
        <v>0.10306723753313124</v>
      </c>
      <c r="AJ1060" s="229">
        <v>5.1938982570579502E-2</v>
      </c>
      <c r="AK1060" s="229">
        <v>4.643405093014754E-2</v>
      </c>
      <c r="AL1060" s="229">
        <v>4.1329825899818859E-2</v>
      </c>
      <c r="AM1060" s="229">
        <v>3.6662893231718584E-2</v>
      </c>
      <c r="AN1060" s="229">
        <v>3.2546946729455711E-2</v>
      </c>
      <c r="AO1060" s="229">
        <v>0</v>
      </c>
      <c r="AP1060" s="229"/>
      <c r="AQ1060" s="229"/>
      <c r="AR1060" s="2538"/>
      <c r="AS1060" s="2538"/>
      <c r="AT1060" s="2538"/>
    </row>
    <row r="1061" spans="3:46">
      <c r="D1061" s="1748" t="s">
        <v>471</v>
      </c>
      <c r="E1061" s="222"/>
      <c r="F1061" s="222"/>
      <c r="G1061" s="222"/>
      <c r="H1061" s="222"/>
      <c r="I1061" s="222"/>
      <c r="J1061" s="222"/>
      <c r="K1061" s="222"/>
      <c r="L1061" s="222"/>
      <c r="M1061" s="222"/>
      <c r="N1061" s="222"/>
      <c r="O1061" s="222"/>
      <c r="P1061" s="222"/>
      <c r="Q1061" s="222"/>
      <c r="R1061" s="222"/>
      <c r="S1061" s="222"/>
      <c r="T1061" s="222"/>
      <c r="U1061" s="222"/>
      <c r="V1061" s="222"/>
      <c r="W1061" s="222"/>
      <c r="X1061" s="222"/>
      <c r="Y1061" s="229"/>
      <c r="Z1061" s="229">
        <v>0.19584979035987865</v>
      </c>
      <c r="AA1061" s="229">
        <v>0.21997811544792403</v>
      </c>
      <c r="AB1061" s="229">
        <v>0.25363575360893686</v>
      </c>
      <c r="AC1061" s="229">
        <v>0.28021040686937426</v>
      </c>
      <c r="AD1061" s="229">
        <v>0.31044105872314409</v>
      </c>
      <c r="AE1061" s="229">
        <v>0.40596463759183998</v>
      </c>
      <c r="AF1061" s="229">
        <v>0.4581183990452416</v>
      </c>
      <c r="AG1061" s="229">
        <v>0.4408448670805345</v>
      </c>
      <c r="AH1061" s="229">
        <v>0.49412884659224038</v>
      </c>
      <c r="AI1061" s="2155">
        <v>0.55216862651752352</v>
      </c>
      <c r="AJ1061" s="229">
        <v>0.55330357808691299</v>
      </c>
      <c r="AK1061" s="229">
        <v>0.55168698514733916</v>
      </c>
      <c r="AL1061" s="229">
        <v>0.53046099084273213</v>
      </c>
      <c r="AM1061" s="229">
        <v>0.5062811752401124</v>
      </c>
      <c r="AN1061" s="229">
        <v>0.44585216879331069</v>
      </c>
      <c r="AO1061" s="229">
        <v>0</v>
      </c>
      <c r="AP1061" s="229"/>
      <c r="AQ1061" s="229"/>
      <c r="AR1061" s="2538"/>
      <c r="AS1061" s="2538"/>
      <c r="AT1061" s="2538"/>
    </row>
    <row r="1062" spans="3:46">
      <c r="D1062" s="1748" t="s">
        <v>470</v>
      </c>
      <c r="E1062" s="229"/>
      <c r="F1062" s="229"/>
      <c r="G1062" s="229"/>
      <c r="H1062" s="229"/>
      <c r="I1062" s="229"/>
      <c r="J1062" s="229">
        <v>0</v>
      </c>
      <c r="K1062" s="229">
        <v>0</v>
      </c>
      <c r="L1062" s="229">
        <v>0</v>
      </c>
      <c r="M1062" s="229">
        <v>0</v>
      </c>
      <c r="N1062" s="229">
        <v>0</v>
      </c>
      <c r="O1062" s="229">
        <v>0</v>
      </c>
      <c r="P1062" s="229">
        <v>0</v>
      </c>
      <c r="Q1062" s="229">
        <v>0</v>
      </c>
      <c r="R1062" s="229">
        <v>0</v>
      </c>
      <c r="S1062" s="229">
        <v>0</v>
      </c>
      <c r="T1062" s="229">
        <v>2.397843073942525E-3</v>
      </c>
      <c r="U1062" s="229">
        <v>4.0083113456464382E-3</v>
      </c>
      <c r="V1062" s="229">
        <v>1.8719419026870007E-2</v>
      </c>
      <c r="W1062" s="229">
        <v>1.3850717234042549E-2</v>
      </c>
      <c r="X1062" s="229">
        <v>6.1916770874554817E-3</v>
      </c>
      <c r="Y1062" s="229">
        <v>9.2912142348754462E-3</v>
      </c>
      <c r="Z1062" s="229">
        <v>7.6549447172613748E-3</v>
      </c>
      <c r="AA1062" s="229">
        <v>4.2289793029076213E-2</v>
      </c>
      <c r="AB1062" s="229">
        <v>4.3660578105217422E-3</v>
      </c>
      <c r="AC1062" s="229">
        <v>8.4472925012539831E-3</v>
      </c>
      <c r="AD1062" s="229">
        <v>2.1885248265245752E-3</v>
      </c>
      <c r="AE1062" s="229">
        <v>2.2777869954667442E-3</v>
      </c>
      <c r="AF1062" s="229">
        <v>0.45021248957537607</v>
      </c>
      <c r="AG1062" s="229">
        <v>0.43349715022951518</v>
      </c>
      <c r="AH1062" s="229">
        <v>0.46258906543192096</v>
      </c>
      <c r="AI1062" s="2155">
        <v>0.53170279962777922</v>
      </c>
      <c r="AJ1062" s="229">
        <v>0.54486960691631092</v>
      </c>
      <c r="AK1062" s="229">
        <v>0.54723197052310524</v>
      </c>
      <c r="AL1062" s="229">
        <v>0.52316883325515973</v>
      </c>
      <c r="AM1062" s="229">
        <v>0.49890814841622722</v>
      </c>
      <c r="AN1062" s="229">
        <v>0.43935917604389357</v>
      </c>
      <c r="AO1062" s="229">
        <v>0</v>
      </c>
      <c r="AP1062" s="229"/>
      <c r="AQ1062" s="229"/>
      <c r="AR1062" s="2538"/>
      <c r="AS1062" s="2538"/>
      <c r="AT1062" s="2538"/>
    </row>
    <row r="1063" spans="3:46">
      <c r="D1063" s="1748" t="s">
        <v>474</v>
      </c>
      <c r="E1063" s="226"/>
      <c r="F1063" s="226"/>
      <c r="G1063" s="226"/>
      <c r="H1063" s="226"/>
      <c r="I1063" s="226"/>
      <c r="J1063" s="226"/>
      <c r="K1063" s="226">
        <v>0</v>
      </c>
      <c r="L1063" s="226">
        <v>0</v>
      </c>
      <c r="M1063" s="226">
        <v>0</v>
      </c>
      <c r="N1063" s="226">
        <v>0</v>
      </c>
      <c r="O1063" s="226">
        <v>0</v>
      </c>
      <c r="P1063" s="226">
        <v>0</v>
      </c>
      <c r="Q1063" s="226">
        <v>0</v>
      </c>
      <c r="R1063" s="226">
        <v>0</v>
      </c>
      <c r="S1063" s="226">
        <v>0</v>
      </c>
      <c r="T1063" s="226">
        <v>0</v>
      </c>
      <c r="U1063" s="226">
        <v>0</v>
      </c>
      <c r="V1063" s="226">
        <v>0</v>
      </c>
      <c r="W1063" s="226">
        <v>0</v>
      </c>
      <c r="X1063" s="226">
        <v>0</v>
      </c>
      <c r="Y1063" s="226">
        <v>0</v>
      </c>
      <c r="Z1063" s="226">
        <v>0.32916493507472749</v>
      </c>
      <c r="AA1063" s="226">
        <v>0.40765961078560614</v>
      </c>
      <c r="AB1063" s="226">
        <v>0.42406921788670487</v>
      </c>
      <c r="AC1063" s="226">
        <v>0.46147960511642766</v>
      </c>
      <c r="AD1063" s="226">
        <v>0.49668799764484522</v>
      </c>
      <c r="AE1063" s="226">
        <v>0.6339205994829713</v>
      </c>
      <c r="AF1063" s="229">
        <v>0.64833791743042646</v>
      </c>
      <c r="AG1063" s="229">
        <v>0.61346340334437688</v>
      </c>
      <c r="AH1063" s="229">
        <v>0.72812553409484693</v>
      </c>
      <c r="AI1063" s="2155">
        <v>0.77852856790331504</v>
      </c>
      <c r="AJ1063" s="229">
        <v>0.75219179242631851</v>
      </c>
      <c r="AK1063" s="229">
        <v>0.74407556216864523</v>
      </c>
      <c r="AL1063" s="229">
        <v>0.70903794684833132</v>
      </c>
      <c r="AM1063" s="229">
        <v>0.67206709540057652</v>
      </c>
      <c r="AN1063" s="229">
        <v>0.57731357121867855</v>
      </c>
      <c r="AO1063" s="229">
        <v>0</v>
      </c>
      <c r="AP1063" s="229"/>
      <c r="AQ1063" s="229"/>
      <c r="AR1063" s="2538"/>
      <c r="AS1063" s="2538"/>
      <c r="AT1063" s="2538"/>
    </row>
    <row r="1064" spans="3:46">
      <c r="D1064" s="1748" t="s">
        <v>471</v>
      </c>
      <c r="E1064" s="85"/>
      <c r="F1064" s="85"/>
      <c r="G1064" s="85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>
        <v>8.1653050374491196E-3</v>
      </c>
      <c r="AA1064" s="85">
        <v>4.3091174984626127E-2</v>
      </c>
      <c r="AB1064" s="85">
        <v>3.6867345881257313E-2</v>
      </c>
      <c r="AC1064" s="226">
        <v>0.3898563806173827</v>
      </c>
      <c r="AD1064" s="226">
        <v>0.44664551093716914</v>
      </c>
      <c r="AE1064" s="226">
        <v>0.38591130767212284</v>
      </c>
      <c r="AF1064" s="229"/>
      <c r="AG1064" s="229"/>
      <c r="AH1064" s="229"/>
      <c r="AI1064" s="229"/>
      <c r="AJ1064" s="229"/>
      <c r="AK1064" s="229"/>
      <c r="AL1064" s="229"/>
      <c r="AM1064" s="229"/>
      <c r="AN1064" s="229"/>
      <c r="AO1064" s="229"/>
      <c r="AP1064" s="229"/>
      <c r="AQ1064" s="229"/>
      <c r="AR1064" s="2538"/>
      <c r="AS1064" s="2538"/>
      <c r="AT1064" s="2538"/>
    </row>
    <row r="1065" spans="3:46">
      <c r="D1065" s="162" t="s">
        <v>1410</v>
      </c>
      <c r="E1065" s="85"/>
      <c r="F1065" s="85"/>
      <c r="G1065" s="85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I1065"/>
    </row>
    <row r="1066" spans="3:46">
      <c r="E1066" s="85"/>
      <c r="F1066" s="85"/>
      <c r="G1066" s="85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I1066"/>
    </row>
    <row r="1067" spans="3:46">
      <c r="D1067" s="162" t="s">
        <v>1411</v>
      </c>
      <c r="AI1067"/>
    </row>
    <row r="1068" spans="3:46">
      <c r="D1068" s="961" t="s">
        <v>1397</v>
      </c>
      <c r="E1068" s="962">
        <v>45301.544833101849</v>
      </c>
      <c r="F1068" s="962"/>
      <c r="G1068" s="962"/>
      <c r="H1068" s="962"/>
      <c r="I1068" s="962">
        <v>1998</v>
      </c>
      <c r="J1068" s="962">
        <v>1999</v>
      </c>
      <c r="K1068" s="962">
        <v>2000</v>
      </c>
      <c r="L1068" s="962">
        <v>2001</v>
      </c>
      <c r="M1068" s="962">
        <v>2002</v>
      </c>
      <c r="N1068" s="962">
        <v>2003</v>
      </c>
      <c r="O1068" s="962">
        <v>2004</v>
      </c>
      <c r="P1068" s="962">
        <v>2005</v>
      </c>
      <c r="Q1068" s="962">
        <v>2006</v>
      </c>
      <c r="R1068" s="962">
        <v>2007</v>
      </c>
      <c r="S1068" s="962">
        <v>2008</v>
      </c>
      <c r="T1068" s="962">
        <v>2009</v>
      </c>
      <c r="U1068" s="962">
        <v>2010</v>
      </c>
      <c r="V1068" s="962">
        <v>2011</v>
      </c>
      <c r="W1068" s="962">
        <v>2012</v>
      </c>
      <c r="X1068" s="962">
        <v>2013</v>
      </c>
      <c r="Y1068" s="962">
        <v>2014</v>
      </c>
      <c r="Z1068" s="962">
        <v>2015</v>
      </c>
      <c r="AA1068" s="962">
        <v>2016</v>
      </c>
      <c r="AB1068" s="962">
        <v>2017</v>
      </c>
      <c r="AC1068" s="962">
        <v>2018</v>
      </c>
      <c r="AD1068" s="962">
        <v>2019</v>
      </c>
      <c r="AE1068" s="962">
        <v>2020</v>
      </c>
      <c r="AF1068" s="962">
        <v>2021</v>
      </c>
      <c r="AG1068" s="962">
        <v>2022</v>
      </c>
      <c r="AH1068" s="962">
        <v>2023</v>
      </c>
      <c r="AI1068" s="2142">
        <v>2024</v>
      </c>
      <c r="AJ1068" s="962">
        <v>2025</v>
      </c>
      <c r="AK1068" s="962">
        <v>2026</v>
      </c>
      <c r="AL1068" s="962">
        <v>2027</v>
      </c>
      <c r="AM1068" s="962">
        <v>2028</v>
      </c>
      <c r="AN1068" s="962">
        <v>2029</v>
      </c>
      <c r="AO1068" s="962">
        <v>2030</v>
      </c>
      <c r="AP1068" s="962">
        <f t="shared" ref="AP1068" si="386">+AO1068+1</f>
        <v>2031</v>
      </c>
      <c r="AQ1068" s="962">
        <f t="shared" ref="AQ1068" si="387">+AP1068+1</f>
        <v>2032</v>
      </c>
      <c r="AR1068" s="2527">
        <f t="shared" ref="AR1068" si="388">+AQ1068+1</f>
        <v>2033</v>
      </c>
      <c r="AS1068" s="2527">
        <f t="shared" ref="AS1068" si="389">+AR1068+1</f>
        <v>2034</v>
      </c>
      <c r="AT1068" s="2527">
        <f t="shared" ref="AT1068" si="390">+AS1068+1</f>
        <v>2035</v>
      </c>
    </row>
    <row r="1069" spans="3:46" ht="16">
      <c r="C1069" s="158"/>
      <c r="D1069" s="218" t="s">
        <v>237</v>
      </c>
      <c r="E1069" s="216"/>
      <c r="F1069" s="216"/>
      <c r="G1069" s="216"/>
      <c r="H1069" s="216"/>
      <c r="I1069" s="216"/>
      <c r="J1069" s="216"/>
      <c r="K1069" s="216"/>
      <c r="L1069" s="216"/>
      <c r="M1069" s="216"/>
      <c r="N1069" s="216"/>
      <c r="O1069" s="216"/>
      <c r="P1069" s="216"/>
      <c r="Q1069" s="216"/>
      <c r="R1069" s="216"/>
      <c r="S1069" s="216"/>
      <c r="T1069" s="216"/>
      <c r="U1069" s="216"/>
      <c r="V1069" s="216"/>
      <c r="W1069" s="216"/>
      <c r="X1069" s="216"/>
      <c r="Y1069" s="216"/>
      <c r="Z1069" s="216"/>
      <c r="AA1069" s="216"/>
      <c r="AB1069" s="216"/>
      <c r="AC1069" s="216"/>
      <c r="AD1069" s="216"/>
      <c r="AE1069" s="216"/>
      <c r="AF1069" s="216"/>
      <c r="AG1069" s="216"/>
      <c r="AH1069" s="216"/>
      <c r="AI1069" s="2143"/>
      <c r="AJ1069" s="216"/>
      <c r="AK1069" s="216"/>
      <c r="AL1069" s="216"/>
      <c r="AM1069" s="216"/>
      <c r="AN1069" s="216"/>
      <c r="AO1069" s="216"/>
      <c r="AP1069" s="216"/>
      <c r="AQ1069" s="216"/>
      <c r="AR1069" s="2528"/>
      <c r="AS1069" s="2528"/>
      <c r="AT1069" s="2528"/>
    </row>
    <row r="1070" spans="3:46">
      <c r="C1070" s="159"/>
      <c r="D1070" s="219" t="s">
        <v>239</v>
      </c>
      <c r="E1070" s="216"/>
      <c r="F1070" s="216"/>
      <c r="G1070" s="216"/>
      <c r="H1070" s="216"/>
      <c r="I1070" s="216"/>
      <c r="J1070" s="216"/>
      <c r="K1070" s="216"/>
      <c r="L1070" s="216"/>
      <c r="M1070" s="216"/>
      <c r="N1070" s="216"/>
      <c r="O1070" s="216"/>
      <c r="P1070" s="216"/>
      <c r="Q1070" s="216"/>
      <c r="R1070" s="216"/>
      <c r="S1070" s="216"/>
      <c r="T1070" s="216"/>
      <c r="U1070" s="216"/>
      <c r="V1070" s="216"/>
      <c r="W1070" s="216"/>
      <c r="X1070" s="216"/>
      <c r="Y1070" s="220" t="s">
        <v>270</v>
      </c>
      <c r="Z1070" s="216"/>
      <c r="AA1070" s="216"/>
      <c r="AB1070" s="216"/>
      <c r="AC1070" s="216"/>
      <c r="AD1070" s="216"/>
      <c r="AE1070" s="216"/>
      <c r="AF1070" s="216"/>
      <c r="AG1070" s="216"/>
      <c r="AH1070" s="216"/>
      <c r="AI1070" s="2143"/>
      <c r="AJ1070" s="216"/>
      <c r="AK1070" s="216"/>
      <c r="AL1070" s="216"/>
      <c r="AM1070" s="216"/>
      <c r="AN1070" s="216"/>
      <c r="AO1070" s="216"/>
      <c r="AP1070" s="216"/>
      <c r="AQ1070" s="216"/>
      <c r="AR1070" s="2528"/>
      <c r="AS1070" s="2528"/>
      <c r="AT1070" s="2528"/>
    </row>
    <row r="1071" spans="3:46">
      <c r="C1071" s="128"/>
      <c r="D1071" s="221" t="s">
        <v>253</v>
      </c>
      <c r="E1071" s="222"/>
      <c r="F1071" s="222"/>
      <c r="G1071" s="222"/>
      <c r="H1071" s="222"/>
      <c r="I1071" s="222"/>
      <c r="J1071" s="222"/>
      <c r="K1071" s="222">
        <v>8.4000000000000005E-2</v>
      </c>
      <c r="L1071" s="222">
        <v>8.5000000000000006E-2</v>
      </c>
      <c r="M1071" s="222">
        <v>0.13200000000000001</v>
      </c>
      <c r="N1071" s="222">
        <v>2.1999999999999999E-2</v>
      </c>
      <c r="O1071" s="222">
        <v>7.3999999999999996E-2</v>
      </c>
      <c r="P1071" s="222">
        <v>9.4E-2</v>
      </c>
      <c r="Q1071" s="222">
        <v>9.1999999999999998E-2</v>
      </c>
      <c r="R1071" s="222">
        <v>7.5999999999999998E-2</v>
      </c>
      <c r="S1071" s="222">
        <v>0.112</v>
      </c>
      <c r="T1071" s="222">
        <v>6.2E-2</v>
      </c>
      <c r="U1071" s="222">
        <v>7.2999999999999995E-2</v>
      </c>
      <c r="V1071" s="222">
        <v>0.08</v>
      </c>
      <c r="W1071" s="222">
        <v>8.5999999999999993E-2</v>
      </c>
      <c r="X1071" s="222">
        <v>4.7E-2</v>
      </c>
      <c r="Y1071" s="222">
        <v>6.2E-2</v>
      </c>
      <c r="Z1071" s="222">
        <v>8.8999999999999996E-2</v>
      </c>
      <c r="AA1071" s="222">
        <v>0.06</v>
      </c>
      <c r="AB1071" s="222">
        <v>3.9E-2</v>
      </c>
      <c r="AC1071" s="222">
        <v>8.5000000000000006E-2</v>
      </c>
      <c r="AD1071" s="222">
        <v>9.4E-2</v>
      </c>
      <c r="AE1071" s="222">
        <v>-3.4000000000000002E-2</v>
      </c>
      <c r="AF1071" s="222">
        <v>0.109</v>
      </c>
      <c r="AG1071" s="222">
        <v>8.2000000000000003E-2</v>
      </c>
      <c r="AH1071" s="222">
        <v>8.2000000000000003E-2</v>
      </c>
      <c r="AI1071" s="2144">
        <v>8.3126505372152965E-2</v>
      </c>
      <c r="AJ1071" s="222">
        <v>6.9620068776925337E-2</v>
      </c>
      <c r="AK1071" s="222">
        <v>7.009624114677919E-2</v>
      </c>
      <c r="AL1071" s="222">
        <v>7.1666216085682077E-2</v>
      </c>
      <c r="AM1071" s="222">
        <v>7.3343417199344674E-2</v>
      </c>
      <c r="AN1071" s="222">
        <v>7.2538468625035699E-2</v>
      </c>
      <c r="AO1071" s="222">
        <v>7.0361794225299701E-2</v>
      </c>
      <c r="AP1071" s="222">
        <v>7.2538468625035699E-2</v>
      </c>
      <c r="AQ1071" s="222">
        <v>7.2538468625035699E-2</v>
      </c>
      <c r="AR1071" s="2529">
        <v>7.2538468625035699E-2</v>
      </c>
      <c r="AS1071" s="2529">
        <v>7.2538468625035699E-2</v>
      </c>
      <c r="AT1071" s="2529">
        <v>7.2538468625035699E-2</v>
      </c>
    </row>
    <row r="1072" spans="3:46">
      <c r="C1072" s="128"/>
      <c r="D1072" s="221" t="s">
        <v>656</v>
      </c>
      <c r="E1072" s="222"/>
      <c r="F1072" s="222"/>
      <c r="G1072" s="222"/>
      <c r="H1072" s="222"/>
      <c r="I1072" s="222"/>
      <c r="J1072" s="222"/>
      <c r="K1072" s="222"/>
      <c r="L1072" s="222"/>
      <c r="M1072" s="222"/>
      <c r="N1072" s="222"/>
      <c r="O1072" s="222"/>
      <c r="P1072" s="222"/>
      <c r="Q1072" s="222"/>
      <c r="R1072" s="222"/>
      <c r="S1072" s="222"/>
      <c r="T1072" s="222"/>
      <c r="U1072" s="222"/>
      <c r="V1072" s="222"/>
      <c r="W1072" s="222">
        <v>3.8461538461538547E-2</v>
      </c>
      <c r="X1072" s="222">
        <v>3.7037037037036979E-2</v>
      </c>
      <c r="Y1072" s="222">
        <v>4.7619047619047672E-2</v>
      </c>
      <c r="Z1072" s="222">
        <v>0</v>
      </c>
      <c r="AA1072" s="222">
        <v>5.0375375984142545E-2</v>
      </c>
      <c r="AB1072" s="222">
        <v>8.1519357195032782E-2</v>
      </c>
      <c r="AC1072" s="222">
        <v>-6.1077844311376861E-3</v>
      </c>
      <c r="AD1072" s="222">
        <v>2.4863277148338359E-2</v>
      </c>
      <c r="AE1072" s="222">
        <v>6.7012655122957066E-2</v>
      </c>
      <c r="AF1072" s="222">
        <v>2.8544957773339652E-2</v>
      </c>
      <c r="AG1072" s="222">
        <v>0.15926607715857388</v>
      </c>
      <c r="AH1072" s="222">
        <v>0.10124698533115573</v>
      </c>
      <c r="AI1072" s="2144">
        <v>4.4791649572681447E-2</v>
      </c>
      <c r="AJ1072" s="222">
        <v>4.9498883426788209E-2</v>
      </c>
      <c r="AK1072" s="222">
        <v>4.9958162697469222E-2</v>
      </c>
      <c r="AL1072" s="222">
        <v>5.0189107982491876E-2</v>
      </c>
      <c r="AM1072" s="222">
        <v>4.9837726026975337E-2</v>
      </c>
      <c r="AN1072" s="222">
        <v>4.9553103815576316E-2</v>
      </c>
      <c r="AO1072" s="222">
        <v>4.9540521681727512E-2</v>
      </c>
      <c r="AP1072" s="222">
        <v>4.9553103815576316E-2</v>
      </c>
      <c r="AQ1072" s="222">
        <v>4.9553103815576316E-2</v>
      </c>
      <c r="AR1072" s="2529">
        <v>4.9553103815576316E-2</v>
      </c>
      <c r="AS1072" s="2529">
        <v>4.9553103815576316E-2</v>
      </c>
      <c r="AT1072" s="2529">
        <v>4.9553103815576316E-2</v>
      </c>
    </row>
    <row r="1073" spans="3:46">
      <c r="C1073" s="128"/>
      <c r="D1073" s="221" t="s">
        <v>61</v>
      </c>
      <c r="E1073" s="222"/>
      <c r="F1073" s="222"/>
      <c r="G1073" s="222"/>
      <c r="H1073" s="222"/>
      <c r="I1073" s="222"/>
      <c r="J1073" s="222"/>
      <c r="K1073" s="222"/>
      <c r="L1073" s="222"/>
      <c r="M1073" s="222"/>
      <c r="N1073" s="222"/>
      <c r="O1073" s="222"/>
      <c r="P1073" s="222"/>
      <c r="Q1073" s="222"/>
      <c r="R1073" s="222"/>
      <c r="S1073" s="222"/>
      <c r="T1073" s="222"/>
      <c r="U1073" s="222"/>
      <c r="V1073" s="222">
        <v>8.3355391639918092E-2</v>
      </c>
      <c r="W1073" s="222">
        <v>3.8845157048789547E-2</v>
      </c>
      <c r="X1073" s="222">
        <v>3.6000000000000004E-2</v>
      </c>
      <c r="Y1073" s="222">
        <v>2.1000000000000001E-2</v>
      </c>
      <c r="Z1073" s="222">
        <v>4.4999999999999998E-2</v>
      </c>
      <c r="AA1073" s="222">
        <v>7.2834999999999997E-2</v>
      </c>
      <c r="AB1073" s="222">
        <v>6.6540877038754331E-3</v>
      </c>
      <c r="AC1073" s="222">
        <v>1.0999999999999999E-2</v>
      </c>
      <c r="AD1073" s="222">
        <v>6.7309999999999995E-2</v>
      </c>
      <c r="AE1073" s="222">
        <v>3.74308209199119E-2</v>
      </c>
      <c r="AF1073" s="222">
        <v>1.8628873248091482E-2</v>
      </c>
      <c r="AG1073" s="222">
        <v>0.21631732425985128</v>
      </c>
      <c r="AH1073" s="222">
        <v>6.4478216181379056E-2</v>
      </c>
      <c r="AI1073" s="2144">
        <v>0.05</v>
      </c>
      <c r="AJ1073" s="222">
        <v>0.05</v>
      </c>
      <c r="AK1073" s="222">
        <v>0.05</v>
      </c>
      <c r="AL1073" s="222">
        <v>0.05</v>
      </c>
      <c r="AM1073" s="222">
        <v>0.05</v>
      </c>
      <c r="AN1073" s="222">
        <v>0.05</v>
      </c>
      <c r="AO1073" s="222">
        <v>0.05</v>
      </c>
      <c r="AP1073" s="222">
        <v>0.05</v>
      </c>
      <c r="AQ1073" s="222">
        <v>0.05</v>
      </c>
      <c r="AR1073" s="2529">
        <v>0.05</v>
      </c>
      <c r="AS1073" s="2529">
        <v>0.05</v>
      </c>
      <c r="AT1073" s="2529">
        <v>0.05</v>
      </c>
    </row>
    <row r="1074" spans="3:46">
      <c r="C1074" s="128"/>
      <c r="D1074" s="221" t="s">
        <v>256</v>
      </c>
      <c r="E1074" s="223"/>
      <c r="F1074" s="223"/>
      <c r="G1074" s="223"/>
      <c r="H1074" s="223"/>
      <c r="I1074" s="223"/>
      <c r="J1074" s="223">
        <v>607</v>
      </c>
      <c r="K1074" s="223">
        <v>676</v>
      </c>
      <c r="L1074" s="223">
        <v>742</v>
      </c>
      <c r="M1074" s="223">
        <v>797</v>
      </c>
      <c r="N1074" s="223">
        <v>993</v>
      </c>
      <c r="O1074" s="223">
        <v>1206</v>
      </c>
      <c r="P1074" s="223">
        <v>1440</v>
      </c>
      <c r="Q1074" s="223">
        <v>1762</v>
      </c>
      <c r="R1074" s="223">
        <v>2120</v>
      </c>
      <c r="S1074" s="223">
        <v>2693</v>
      </c>
      <c r="T1074" s="223">
        <v>3097</v>
      </c>
      <c r="U1074" s="223">
        <v>3411</v>
      </c>
      <c r="V1074" s="223">
        <v>4131</v>
      </c>
      <c r="W1074" s="223">
        <v>4700</v>
      </c>
      <c r="X1074" s="223">
        <v>5054</v>
      </c>
      <c r="Y1074" s="223">
        <v>5620</v>
      </c>
      <c r="Z1074" s="223">
        <v>6147</v>
      </c>
      <c r="AA1074" s="223">
        <v>6845</v>
      </c>
      <c r="AB1074" s="223">
        <v>7694</v>
      </c>
      <c r="AC1074" s="223">
        <v>8299</v>
      </c>
      <c r="AD1074" s="223">
        <v>9308</v>
      </c>
      <c r="AE1074" s="223">
        <v>9597</v>
      </c>
      <c r="AF1074" s="223">
        <v>10943</v>
      </c>
      <c r="AG1074" s="223">
        <v>13720</v>
      </c>
      <c r="AH1074" s="223">
        <v>16355</v>
      </c>
      <c r="AI1074" s="2145">
        <v>18507.997194425152</v>
      </c>
      <c r="AJ1074" s="223">
        <v>20776.431126739608</v>
      </c>
      <c r="AK1074" s="223">
        <v>23343.48973624879</v>
      </c>
      <c r="AL1074" s="223">
        <v>26271.981588151808</v>
      </c>
      <c r="AM1074" s="223">
        <v>29604.225478343735</v>
      </c>
      <c r="AN1074" s="223">
        <v>33325.064491874953</v>
      </c>
      <c r="AO1074" s="223">
        <v>38438.481700760334</v>
      </c>
      <c r="AP1074" s="223">
        <v>33325.064491874953</v>
      </c>
      <c r="AQ1074" s="223">
        <v>33325.064491874953</v>
      </c>
      <c r="AR1074" s="2530">
        <v>33325.064491874953</v>
      </c>
      <c r="AS1074" s="2530">
        <v>33325.064491874953</v>
      </c>
      <c r="AT1074" s="2530">
        <v>33325.064491874953</v>
      </c>
    </row>
    <row r="1075" spans="3:46">
      <c r="C1075" s="128"/>
      <c r="D1075" s="221" t="s">
        <v>236</v>
      </c>
      <c r="E1075" s="224"/>
      <c r="F1075" s="224"/>
      <c r="G1075" s="224"/>
      <c r="H1075" s="224"/>
      <c r="I1075" s="224">
        <v>320.33839999999998</v>
      </c>
      <c r="J1075" s="224">
        <v>349.53019999999998</v>
      </c>
      <c r="K1075" s="224">
        <v>430.48599999999999</v>
      </c>
      <c r="L1075" s="224">
        <v>457.9</v>
      </c>
      <c r="M1075" s="224">
        <v>511.85379999999998</v>
      </c>
      <c r="N1075" s="224">
        <v>580.28</v>
      </c>
      <c r="O1075" s="224">
        <v>566.86</v>
      </c>
      <c r="P1075" s="224">
        <v>553.71870000000001</v>
      </c>
      <c r="Q1075" s="224">
        <v>548.65</v>
      </c>
      <c r="R1075" s="224">
        <v>544.22027800000001</v>
      </c>
      <c r="S1075" s="224">
        <v>558.89750000000004</v>
      </c>
      <c r="T1075" s="224">
        <v>571.24</v>
      </c>
      <c r="U1075" s="224">
        <v>594.45000000000005</v>
      </c>
      <c r="V1075" s="224">
        <v>604.14</v>
      </c>
      <c r="W1075" s="224">
        <v>631.41</v>
      </c>
      <c r="X1075" s="224">
        <v>670.08</v>
      </c>
      <c r="Y1075" s="224">
        <v>694.37</v>
      </c>
      <c r="Z1075" s="224">
        <v>747.40679999999998</v>
      </c>
      <c r="AA1075" s="224">
        <v>819.78899999999999</v>
      </c>
      <c r="AB1075" s="224">
        <v>844.99699999999996</v>
      </c>
      <c r="AC1075" s="224">
        <v>879.10087399999998</v>
      </c>
      <c r="AD1075" s="224">
        <v>922.51743799999997</v>
      </c>
      <c r="AE1075" s="224">
        <v>972.47503600000005</v>
      </c>
      <c r="AF1075" s="224">
        <v>1009.6</v>
      </c>
      <c r="AG1075" s="224">
        <v>1070.712397</v>
      </c>
      <c r="AH1075" s="224">
        <v>1164.5544950000001</v>
      </c>
      <c r="AI1075" s="2146">
        <v>1164.5544950000001</v>
      </c>
      <c r="AJ1075" s="224">
        <v>1164.5544950000001</v>
      </c>
      <c r="AK1075" s="224">
        <v>1164.5544950000001</v>
      </c>
      <c r="AL1075" s="224">
        <v>1164.5544950000001</v>
      </c>
      <c r="AM1075" s="224">
        <v>1164.5544950000001</v>
      </c>
      <c r="AN1075" s="224">
        <v>1164.5544950000001</v>
      </c>
      <c r="AO1075" s="224">
        <v>1948.0362017996201</v>
      </c>
      <c r="AP1075" s="224">
        <v>1164.5544950000001</v>
      </c>
      <c r="AQ1075" s="224">
        <v>1164.5544950000001</v>
      </c>
      <c r="AR1075" s="2531">
        <v>1164.5544950000001</v>
      </c>
      <c r="AS1075" s="2531">
        <v>1164.5544950000001</v>
      </c>
      <c r="AT1075" s="2531">
        <v>1164.5544950000001</v>
      </c>
    </row>
    <row r="1076" spans="3:46">
      <c r="C1076" s="160"/>
      <c r="D1076" s="225" t="s">
        <v>281</v>
      </c>
      <c r="E1076" s="226"/>
      <c r="F1076" s="226"/>
      <c r="G1076" s="226"/>
      <c r="H1076" s="226"/>
      <c r="I1076" s="226"/>
      <c r="J1076" s="226">
        <v>-0.13741075764618105</v>
      </c>
      <c r="K1076" s="226">
        <v>-0.13406717181167516</v>
      </c>
      <c r="L1076" s="226">
        <v>-0.10963052167663367</v>
      </c>
      <c r="M1076" s="226">
        <v>4.5963582441251427E-2</v>
      </c>
      <c r="N1076" s="226">
        <v>-2.1498768383957922E-2</v>
      </c>
      <c r="O1076" s="226">
        <v>1.9608437095518516E-2</v>
      </c>
      <c r="P1076" s="226">
        <v>8.221005568953399E-2</v>
      </c>
      <c r="Q1076" s="226">
        <v>0.12734006946964627</v>
      </c>
      <c r="R1076" s="226">
        <v>0.14613901406017726</v>
      </c>
      <c r="S1076" s="226">
        <v>0.12858883340401484</v>
      </c>
      <c r="T1076" s="226">
        <v>3.6586563072383838E-2</v>
      </c>
      <c r="U1076" s="226">
        <v>-2.6622850763022843E-2</v>
      </c>
      <c r="V1076" s="226">
        <v>-5.8822363127712607E-2</v>
      </c>
      <c r="W1076" s="226">
        <v>7.0851356711734148E-2</v>
      </c>
      <c r="X1076" s="226">
        <v>-3.2329769062267921E-2</v>
      </c>
      <c r="Y1076" s="226">
        <v>-4.2332100676206186E-2</v>
      </c>
      <c r="Z1076" s="226">
        <v>9.0910601449372797E-2</v>
      </c>
      <c r="AA1076" s="226">
        <v>-3.5328375311534987E-2</v>
      </c>
      <c r="AB1076" s="226">
        <v>-3.1581252939337445E-2</v>
      </c>
      <c r="AC1076" s="226">
        <v>-6.1699801745673466E-2</v>
      </c>
      <c r="AD1076" s="226">
        <v>-8.1734083165130311E-4</v>
      </c>
      <c r="AE1076" s="226">
        <v>5.2180262978911429E-3</v>
      </c>
      <c r="AF1076" s="226">
        <v>-8.8519202786752293E-2</v>
      </c>
      <c r="AG1076" s="226">
        <v>0.11437285740594083</v>
      </c>
      <c r="AH1076" s="226">
        <v>-4.1278972989012952E-2</v>
      </c>
      <c r="AI1076" s="2147">
        <v>-9.0356590391718172E-2</v>
      </c>
      <c r="AJ1076" s="226">
        <v>-5.3764713233821371E-2</v>
      </c>
      <c r="AK1076" s="226">
        <v>-4.4340418110861091E-2</v>
      </c>
      <c r="AL1076" s="226">
        <v>-3.2451443495362331E-2</v>
      </c>
      <c r="AM1076" s="226">
        <v>-2.6494221685024577E-2</v>
      </c>
      <c r="AN1076" s="226">
        <v>-1.8894290972184202E-2</v>
      </c>
      <c r="AO1076" s="226">
        <v>-1.9600401678218415E-2</v>
      </c>
      <c r="AP1076" s="226">
        <v>1.9811057090278199</v>
      </c>
      <c r="AQ1076" s="226">
        <v>2.9811057090278199</v>
      </c>
      <c r="AR1076" s="2532">
        <v>3.9811057090278199</v>
      </c>
      <c r="AS1076" s="2532">
        <v>4.9811057090278199</v>
      </c>
      <c r="AT1076" s="2532">
        <v>5.9811057090278199</v>
      </c>
    </row>
    <row r="1077" spans="3:46">
      <c r="C1077" s="128"/>
      <c r="D1077" s="221"/>
      <c r="E1077" s="216"/>
      <c r="F1077" s="216"/>
      <c r="G1077" s="216"/>
      <c r="H1077" s="216"/>
      <c r="I1077" s="216"/>
      <c r="J1077" s="216"/>
      <c r="K1077" s="216"/>
      <c r="L1077" s="216"/>
      <c r="M1077" s="216"/>
      <c r="N1077" s="216"/>
      <c r="O1077" s="216"/>
      <c r="P1077" s="216"/>
      <c r="Q1077" s="216"/>
      <c r="R1077" s="216"/>
      <c r="S1077" s="216"/>
      <c r="T1077" s="216"/>
      <c r="U1077" s="216"/>
      <c r="V1077" s="216"/>
      <c r="W1077" s="216"/>
      <c r="X1077" s="216"/>
      <c r="Y1077" s="220" t="s">
        <v>261</v>
      </c>
      <c r="Z1077" s="216"/>
      <c r="AA1077" s="216"/>
      <c r="AB1077" s="216"/>
      <c r="AC1077" s="216"/>
      <c r="AD1077" s="216"/>
      <c r="AE1077" s="216"/>
      <c r="AF1077" s="216"/>
      <c r="AG1077" s="216"/>
      <c r="AH1077" s="216"/>
      <c r="AI1077" s="2143"/>
      <c r="AJ1077" s="216"/>
      <c r="AK1077" s="216"/>
      <c r="AL1077" s="216"/>
      <c r="AM1077" s="216"/>
      <c r="AN1077" s="216"/>
      <c r="AO1077" s="216"/>
      <c r="AP1077" s="216"/>
      <c r="AQ1077" s="216"/>
      <c r="AR1077" s="2528"/>
      <c r="AS1077" s="2528"/>
      <c r="AT1077" s="2528"/>
    </row>
    <row r="1078" spans="3:46">
      <c r="C1078" s="128"/>
      <c r="D1078" s="959" t="s">
        <v>282</v>
      </c>
      <c r="E1078" s="960"/>
      <c r="F1078" s="960"/>
      <c r="G1078" s="960"/>
      <c r="H1078" s="960"/>
      <c r="I1078" s="960"/>
      <c r="J1078" s="960" t="s">
        <v>55</v>
      </c>
      <c r="K1078" s="960" t="s">
        <v>368</v>
      </c>
      <c r="L1078" s="960" t="s">
        <v>369</v>
      </c>
      <c r="M1078" s="960" t="s">
        <v>370</v>
      </c>
      <c r="N1078" s="960" t="s">
        <v>371</v>
      </c>
      <c r="O1078" s="960" t="s">
        <v>372</v>
      </c>
      <c r="P1078" s="960" t="s">
        <v>373</v>
      </c>
      <c r="Q1078" s="960" t="s">
        <v>374</v>
      </c>
      <c r="R1078" s="960" t="s">
        <v>346</v>
      </c>
      <c r="S1078" s="960" t="s">
        <v>347</v>
      </c>
      <c r="T1078" s="960" t="s">
        <v>348</v>
      </c>
      <c r="U1078" s="960" t="s">
        <v>40</v>
      </c>
      <c r="V1078" s="960" t="s">
        <v>41</v>
      </c>
      <c r="W1078" s="960" t="s">
        <v>42</v>
      </c>
      <c r="X1078" s="960" t="s">
        <v>43</v>
      </c>
      <c r="Y1078" s="960" t="s">
        <v>44</v>
      </c>
      <c r="Z1078" s="960" t="s">
        <v>45</v>
      </c>
      <c r="AA1078" s="960" t="s">
        <v>46</v>
      </c>
      <c r="AB1078" s="960" t="s">
        <v>47</v>
      </c>
      <c r="AC1078" s="960" t="s">
        <v>48</v>
      </c>
      <c r="AD1078" s="960" t="s">
        <v>49</v>
      </c>
      <c r="AE1078" s="960" t="s">
        <v>50</v>
      </c>
      <c r="AF1078" s="960" t="s">
        <v>356</v>
      </c>
      <c r="AG1078" s="960" t="s">
        <v>363</v>
      </c>
      <c r="AH1078" s="960" t="s">
        <v>364</v>
      </c>
      <c r="AI1078" s="2157" t="s">
        <v>366</v>
      </c>
      <c r="AJ1078" s="960" t="s">
        <v>365</v>
      </c>
      <c r="AK1078" s="960" t="s">
        <v>391</v>
      </c>
      <c r="AL1078" s="960" t="s">
        <v>736</v>
      </c>
      <c r="AM1078" s="960" t="s">
        <v>1178</v>
      </c>
      <c r="AN1078" s="960" t="s">
        <v>1180</v>
      </c>
      <c r="AO1078" s="960" t="s">
        <v>1182</v>
      </c>
      <c r="AP1078" s="960" t="s">
        <v>1392</v>
      </c>
      <c r="AQ1078" s="960" t="s">
        <v>1393</v>
      </c>
      <c r="AR1078" s="2400" t="s">
        <v>1394</v>
      </c>
      <c r="AS1078" s="2400" t="s">
        <v>1395</v>
      </c>
      <c r="AT1078" s="2400" t="s">
        <v>1396</v>
      </c>
    </row>
    <row r="1079" spans="3:46">
      <c r="C1079" s="128"/>
      <c r="D1079" s="221" t="s">
        <v>52</v>
      </c>
      <c r="E1079" s="222">
        <v>0</v>
      </c>
      <c r="F1079" s="222">
        <v>0</v>
      </c>
      <c r="G1079" s="222">
        <v>0</v>
      </c>
      <c r="H1079" s="222">
        <v>0</v>
      </c>
      <c r="I1079" s="222">
        <v>0</v>
      </c>
      <c r="J1079" s="222">
        <v>0</v>
      </c>
      <c r="K1079" s="222">
        <v>0</v>
      </c>
      <c r="L1079" s="222">
        <v>0</v>
      </c>
      <c r="M1079" s="222">
        <v>0</v>
      </c>
      <c r="N1079" s="222">
        <v>0</v>
      </c>
      <c r="O1079" s="222">
        <v>0</v>
      </c>
      <c r="P1079" s="222">
        <v>0</v>
      </c>
      <c r="Q1079" s="222">
        <v>0</v>
      </c>
      <c r="R1079" s="222">
        <v>0</v>
      </c>
      <c r="S1079" s="222">
        <v>0</v>
      </c>
      <c r="T1079" s="222">
        <v>0</v>
      </c>
      <c r="U1079" s="222">
        <v>0</v>
      </c>
      <c r="V1079" s="222">
        <v>4.7331240188383049E-2</v>
      </c>
      <c r="W1079" s="222">
        <v>5.1638418079096041E-2</v>
      </c>
      <c r="X1079" s="222">
        <v>5.7464945729421353E-2</v>
      </c>
      <c r="Y1079" s="222">
        <v>0.16197748389763394</v>
      </c>
      <c r="Z1079" s="222">
        <v>0.17185592006512335</v>
      </c>
      <c r="AA1079" s="222">
        <v>0.17823340418929079</v>
      </c>
      <c r="AB1079" s="222">
        <v>0.17771355343453657</v>
      </c>
      <c r="AC1079" s="222">
        <v>0.18232332284460281</v>
      </c>
      <c r="AD1079" s="222">
        <v>0.19158950603137481</v>
      </c>
      <c r="AE1079" s="222">
        <v>0.18778257214637162</v>
      </c>
      <c r="AF1079" s="222">
        <v>0.19526247974384725</v>
      </c>
      <c r="AG1079" s="222">
        <v>0.1902136477880613</v>
      </c>
      <c r="AH1079" s="500">
        <v>0.17580667959658533</v>
      </c>
      <c r="AI1079" s="2149">
        <v>0.17204806176477219</v>
      </c>
      <c r="AJ1079" s="500">
        <v>0.18182198876151229</v>
      </c>
      <c r="AK1079" s="500">
        <v>0.18958325088467706</v>
      </c>
      <c r="AL1079" s="500">
        <v>0.19878124308773995</v>
      </c>
      <c r="AM1079" s="500">
        <v>0.20413349698504379</v>
      </c>
      <c r="AN1079" s="500">
        <v>0.20862250133299193</v>
      </c>
      <c r="AO1079" s="500">
        <v>0.20808689061386873</v>
      </c>
      <c r="AP1079" s="500">
        <v>0.20862250133299193</v>
      </c>
      <c r="AQ1079" s="500">
        <v>0.20862250133299193</v>
      </c>
      <c r="AR1079" s="2533">
        <v>0.20862250133299193</v>
      </c>
      <c r="AS1079" s="2533">
        <v>0.20862250133299193</v>
      </c>
      <c r="AT1079" s="2533">
        <v>0.20862250133299193</v>
      </c>
    </row>
    <row r="1080" spans="3:46">
      <c r="C1080" s="161"/>
      <c r="D1080" s="228" t="s">
        <v>556</v>
      </c>
      <c r="E1080" s="229">
        <v>0</v>
      </c>
      <c r="F1080" s="229">
        <v>0</v>
      </c>
      <c r="G1080" s="229">
        <v>0</v>
      </c>
      <c r="H1080" s="229">
        <v>0</v>
      </c>
      <c r="I1080" s="229">
        <v>0</v>
      </c>
      <c r="J1080" s="229">
        <v>0</v>
      </c>
      <c r="K1080" s="229">
        <v>0</v>
      </c>
      <c r="L1080" s="229">
        <v>0</v>
      </c>
      <c r="M1080" s="229">
        <v>0</v>
      </c>
      <c r="N1080" s="229">
        <v>0</v>
      </c>
      <c r="O1080" s="229">
        <v>0</v>
      </c>
      <c r="P1080" s="229">
        <v>0</v>
      </c>
      <c r="Q1080" s="229">
        <v>0</v>
      </c>
      <c r="R1080" s="229">
        <v>0</v>
      </c>
      <c r="S1080" s="229">
        <v>0</v>
      </c>
      <c r="T1080" s="229">
        <v>0</v>
      </c>
      <c r="U1080" s="229">
        <v>0</v>
      </c>
      <c r="V1080" s="229">
        <v>4.7331240188383049E-2</v>
      </c>
      <c r="W1080" s="229">
        <v>5.1638418079096041E-2</v>
      </c>
      <c r="X1080" s="229">
        <v>5.7464945729421353E-2</v>
      </c>
      <c r="Y1080" s="229">
        <v>0.13640505428596589</v>
      </c>
      <c r="Z1080" s="229">
        <v>0.14228582353724079</v>
      </c>
      <c r="AA1080" s="229">
        <v>0.15265790468273704</v>
      </c>
      <c r="AB1080" s="229">
        <v>0.14548252090354102</v>
      </c>
      <c r="AC1080" s="229">
        <v>0.14957253523709177</v>
      </c>
      <c r="AD1080" s="229">
        <v>0.1608766068385957</v>
      </c>
      <c r="AE1080" s="229">
        <v>0.15694625763543249</v>
      </c>
      <c r="AF1080" s="229">
        <v>0.15776722273536678</v>
      </c>
      <c r="AG1080" s="229">
        <v>0.15671122170581678</v>
      </c>
      <c r="AH1080" s="502">
        <v>0.14958941840381534</v>
      </c>
      <c r="AI1080" s="2150">
        <v>0.14612731866824408</v>
      </c>
      <c r="AJ1080" s="502">
        <v>0.1536371713807077</v>
      </c>
      <c r="AK1080" s="502">
        <v>0.16413490818949697</v>
      </c>
      <c r="AL1080" s="502">
        <v>0.1736292364867498</v>
      </c>
      <c r="AM1080" s="502">
        <v>0.1791011433873923</v>
      </c>
      <c r="AN1080" s="502">
        <v>0.18407429581228488</v>
      </c>
      <c r="AO1080" s="502">
        <v>0.18370410813593799</v>
      </c>
      <c r="AP1080" s="502">
        <v>0.18407429581228488</v>
      </c>
      <c r="AQ1080" s="502">
        <v>0.18407429581228488</v>
      </c>
      <c r="AR1080" s="2534">
        <v>0.18407429581228488</v>
      </c>
      <c r="AS1080" s="2534">
        <v>0.18407429581228488</v>
      </c>
      <c r="AT1080" s="2534">
        <v>0.18407429581228488</v>
      </c>
    </row>
    <row r="1081" spans="3:46">
      <c r="C1081" s="128"/>
      <c r="D1081" s="221" t="s">
        <v>689</v>
      </c>
      <c r="E1081" s="222">
        <v>0</v>
      </c>
      <c r="F1081" s="222">
        <v>0</v>
      </c>
      <c r="G1081" s="222">
        <v>0</v>
      </c>
      <c r="H1081" s="222">
        <v>0</v>
      </c>
      <c r="I1081" s="222">
        <v>0</v>
      </c>
      <c r="J1081" s="222">
        <v>0</v>
      </c>
      <c r="K1081" s="222">
        <v>0</v>
      </c>
      <c r="L1081" s="222">
        <v>0</v>
      </c>
      <c r="M1081" s="222">
        <v>0</v>
      </c>
      <c r="N1081" s="222">
        <v>0</v>
      </c>
      <c r="O1081" s="222">
        <v>0</v>
      </c>
      <c r="P1081" s="222">
        <v>0</v>
      </c>
      <c r="Q1081" s="222">
        <v>0</v>
      </c>
      <c r="R1081" s="222">
        <v>0</v>
      </c>
      <c r="S1081" s="222">
        <v>0</v>
      </c>
      <c r="T1081" s="222">
        <v>0</v>
      </c>
      <c r="U1081" s="222">
        <v>0</v>
      </c>
      <c r="V1081" s="222">
        <v>0.13380316849816851</v>
      </c>
      <c r="W1081" s="222">
        <v>0.13877966101694916</v>
      </c>
      <c r="X1081" s="222">
        <v>0.13465770171149147</v>
      </c>
      <c r="Y1081" s="222">
        <v>0.16920841991873012</v>
      </c>
      <c r="Z1081" s="222">
        <v>0.16918667057259362</v>
      </c>
      <c r="AA1081" s="222">
        <v>0.17502770368575368</v>
      </c>
      <c r="AB1081" s="222">
        <v>0.18294960383212805</v>
      </c>
      <c r="AC1081" s="222">
        <v>0.17925676098364404</v>
      </c>
      <c r="AD1081" s="222">
        <v>0.1911979344563669</v>
      </c>
      <c r="AE1081" s="222">
        <v>0.20220501491119544</v>
      </c>
      <c r="AF1081" s="222">
        <v>0.20326465978979524</v>
      </c>
      <c r="AG1081" s="222">
        <v>0.2060705547253914</v>
      </c>
      <c r="AH1081" s="500">
        <v>0.18682196279210656</v>
      </c>
      <c r="AI1081" s="2149">
        <v>0.17878751100315476</v>
      </c>
      <c r="AJ1081" s="500">
        <v>0.17515727075895568</v>
      </c>
      <c r="AK1081" s="500">
        <v>0.16801536330132585</v>
      </c>
      <c r="AL1081" s="500">
        <v>0.16691646439952762</v>
      </c>
      <c r="AM1081" s="500">
        <v>0.16472488630424884</v>
      </c>
      <c r="AN1081" s="500">
        <v>0.16328842704892227</v>
      </c>
      <c r="AO1081" s="500">
        <v>0.17332460283326309</v>
      </c>
      <c r="AP1081" s="500">
        <v>0.16328842704892227</v>
      </c>
      <c r="AQ1081" s="500">
        <v>0.16328842704892227</v>
      </c>
      <c r="AR1081" s="2533">
        <v>0.16328842704892227</v>
      </c>
      <c r="AS1081" s="2533">
        <v>0.16328842704892227</v>
      </c>
      <c r="AT1081" s="2533">
        <v>0.16328842704892227</v>
      </c>
    </row>
    <row r="1082" spans="3:46">
      <c r="C1082" s="128"/>
      <c r="D1082" s="221" t="s">
        <v>693</v>
      </c>
      <c r="E1082" s="222">
        <v>0</v>
      </c>
      <c r="F1082" s="222">
        <v>0</v>
      </c>
      <c r="G1082" s="222">
        <v>0</v>
      </c>
      <c r="H1082" s="222">
        <v>0</v>
      </c>
      <c r="I1082" s="222">
        <v>0</v>
      </c>
      <c r="J1082" s="222">
        <v>0</v>
      </c>
      <c r="K1082" s="222">
        <v>0</v>
      </c>
      <c r="L1082" s="222">
        <v>0</v>
      </c>
      <c r="M1082" s="222">
        <v>0</v>
      </c>
      <c r="N1082" s="222">
        <v>0</v>
      </c>
      <c r="O1082" s="222">
        <v>0</v>
      </c>
      <c r="P1082" s="222">
        <v>0</v>
      </c>
      <c r="Q1082" s="222">
        <v>0</v>
      </c>
      <c r="R1082" s="222">
        <v>0</v>
      </c>
      <c r="S1082" s="222">
        <v>0</v>
      </c>
      <c r="T1082" s="222">
        <v>0</v>
      </c>
      <c r="U1082" s="222">
        <v>0</v>
      </c>
      <c r="V1082" s="222">
        <v>0.10017267399267399</v>
      </c>
      <c r="W1082" s="222">
        <v>9.5661016949152536E-2</v>
      </c>
      <c r="X1082" s="222">
        <v>8.5010523234922572E-2</v>
      </c>
      <c r="Y1082" s="222">
        <v>0.12054980009568653</v>
      </c>
      <c r="Z1082" s="222">
        <v>0.11604351997145472</v>
      </c>
      <c r="AA1082" s="222">
        <v>9.422206295596755E-2</v>
      </c>
      <c r="AB1082" s="222">
        <v>8.865989612867417E-2</v>
      </c>
      <c r="AC1082" s="222">
        <v>8.4926231307654684E-2</v>
      </c>
      <c r="AD1082" s="222">
        <v>0.10491832598276918</v>
      </c>
      <c r="AE1082" s="222">
        <v>0.10988065565830314</v>
      </c>
      <c r="AF1082" s="222">
        <v>0.12207961433050968</v>
      </c>
      <c r="AG1082" s="222">
        <v>0.13303092941911573</v>
      </c>
      <c r="AH1082" s="500">
        <v>9.9301825528595872E-2</v>
      </c>
      <c r="AI1082" s="2149">
        <v>9.8889475631086285E-2</v>
      </c>
      <c r="AJ1082" s="500">
        <v>8.7522038962592905E-2</v>
      </c>
      <c r="AK1082" s="500">
        <v>8.6185159243771084E-2</v>
      </c>
      <c r="AL1082" s="500">
        <v>9.3059155262121079E-2</v>
      </c>
      <c r="AM1082" s="500">
        <v>9.1408774162158091E-2</v>
      </c>
      <c r="AN1082" s="500">
        <v>9.7757524381061098E-2</v>
      </c>
      <c r="AO1082" s="500">
        <v>8.8953220840151712E-2</v>
      </c>
      <c r="AP1082" s="500">
        <v>9.7757524381061098E-2</v>
      </c>
      <c r="AQ1082" s="500">
        <v>9.7757524381061098E-2</v>
      </c>
      <c r="AR1082" s="2533">
        <v>9.7757524381061098E-2</v>
      </c>
      <c r="AS1082" s="2533">
        <v>9.7757524381061098E-2</v>
      </c>
      <c r="AT1082" s="2533">
        <v>9.7757524381061098E-2</v>
      </c>
    </row>
    <row r="1083" spans="3:46">
      <c r="C1083" s="128"/>
      <c r="D1083" s="221" t="s">
        <v>722</v>
      </c>
      <c r="E1083" s="230">
        <v>0</v>
      </c>
      <c r="F1083" s="230">
        <v>0</v>
      </c>
      <c r="G1083" s="230">
        <v>0</v>
      </c>
      <c r="H1083" s="230">
        <v>0</v>
      </c>
      <c r="I1083" s="230">
        <v>0</v>
      </c>
      <c r="J1083" s="230">
        <v>0</v>
      </c>
      <c r="K1083" s="230">
        <v>0</v>
      </c>
      <c r="L1083" s="230">
        <v>0</v>
      </c>
      <c r="M1083" s="230">
        <v>0</v>
      </c>
      <c r="N1083" s="230">
        <v>0</v>
      </c>
      <c r="O1083" s="230">
        <v>0</v>
      </c>
      <c r="P1083" s="230">
        <v>0</v>
      </c>
      <c r="Q1083" s="230">
        <v>0</v>
      </c>
      <c r="R1083" s="230">
        <v>0</v>
      </c>
      <c r="S1083" s="230">
        <v>0</v>
      </c>
      <c r="T1083" s="230">
        <v>0</v>
      </c>
      <c r="U1083" s="230">
        <v>0</v>
      </c>
      <c r="V1083" s="230">
        <v>-8.747511778257458E-2</v>
      </c>
      <c r="W1083" s="230">
        <v>-7.9435028248587572E-2</v>
      </c>
      <c r="X1083" s="230">
        <v>-8.7855275957008996E-2</v>
      </c>
      <c r="Y1083" s="230">
        <v>-3.8907463262628679E-2</v>
      </c>
      <c r="Z1083" s="230">
        <v>-4.2092795415463222E-2</v>
      </c>
      <c r="AA1083" s="230">
        <v>-3.3986970449752386E-2</v>
      </c>
      <c r="AB1083" s="230">
        <v>-5.1907565224562836E-2</v>
      </c>
      <c r="AC1083" s="230">
        <v>-4.419768639458628E-2</v>
      </c>
      <c r="AD1083" s="230">
        <v>-6.2684439642423359E-2</v>
      </c>
      <c r="AE1083" s="230">
        <v>-8.9865494021179854E-2</v>
      </c>
      <c r="AF1083" s="230">
        <v>-8.65638049940195E-2</v>
      </c>
      <c r="AG1083" s="230">
        <v>-9.317191915042701E-2</v>
      </c>
      <c r="AH1083" s="503">
        <v>-7.3048644978974078E-2</v>
      </c>
      <c r="AI1083" s="2151">
        <v>-6.9206680816241206E-2</v>
      </c>
      <c r="AJ1083" s="503">
        <v>-5.5896947121666797E-2</v>
      </c>
      <c r="AK1083" s="503">
        <v>-3.2680904764074314E-2</v>
      </c>
      <c r="AL1083" s="503">
        <v>-3.0536608700129832E-2</v>
      </c>
      <c r="AM1083" s="503">
        <v>-2.962560962279151E-2</v>
      </c>
      <c r="AN1083" s="503">
        <v>-2.9997605210109822E-2</v>
      </c>
      <c r="AO1083" s="503">
        <v>-3.2565963607429589E-2</v>
      </c>
      <c r="AP1083" s="503">
        <v>-2.9997605210109822E-2</v>
      </c>
      <c r="AQ1083" s="503">
        <v>-2.9997605210109822E-2</v>
      </c>
      <c r="AR1083" s="2535">
        <v>-2.9997605210109822E-2</v>
      </c>
      <c r="AS1083" s="2535">
        <v>-2.9997605210109822E-2</v>
      </c>
      <c r="AT1083" s="2535">
        <v>-2.9997605210109822E-2</v>
      </c>
    </row>
    <row r="1084" spans="3:46">
      <c r="C1084" s="161"/>
      <c r="D1084" s="228" t="s">
        <v>723</v>
      </c>
      <c r="E1084" s="229">
        <v>0</v>
      </c>
      <c r="F1084" s="229">
        <v>0</v>
      </c>
      <c r="G1084" s="229">
        <v>0</v>
      </c>
      <c r="H1084" s="229">
        <v>0</v>
      </c>
      <c r="I1084" s="229">
        <v>0</v>
      </c>
      <c r="J1084" s="229">
        <v>0</v>
      </c>
      <c r="K1084" s="229">
        <v>0</v>
      </c>
      <c r="L1084" s="229">
        <v>0</v>
      </c>
      <c r="M1084" s="229">
        <v>0</v>
      </c>
      <c r="N1084" s="229">
        <v>0</v>
      </c>
      <c r="O1084" s="229">
        <v>0</v>
      </c>
      <c r="P1084" s="229">
        <v>0</v>
      </c>
      <c r="Q1084" s="229">
        <v>0</v>
      </c>
      <c r="R1084" s="229">
        <v>0</v>
      </c>
      <c r="S1084" s="229">
        <v>0</v>
      </c>
      <c r="T1084" s="229">
        <v>0</v>
      </c>
      <c r="U1084" s="229">
        <v>0</v>
      </c>
      <c r="V1084" s="229">
        <v>-8.747511778257458E-2</v>
      </c>
      <c r="W1084" s="229">
        <v>-7.9435028248587572E-2</v>
      </c>
      <c r="X1084" s="229">
        <v>-8.7855275957008996E-2</v>
      </c>
      <c r="Y1084" s="229">
        <v>-3.8907463262628679E-2</v>
      </c>
      <c r="Z1084" s="229">
        <v>-4.2092795415463222E-2</v>
      </c>
      <c r="AA1084" s="229">
        <v>-3.3986970449752386E-2</v>
      </c>
      <c r="AB1084" s="229">
        <v>-5.1907565224562836E-2</v>
      </c>
      <c r="AC1084" s="229">
        <v>-4.419768639458628E-2</v>
      </c>
      <c r="AD1084" s="229">
        <v>-6.2684439642423359E-2</v>
      </c>
      <c r="AE1084" s="229">
        <v>-8.9865494021179854E-2</v>
      </c>
      <c r="AF1084" s="229">
        <v>-8.65638049940195E-2</v>
      </c>
      <c r="AG1084" s="229">
        <v>-9.317191915042701E-2</v>
      </c>
      <c r="AH1084" s="503">
        <v>-7.3048644978974078E-2</v>
      </c>
      <c r="AI1084" s="2151">
        <v>-6.9206680816241206E-2</v>
      </c>
      <c r="AJ1084" s="503">
        <v>-5.5896947121666797E-2</v>
      </c>
      <c r="AK1084" s="503">
        <v>-3.2680904764074314E-2</v>
      </c>
      <c r="AL1084" s="503">
        <v>-3.0536608700129832E-2</v>
      </c>
      <c r="AM1084" s="503">
        <v>-2.962560962279151E-2</v>
      </c>
      <c r="AN1084" s="503">
        <v>-2.9997605210109822E-2</v>
      </c>
      <c r="AO1084" s="503">
        <v>-3.2565963607429589E-2</v>
      </c>
      <c r="AP1084" s="503">
        <v>-2.9997605210109822E-2</v>
      </c>
      <c r="AQ1084" s="503">
        <v>-2.9997605210109822E-2</v>
      </c>
      <c r="AR1084" s="2535">
        <v>-2.9997605210109822E-2</v>
      </c>
      <c r="AS1084" s="2535">
        <v>-2.9997605210109822E-2</v>
      </c>
      <c r="AT1084" s="2535">
        <v>-2.9997605210109822E-2</v>
      </c>
    </row>
    <row r="1085" spans="3:46">
      <c r="C1085" s="161"/>
      <c r="D1085" s="228" t="s">
        <v>724</v>
      </c>
      <c r="E1085" s="226">
        <v>0</v>
      </c>
      <c r="F1085" s="226">
        <v>0</v>
      </c>
      <c r="G1085" s="226">
        <v>0</v>
      </c>
      <c r="H1085" s="226">
        <v>0</v>
      </c>
      <c r="I1085" s="226">
        <v>0</v>
      </c>
      <c r="J1085" s="226">
        <v>0</v>
      </c>
      <c r="K1085" s="226">
        <v>0</v>
      </c>
      <c r="L1085" s="226">
        <v>0</v>
      </c>
      <c r="M1085" s="226">
        <v>0</v>
      </c>
      <c r="N1085" s="226">
        <v>0</v>
      </c>
      <c r="O1085" s="226">
        <v>0</v>
      </c>
      <c r="P1085" s="226">
        <v>0</v>
      </c>
      <c r="Q1085" s="226">
        <v>0</v>
      </c>
      <c r="R1085" s="226">
        <v>0</v>
      </c>
      <c r="S1085" s="226">
        <v>0</v>
      </c>
      <c r="T1085" s="226">
        <v>0</v>
      </c>
      <c r="U1085" s="226">
        <v>0</v>
      </c>
      <c r="V1085" s="226">
        <v>-8.6471928309785465E-2</v>
      </c>
      <c r="W1085" s="226">
        <v>-8.7141242937853108E-2</v>
      </c>
      <c r="X1085" s="226">
        <v>-7.7192755982070121E-2</v>
      </c>
      <c r="Y1085" s="226">
        <v>-7.2309360210961763E-3</v>
      </c>
      <c r="Z1085" s="226">
        <v>2.6692494925297013E-3</v>
      </c>
      <c r="AA1085" s="226">
        <v>3.2057005035371045E-3</v>
      </c>
      <c r="AB1085" s="226">
        <v>-5.2360503975914813E-3</v>
      </c>
      <c r="AC1085" s="226">
        <v>-4.419768639458628E-2</v>
      </c>
      <c r="AD1085" s="226">
        <v>-6.2684439642423359E-2</v>
      </c>
      <c r="AE1085" s="226">
        <v>-6.8502990205395978E-2</v>
      </c>
      <c r="AF1085" s="226">
        <v>-8.1289023093536236E-2</v>
      </c>
      <c r="AG1085" s="226">
        <v>-9.317191915042701E-2</v>
      </c>
      <c r="AH1085" s="504">
        <v>-7.3048644978974078E-2</v>
      </c>
      <c r="AI1085" s="2152">
        <v>-6.9139063754202548E-2</v>
      </c>
      <c r="AJ1085" s="504">
        <v>-5.5523072216403326E-2</v>
      </c>
      <c r="AK1085" s="504">
        <v>-3.2680904764074314E-2</v>
      </c>
      <c r="AL1085" s="504">
        <v>-3.0536608700129832E-2</v>
      </c>
      <c r="AM1085" s="504">
        <v>-2.9589816469196957E-2</v>
      </c>
      <c r="AN1085" s="504">
        <v>-2.9934029448840639E-2</v>
      </c>
      <c r="AO1085" s="504">
        <v>-2.740082654392554E-2</v>
      </c>
      <c r="AP1085" s="504">
        <v>-2.9934029448840639E-2</v>
      </c>
      <c r="AQ1085" s="504">
        <v>-2.9934029448840639E-2</v>
      </c>
      <c r="AR1085" s="2536">
        <v>-2.9934029448840639E-2</v>
      </c>
      <c r="AS1085" s="2536">
        <v>-2.9934029448840639E-2</v>
      </c>
      <c r="AT1085" s="2536">
        <v>-2.9934029448840639E-2</v>
      </c>
    </row>
    <row r="1086" spans="3:46">
      <c r="C1086" s="161"/>
      <c r="D1086" s="228" t="s">
        <v>697</v>
      </c>
      <c r="E1086" s="226">
        <v>0</v>
      </c>
      <c r="F1086" s="226">
        <v>0</v>
      </c>
      <c r="G1086" s="226">
        <v>0</v>
      </c>
      <c r="H1086" s="226">
        <v>0</v>
      </c>
      <c r="I1086" s="226">
        <v>0</v>
      </c>
      <c r="J1086" s="226">
        <v>0</v>
      </c>
      <c r="K1086" s="226">
        <v>0</v>
      </c>
      <c r="L1086" s="226">
        <v>0</v>
      </c>
      <c r="M1086" s="226">
        <v>0</v>
      </c>
      <c r="N1086" s="226">
        <v>0</v>
      </c>
      <c r="O1086" s="226">
        <v>0</v>
      </c>
      <c r="P1086" s="226">
        <v>0</v>
      </c>
      <c r="Q1086" s="226">
        <v>0</v>
      </c>
      <c r="R1086" s="226">
        <v>0</v>
      </c>
      <c r="S1086" s="226">
        <v>0</v>
      </c>
      <c r="T1086" s="226">
        <v>0</v>
      </c>
      <c r="U1086" s="226">
        <v>0</v>
      </c>
      <c r="V1086" s="226">
        <v>0</v>
      </c>
      <c r="W1086" s="226">
        <v>6.7796610169491877E-4</v>
      </c>
      <c r="X1086" s="226">
        <v>3.0562347188264926E-4</v>
      </c>
      <c r="Y1086" s="226">
        <v>-1.2237565145424173E-2</v>
      </c>
      <c r="Z1086" s="226">
        <v>3.135300048307484E-3</v>
      </c>
      <c r="AA1086" s="226">
        <v>1.2109502748049294E-2</v>
      </c>
      <c r="AB1086" s="226">
        <v>4.2166303547876462E-3</v>
      </c>
      <c r="AC1086" s="226">
        <v>1.4324090712298777E-2</v>
      </c>
      <c r="AD1086" s="226">
        <v>7.8693045620396324E-3</v>
      </c>
      <c r="AE1086" s="226">
        <v>4.4797917666900798E-2</v>
      </c>
      <c r="AF1086" s="226">
        <v>1.5267124811887529E-2</v>
      </c>
      <c r="AG1086" s="226">
        <v>3.053106932486797E-2</v>
      </c>
      <c r="AH1086" s="504">
        <v>-2.9580390349729177E-4</v>
      </c>
      <c r="AI1086" s="2152">
        <v>4.5820306218963113E-3</v>
      </c>
      <c r="AJ1086" s="504">
        <v>1.5304796388446765E-2</v>
      </c>
      <c r="AK1086" s="504">
        <v>8.8820403650331434E-3</v>
      </c>
      <c r="AL1086" s="504">
        <v>8.3015993804325516E-3</v>
      </c>
      <c r="AM1086" s="504">
        <v>8.0399045428215781E-3</v>
      </c>
      <c r="AN1086" s="504">
        <v>5.1098937047652357E-3</v>
      </c>
      <c r="AO1086" s="504">
        <v>4.7859408686364846E-3</v>
      </c>
      <c r="AP1086" s="504">
        <v>5.1098937047652357E-3</v>
      </c>
      <c r="AQ1086" s="504">
        <v>5.1098937047652357E-3</v>
      </c>
      <c r="AR1086" s="2536">
        <v>5.1098937047652357E-3</v>
      </c>
      <c r="AS1086" s="2536">
        <v>5.1098937047652357E-3</v>
      </c>
      <c r="AT1086" s="2536">
        <v>5.1098937047652357E-3</v>
      </c>
    </row>
    <row r="1087" spans="3:46">
      <c r="C1087" s="162"/>
      <c r="D1087" s="231" t="s">
        <v>54</v>
      </c>
      <c r="E1087" s="216"/>
      <c r="F1087" s="216"/>
      <c r="G1087" s="216"/>
      <c r="H1087" s="216"/>
      <c r="I1087" s="216"/>
      <c r="J1087" s="216"/>
      <c r="K1087" s="216"/>
      <c r="L1087" s="216"/>
      <c r="M1087" s="216"/>
      <c r="N1087" s="216"/>
      <c r="O1087" s="216"/>
      <c r="P1087" s="216"/>
      <c r="Q1087" s="216"/>
      <c r="R1087" s="216"/>
      <c r="S1087" s="216"/>
      <c r="T1087" s="216"/>
      <c r="U1087" s="216"/>
      <c r="V1087" s="216"/>
      <c r="W1087" s="216"/>
      <c r="X1087" s="216"/>
      <c r="Y1087" s="216" t="s">
        <v>55</v>
      </c>
      <c r="Z1087" s="216"/>
      <c r="AA1087" s="216"/>
      <c r="AB1087" s="216"/>
      <c r="AC1087" s="216"/>
      <c r="AD1087" s="216"/>
      <c r="AE1087" s="216"/>
      <c r="AF1087" s="216"/>
      <c r="AG1087" s="216"/>
      <c r="AH1087" s="459"/>
      <c r="AI1087" s="2165"/>
      <c r="AJ1087" s="459"/>
      <c r="AK1087" s="459"/>
      <c r="AL1087" s="459"/>
      <c r="AM1087" s="459"/>
      <c r="AN1087" s="459"/>
      <c r="AO1087" s="459"/>
      <c r="AP1087" s="459"/>
      <c r="AQ1087" s="459"/>
      <c r="AR1087" s="2549"/>
      <c r="AS1087" s="2549"/>
      <c r="AT1087" s="2549"/>
    </row>
    <row r="1088" spans="3:46">
      <c r="C1088" s="159"/>
      <c r="D1088" s="963" t="s">
        <v>240</v>
      </c>
      <c r="E1088" s="964"/>
      <c r="F1088" s="964"/>
      <c r="G1088" s="964"/>
      <c r="H1088" s="964"/>
      <c r="I1088" s="964">
        <v>1998</v>
      </c>
      <c r="J1088" s="964">
        <v>1999</v>
      </c>
      <c r="K1088" s="964">
        <v>2000</v>
      </c>
      <c r="L1088" s="964">
        <v>2001</v>
      </c>
      <c r="M1088" s="964">
        <v>2002</v>
      </c>
      <c r="N1088" s="964">
        <v>2003</v>
      </c>
      <c r="O1088" s="964">
        <v>2004</v>
      </c>
      <c r="P1088" s="964">
        <v>2005</v>
      </c>
      <c r="Q1088" s="964">
        <v>2006</v>
      </c>
      <c r="R1088" s="964">
        <v>2007</v>
      </c>
      <c r="S1088" s="964">
        <v>2008</v>
      </c>
      <c r="T1088" s="964">
        <v>2009</v>
      </c>
      <c r="U1088" s="964">
        <v>2010</v>
      </c>
      <c r="V1088" s="964">
        <v>2011</v>
      </c>
      <c r="W1088" s="964">
        <v>2012</v>
      </c>
      <c r="X1088" s="964">
        <v>2013</v>
      </c>
      <c r="Y1088" s="964">
        <v>2014</v>
      </c>
      <c r="Z1088" s="964">
        <v>2015</v>
      </c>
      <c r="AA1088" s="964">
        <v>2016</v>
      </c>
      <c r="AB1088" s="964">
        <v>2017</v>
      </c>
      <c r="AC1088" s="964">
        <v>2018</v>
      </c>
      <c r="AD1088" s="964">
        <v>2019</v>
      </c>
      <c r="AE1088" s="964">
        <v>2020</v>
      </c>
      <c r="AF1088" s="964">
        <v>2021</v>
      </c>
      <c r="AG1088" s="964">
        <v>2022</v>
      </c>
      <c r="AH1088" s="964">
        <v>2023</v>
      </c>
      <c r="AI1088" s="2159">
        <v>2024</v>
      </c>
      <c r="AJ1088" s="964">
        <v>2025</v>
      </c>
      <c r="AK1088" s="964">
        <v>2026</v>
      </c>
      <c r="AL1088" s="964">
        <v>2027</v>
      </c>
      <c r="AM1088" s="964">
        <v>2028</v>
      </c>
      <c r="AN1088" s="964">
        <v>2029</v>
      </c>
      <c r="AO1088" s="962">
        <v>2030</v>
      </c>
      <c r="AP1088" s="962">
        <f t="shared" ref="AP1088" si="391">+AO1088+1</f>
        <v>2031</v>
      </c>
      <c r="AQ1088" s="962">
        <f t="shared" ref="AQ1088" si="392">+AP1088+1</f>
        <v>2032</v>
      </c>
      <c r="AR1088" s="2527">
        <f t="shared" ref="AR1088" si="393">+AQ1088+1</f>
        <v>2033</v>
      </c>
      <c r="AS1088" s="2527">
        <f t="shared" ref="AS1088" si="394">+AR1088+1</f>
        <v>2034</v>
      </c>
      <c r="AT1088" s="2527">
        <f t="shared" ref="AT1088" si="395">+AS1088+1</f>
        <v>2035</v>
      </c>
    </row>
    <row r="1089" spans="3:46">
      <c r="C1089" s="128"/>
      <c r="D1089" s="221" t="s">
        <v>715</v>
      </c>
      <c r="E1089" s="224"/>
      <c r="F1089" s="224"/>
      <c r="G1089" s="224"/>
      <c r="H1089" s="224"/>
      <c r="I1089" s="224">
        <v>62.480240890000005</v>
      </c>
      <c r="J1089" s="224">
        <v>60.92301823999999</v>
      </c>
      <c r="K1089" s="224">
        <v>68.978827246000009</v>
      </c>
      <c r="L1089" s="224">
        <v>92.401690245089114</v>
      </c>
      <c r="M1089" s="224">
        <v>64.763704910780007</v>
      </c>
      <c r="N1089" s="224">
        <v>62.780109999999993</v>
      </c>
      <c r="O1089" s="224">
        <v>97.935253032574082</v>
      </c>
      <c r="P1089" s="224">
        <v>124.897456064403</v>
      </c>
      <c r="Q1089" s="224">
        <v>147.30299980249552</v>
      </c>
      <c r="R1089" s="224">
        <v>176.69369374961863</v>
      </c>
      <c r="S1089" s="224">
        <v>263.71555412455729</v>
      </c>
      <c r="T1089" s="224">
        <v>234.10938203532825</v>
      </c>
      <c r="U1089" s="224">
        <v>297.27525638318576</v>
      </c>
      <c r="V1089" s="224">
        <v>464.23509572295097</v>
      </c>
      <c r="W1089" s="224">
        <v>590.75047513658239</v>
      </c>
      <c r="X1089" s="224">
        <v>703.01008041898604</v>
      </c>
      <c r="Y1089" s="224">
        <v>723.09059610740644</v>
      </c>
      <c r="Z1089" s="224">
        <v>682.04487175539759</v>
      </c>
      <c r="AA1089" s="224">
        <v>726.61089888126162</v>
      </c>
      <c r="AB1089" s="224">
        <v>1040.4630420538626</v>
      </c>
      <c r="AC1089" s="224">
        <v>1129.6259856911984</v>
      </c>
      <c r="AD1089" s="224">
        <v>1239.7017406889609</v>
      </c>
      <c r="AE1089" s="224">
        <v>1407.5179307271878</v>
      </c>
      <c r="AF1089" s="224">
        <v>1530.8304561703999</v>
      </c>
      <c r="AG1089" s="224">
        <v>2111.8792169381027</v>
      </c>
      <c r="AH1089" s="224">
        <v>2465.9492713402205</v>
      </c>
      <c r="AI1089" s="2146">
        <v>3033.8496334636511</v>
      </c>
      <c r="AJ1089" s="224">
        <v>3720.9184005540101</v>
      </c>
      <c r="AK1089" s="224">
        <v>4324.3923664219228</v>
      </c>
      <c r="AL1089" s="224">
        <v>4959.7283162120402</v>
      </c>
      <c r="AM1089" s="224">
        <v>5606.1351341928676</v>
      </c>
      <c r="AN1089" s="224">
        <v>6263.2493955574873</v>
      </c>
      <c r="AO1089" s="224">
        <v>7062.5011642365916</v>
      </c>
      <c r="AP1089" s="224">
        <v>6265.2493955574901</v>
      </c>
      <c r="AQ1089" s="224">
        <v>6266.2493955574901</v>
      </c>
      <c r="AR1089" s="2531">
        <v>6267.2493955574901</v>
      </c>
      <c r="AS1089" s="2531">
        <v>6268.2493955574901</v>
      </c>
      <c r="AT1089" s="2531">
        <v>6269.2493955574901</v>
      </c>
    </row>
    <row r="1090" spans="3:46">
      <c r="C1090" s="161"/>
      <c r="D1090" s="228" t="s">
        <v>713</v>
      </c>
      <c r="E1090" s="224"/>
      <c r="F1090" s="224"/>
      <c r="G1090" s="224"/>
      <c r="H1090" s="224"/>
      <c r="I1090" s="224"/>
      <c r="J1090" s="224"/>
      <c r="K1090" s="224">
        <v>0.13222931559734907</v>
      </c>
      <c r="L1090" s="224">
        <v>0.33956597892793794</v>
      </c>
      <c r="M1090" s="224">
        <v>-0.29910692392099381</v>
      </c>
      <c r="N1090" s="224">
        <v>-3.0628187709654031E-2</v>
      </c>
      <c r="O1090" s="224">
        <v>0.55997262560664662</v>
      </c>
      <c r="P1090" s="224">
        <v>0.27530641109244969</v>
      </c>
      <c r="Q1090" s="224">
        <v>0.17939151399960584</v>
      </c>
      <c r="R1090" s="224">
        <v>0.19952542708926679</v>
      </c>
      <c r="S1090" s="224">
        <v>0.49250122360479809</v>
      </c>
      <c r="T1090" s="224">
        <v>-0.11226555137223926</v>
      </c>
      <c r="U1090" s="224">
        <v>0.26981351109766916</v>
      </c>
      <c r="V1090" s="224">
        <v>0.56163382506532966</v>
      </c>
      <c r="W1090" s="224">
        <v>0.27252437521254103</v>
      </c>
      <c r="X1090" s="224">
        <v>0.19002880235762665</v>
      </c>
      <c r="Y1090" s="229">
        <v>2.8563624118238318E-2</v>
      </c>
      <c r="Z1090" s="229">
        <v>-5.6764290080619451E-2</v>
      </c>
      <c r="AA1090" s="229">
        <v>6.5341781708823987E-2</v>
      </c>
      <c r="AB1090" s="229">
        <v>0.43193976811499613</v>
      </c>
      <c r="AC1090" s="229">
        <v>8.5695445233046508E-2</v>
      </c>
      <c r="AD1090" s="229">
        <v>9.7444425316056238E-2</v>
      </c>
      <c r="AE1090" s="229">
        <v>0.13536819747059781</v>
      </c>
      <c r="AF1090" s="229">
        <v>8.7609914411181489E-2</v>
      </c>
      <c r="AG1090" s="229">
        <v>0.37956441121591133</v>
      </c>
      <c r="AH1090" s="229">
        <v>0.16765639415471134</v>
      </c>
      <c r="AI1090" s="2155">
        <v>0.23029685513959586</v>
      </c>
      <c r="AJ1090" s="229">
        <v>0.22646764015985665</v>
      </c>
      <c r="AK1090" s="229">
        <v>0.16218414404843196</v>
      </c>
      <c r="AL1090" s="229">
        <v>0.14691912665543017</v>
      </c>
      <c r="AM1090" s="229">
        <v>0.13033109411817878</v>
      </c>
      <c r="AN1090" s="229">
        <v>0.11721341809203945</v>
      </c>
      <c r="AO1090" s="229">
        <v>4.4012991099078524E-2</v>
      </c>
      <c r="AP1090" s="229">
        <v>2.1172134180920401</v>
      </c>
      <c r="AQ1090" s="229">
        <v>3.1172134180920401</v>
      </c>
      <c r="AR1090" s="2538">
        <v>4.1172134180920397</v>
      </c>
      <c r="AS1090" s="2538">
        <v>5.1172134180920397</v>
      </c>
      <c r="AT1090" s="2538">
        <v>6.1172134180920397</v>
      </c>
    </row>
    <row r="1091" spans="3:46">
      <c r="C1091" s="128"/>
      <c r="D1091" s="221" t="s">
        <v>1173</v>
      </c>
      <c r="E1091" s="224"/>
      <c r="F1091" s="224"/>
      <c r="G1091" s="224"/>
      <c r="H1091" s="224"/>
      <c r="I1091" s="224">
        <v>0</v>
      </c>
      <c r="J1091" s="224">
        <v>0</v>
      </c>
      <c r="K1091" s="224">
        <v>97.499919958460595</v>
      </c>
      <c r="L1091" s="224">
        <v>206.04633974163153</v>
      </c>
      <c r="M1091" s="224">
        <v>199.07656675374366</v>
      </c>
      <c r="N1091" s="224">
        <v>213.71911097637914</v>
      </c>
      <c r="O1091" s="224">
        <v>257.77497983835468</v>
      </c>
      <c r="P1091" s="224">
        <v>328.43448411915432</v>
      </c>
      <c r="Q1091" s="224">
        <v>422.15515290722095</v>
      </c>
      <c r="R1091" s="224">
        <v>565.13789192130946</v>
      </c>
      <c r="S1091" s="224">
        <v>855.06367665589835</v>
      </c>
      <c r="T1091" s="224">
        <v>954.55860383826666</v>
      </c>
      <c r="U1091" s="224">
        <v>1083.9734883704168</v>
      </c>
      <c r="V1091" s="224">
        <v>1569.0757776489754</v>
      </c>
      <c r="W1091" s="224">
        <v>1864.4484724541871</v>
      </c>
      <c r="X1091" s="224">
        <v>1853.7883044310697</v>
      </c>
      <c r="Y1091" s="224">
        <v>1991.6599754271583</v>
      </c>
      <c r="Z1091" s="224">
        <v>1918.6504662017737</v>
      </c>
      <c r="AA1091" s="224">
        <v>2020.7541298457961</v>
      </c>
      <c r="AB1091" s="224">
        <v>2014.3645715253474</v>
      </c>
      <c r="AC1091" s="224">
        <v>2284.1439230170154</v>
      </c>
      <c r="AD1091" s="224">
        <v>2704.631588665301</v>
      </c>
      <c r="AE1091" s="224">
        <v>3057.7890691445859</v>
      </c>
      <c r="AF1091" s="224">
        <v>3189.5244366107245</v>
      </c>
      <c r="AG1091" s="224">
        <v>4100.4237989740086</v>
      </c>
      <c r="AH1091" s="224">
        <v>4834.7090858160327</v>
      </c>
      <c r="AI1091" s="2146">
        <v>5442.2495380721903</v>
      </c>
      <c r="AJ1091" s="224">
        <v>6062.5530556875101</v>
      </c>
      <c r="AK1091" s="224">
        <v>6649.9720770084941</v>
      </c>
      <c r="AL1091" s="224">
        <v>7270.1161091151353</v>
      </c>
      <c r="AM1091" s="224">
        <v>7887.29500936349</v>
      </c>
      <c r="AN1091" s="224">
        <v>8428.3476628512235</v>
      </c>
      <c r="AO1091" s="224">
        <v>8889.2300028290992</v>
      </c>
      <c r="AP1091" s="224">
        <v>8430.3476628512199</v>
      </c>
      <c r="AQ1091" s="224">
        <v>8431.3476628512199</v>
      </c>
      <c r="AR1091" s="2531">
        <v>8432.3476628512199</v>
      </c>
      <c r="AS1091" s="2531">
        <v>8433.3476628512199</v>
      </c>
      <c r="AT1091" s="2531">
        <v>8434.3476628512199</v>
      </c>
    </row>
    <row r="1092" spans="3:46">
      <c r="C1092" s="161"/>
      <c r="D1092" s="228" t="s">
        <v>714</v>
      </c>
      <c r="E1092" s="229"/>
      <c r="F1092" s="229"/>
      <c r="G1092" s="229"/>
      <c r="H1092" s="229"/>
      <c r="I1092" s="229"/>
      <c r="J1092" s="229">
        <v>5.9810029060071157E-2</v>
      </c>
      <c r="K1092" s="229">
        <v>-0.14111249650401159</v>
      </c>
      <c r="L1092" s="229">
        <v>1.1132975271099368</v>
      </c>
      <c r="M1092" s="229">
        <v>-3.3826240236189076E-2</v>
      </c>
      <c r="N1092" s="229">
        <v>7.3552324421729764E-2</v>
      </c>
      <c r="O1092" s="229">
        <v>0.20613911718379141</v>
      </c>
      <c r="P1092" s="229">
        <v>0.2741131211613661</v>
      </c>
      <c r="Q1092" s="229">
        <v>0.28535575075017161</v>
      </c>
      <c r="R1092" s="229">
        <v>0.3386971307336204</v>
      </c>
      <c r="S1092" s="229">
        <v>0.51301777650923919</v>
      </c>
      <c r="T1092" s="229">
        <v>0.11635966992714142</v>
      </c>
      <c r="U1092" s="229">
        <v>0.13557563046603405</v>
      </c>
      <c r="V1092" s="229">
        <v>0.44752228212502998</v>
      </c>
      <c r="W1092" s="229">
        <v>0.18824629059520848</v>
      </c>
      <c r="X1092" s="229">
        <v>-5.7175986253379385E-3</v>
      </c>
      <c r="Y1092" s="229">
        <v>7.4372931723938995E-2</v>
      </c>
      <c r="Z1092" s="229">
        <v>-3.6657617327338188E-2</v>
      </c>
      <c r="AA1092" s="229">
        <v>5.321639633828168E-2</v>
      </c>
      <c r="AB1092" s="229">
        <v>-3.1619672210870808E-3</v>
      </c>
      <c r="AC1092" s="229">
        <v>0.13392776824275732</v>
      </c>
      <c r="AD1092" s="229">
        <v>0.18408982963423948</v>
      </c>
      <c r="AE1092" s="229">
        <v>0.13057507793642364</v>
      </c>
      <c r="AF1092" s="229">
        <v>4.3081901493941643E-2</v>
      </c>
      <c r="AG1092" s="229">
        <v>0.28559096519455762</v>
      </c>
      <c r="AH1092" s="229">
        <v>0.17907546215729075</v>
      </c>
      <c r="AI1092" s="2155">
        <v>0.12566225629553318</v>
      </c>
      <c r="AJ1092" s="229">
        <v>0.11397924944012217</v>
      </c>
      <c r="AK1092" s="229">
        <v>9.6893011232273452E-2</v>
      </c>
      <c r="AL1092" s="229">
        <v>9.3255133243448807E-2</v>
      </c>
      <c r="AM1092" s="229">
        <v>8.4892578190676637E-2</v>
      </c>
      <c r="AN1092" s="229">
        <v>6.8597998787343073E-2</v>
      </c>
      <c r="AO1092" s="229">
        <v>2.2579591009811217E-2</v>
      </c>
      <c r="AP1092" s="229">
        <v>2.06859799878734</v>
      </c>
      <c r="AQ1092" s="229">
        <v>3.06859799878734</v>
      </c>
      <c r="AR1092" s="2538">
        <v>4.0685979987873404</v>
      </c>
      <c r="AS1092" s="2538">
        <v>5.0685979987873404</v>
      </c>
      <c r="AT1092" s="2538">
        <v>6.0685979987873404</v>
      </c>
    </row>
    <row r="1093" spans="3:46">
      <c r="C1093" s="128"/>
      <c r="D1093" s="221" t="s">
        <v>266</v>
      </c>
      <c r="E1093" s="224"/>
      <c r="F1093" s="224"/>
      <c r="G1093" s="224"/>
      <c r="H1093" s="224"/>
      <c r="I1093" s="224">
        <v>33.072032159999964</v>
      </c>
      <c r="J1093" s="224">
        <v>1.5997910394645771</v>
      </c>
      <c r="K1093" s="224">
        <v>-29.935301261764749</v>
      </c>
      <c r="L1093" s="224">
        <v>-112.64168724247342</v>
      </c>
      <c r="M1093" s="224">
        <v>-147.39171744245479</v>
      </c>
      <c r="N1093" s="224">
        <v>-133.06385433127235</v>
      </c>
      <c r="O1093" s="224">
        <v>-127.94251027551269</v>
      </c>
      <c r="P1093" s="224">
        <v>-222.25603350873621</v>
      </c>
      <c r="Q1093" s="224">
        <v>-226.61689353041083</v>
      </c>
      <c r="R1093" s="224">
        <v>-315.42278399296447</v>
      </c>
      <c r="S1093" s="224">
        <v>-617.3408080232191</v>
      </c>
      <c r="T1093" s="224">
        <v>-755.74885385447635</v>
      </c>
      <c r="U1093" s="224">
        <v>-399.14243773980218</v>
      </c>
      <c r="V1093" s="224">
        <v>-477.0105138373151</v>
      </c>
      <c r="W1093" s="224">
        <v>-741.01596068013112</v>
      </c>
      <c r="X1093" s="224">
        <v>-585.10560774615465</v>
      </c>
      <c r="Y1093" s="224">
        <v>-930.08725989400364</v>
      </c>
      <c r="Z1093" s="224">
        <v>-1077.7299234605334</v>
      </c>
      <c r="AA1093" s="224">
        <v>-1321.4837498419872</v>
      </c>
      <c r="AB1093" s="224">
        <v>-875.3626634207443</v>
      </c>
      <c r="AC1093" s="224">
        <v>-974.78568106133037</v>
      </c>
      <c r="AD1093" s="224">
        <v>-1230.8654441505071</v>
      </c>
      <c r="AE1093" s="224">
        <v>-1227.5009740047303</v>
      </c>
      <c r="AF1093" s="224">
        <v>-1203.0824766429605</v>
      </c>
      <c r="AG1093" s="224">
        <v>-1246.4464794543003</v>
      </c>
      <c r="AH1093" s="224">
        <v>-1653.7204263559934</v>
      </c>
      <c r="AI1093" s="2146">
        <v>-1830.7471708390781</v>
      </c>
      <c r="AJ1093" s="224">
        <v>-1758.718561489148</v>
      </c>
      <c r="AK1093" s="224">
        <v>-1706.5524162349957</v>
      </c>
      <c r="AL1093" s="224">
        <v>-1688.5448637620232</v>
      </c>
      <c r="AM1093" s="224">
        <v>-1667.2766602525539</v>
      </c>
      <c r="AN1093" s="224">
        <v>-1516.3265668338722</v>
      </c>
      <c r="AO1093" s="224">
        <v>-1486.8815644313613</v>
      </c>
      <c r="AP1093" s="224">
        <v>-1514.3265668338699</v>
      </c>
      <c r="AQ1093" s="224">
        <v>-1513.3265668338699</v>
      </c>
      <c r="AR1093" s="2531">
        <v>-1512.3265668338699</v>
      </c>
      <c r="AS1093" s="2531">
        <v>-1511.3265668338699</v>
      </c>
      <c r="AT1093" s="2531">
        <v>-1510.3265668338699</v>
      </c>
    </row>
    <row r="1094" spans="3:46">
      <c r="C1094" s="161"/>
      <c r="D1094" s="228" t="s">
        <v>259</v>
      </c>
      <c r="E1094" s="229"/>
      <c r="F1094" s="229"/>
      <c r="G1094" s="229"/>
      <c r="H1094" s="229"/>
      <c r="I1094" s="229">
        <v>0</v>
      </c>
      <c r="J1094" s="229">
        <v>0</v>
      </c>
      <c r="K1094" s="229">
        <v>5.9329556758271347E-2</v>
      </c>
      <c r="L1094" s="229">
        <v>4.8037410066494493E-2</v>
      </c>
      <c r="M1094" s="229">
        <v>4.4477696433886542E-2</v>
      </c>
      <c r="N1094" s="229">
        <v>4.9426893282648696E-2</v>
      </c>
      <c r="O1094" s="229">
        <v>4.8735078518169696E-2</v>
      </c>
      <c r="P1094" s="229">
        <v>4.1522627971408252E-2</v>
      </c>
      <c r="Q1094" s="229">
        <v>3.6168997738244765E-2</v>
      </c>
      <c r="R1094" s="229">
        <v>2.5375148867989084E-2</v>
      </c>
      <c r="S1094" s="229">
        <v>2.0513432731216853E-2</v>
      </c>
      <c r="T1094" s="229">
        <v>1.8416694175866704E-2</v>
      </c>
      <c r="U1094" s="229">
        <v>8.0072632384570519E-2</v>
      </c>
      <c r="V1094" s="229">
        <v>9.6565935820801849E-2</v>
      </c>
      <c r="W1094" s="229">
        <v>5.8701962234737136E-2</v>
      </c>
      <c r="X1094" s="229">
        <v>7.1596927651170886E-2</v>
      </c>
      <c r="Y1094" s="229">
        <v>4.8346947295270587E-2</v>
      </c>
      <c r="Z1094" s="229">
        <v>4.3361456367689101E-2</v>
      </c>
      <c r="AA1094" s="229">
        <v>3.9552269164472735E-2</v>
      </c>
      <c r="AB1094" s="229">
        <v>3.9090957088042548E-2</v>
      </c>
      <c r="AC1094" s="229">
        <v>-0.1011411622283538</v>
      </c>
      <c r="AD1094" s="229">
        <v>-0.11917242410573975</v>
      </c>
      <c r="AE1094" s="229">
        <v>-0.12089448542300874</v>
      </c>
      <c r="AF1094" s="229">
        <v>-0.10888130450155582</v>
      </c>
      <c r="AG1094" s="229">
        <v>-9.3846143468771154E-2</v>
      </c>
      <c r="AH1094" s="229">
        <v>-0.11811274454592008</v>
      </c>
      <c r="AI1094" s="2155">
        <v>-0.13052472753230338</v>
      </c>
      <c r="AJ1094" s="229">
        <v>-0.12106287494318611</v>
      </c>
      <c r="AK1094" s="229">
        <v>-0.11210369095352085</v>
      </c>
      <c r="AL1094" s="229">
        <v>-0.10470866109363508</v>
      </c>
      <c r="AM1094" s="229">
        <v>-9.6785279053973175E-2</v>
      </c>
      <c r="AN1094" s="229">
        <v>-8.1904136342176109E-2</v>
      </c>
      <c r="AO1094" s="229">
        <v>-7.3579555262942159E-2</v>
      </c>
      <c r="AP1094" s="229">
        <v>-8.1904136342176109E-2</v>
      </c>
      <c r="AQ1094" s="229">
        <v>-8.1904136342176109E-2</v>
      </c>
      <c r="AR1094" s="2538">
        <v>-8.1904136342176109E-2</v>
      </c>
      <c r="AS1094" s="2538">
        <v>-8.1904136342176109E-2</v>
      </c>
      <c r="AT1094" s="2538">
        <v>-8.1904136342176109E-2</v>
      </c>
    </row>
    <row r="1095" spans="3:46">
      <c r="C1095" s="128"/>
      <c r="D1095" s="228" t="s">
        <v>475</v>
      </c>
      <c r="E1095" s="229"/>
      <c r="F1095" s="229"/>
      <c r="G1095" s="229"/>
      <c r="H1095" s="229"/>
      <c r="I1095" s="229"/>
      <c r="J1095" s="229"/>
      <c r="K1095" s="229">
        <v>0</v>
      </c>
      <c r="L1095" s="229">
        <v>0</v>
      </c>
      <c r="M1095" s="229">
        <v>0</v>
      </c>
      <c r="N1095" s="229">
        <v>0</v>
      </c>
      <c r="O1095" s="229">
        <v>0</v>
      </c>
      <c r="P1095" s="229">
        <v>0</v>
      </c>
      <c r="Q1095" s="229">
        <v>0</v>
      </c>
      <c r="R1095" s="229">
        <v>0</v>
      </c>
      <c r="S1095" s="229">
        <v>0</v>
      </c>
      <c r="T1095" s="229">
        <v>0</v>
      </c>
      <c r="U1095" s="229">
        <v>6.5831824611134154E-2</v>
      </c>
      <c r="V1095" s="229">
        <v>7.930094190695694E-2</v>
      </c>
      <c r="W1095" s="229">
        <v>4.4872325233951925E-2</v>
      </c>
      <c r="X1095" s="229">
        <v>5.9983809638107864E-2</v>
      </c>
      <c r="Y1095" s="229">
        <v>3.3622381773398581E-2</v>
      </c>
      <c r="Z1095" s="229">
        <v>2.5631996630142016E-2</v>
      </c>
      <c r="AA1095" s="229">
        <v>2.6983635255886335E-2</v>
      </c>
      <c r="AB1095" s="229">
        <v>2.5869996849688177E-2</v>
      </c>
      <c r="AC1095" s="229">
        <v>-9.6780241534659028E-2</v>
      </c>
      <c r="AD1095" s="229">
        <v>-0.118727051986885</v>
      </c>
      <c r="AE1095" s="229">
        <v>-0.11553179743278526</v>
      </c>
      <c r="AF1095" s="229">
        <v>-0.10888130450155582</v>
      </c>
      <c r="AG1095" s="229">
        <v>-9.3846143468771154E-2</v>
      </c>
      <c r="AH1095" s="229">
        <v>-0.11811274454592008</v>
      </c>
      <c r="AI1095" s="2155">
        <v>-0.12751532850828989</v>
      </c>
      <c r="AJ1095" s="229">
        <v>-0.10606338087842661</v>
      </c>
      <c r="AK1095" s="229">
        <v>-9.8327266600100507E-2</v>
      </c>
      <c r="AL1095" s="229">
        <v>-9.0449655723333036E-2</v>
      </c>
      <c r="AM1095" s="229">
        <v>-8.4017291022255927E-2</v>
      </c>
      <c r="AN1095" s="229">
        <v>-8.1904136342176109E-2</v>
      </c>
      <c r="AO1095" s="229">
        <v>-7.3579555262942159E-2</v>
      </c>
      <c r="AP1095" s="229">
        <v>-8.1904136342176109E-2</v>
      </c>
      <c r="AQ1095" s="229">
        <v>-8.1904136342176109E-2</v>
      </c>
      <c r="AR1095" s="2538">
        <v>-8.1904136342176109E-2</v>
      </c>
      <c r="AS1095" s="2538">
        <v>-8.1904136342176109E-2</v>
      </c>
      <c r="AT1095" s="2538">
        <v>-8.1904136342176109E-2</v>
      </c>
    </row>
    <row r="1096" spans="3:46">
      <c r="C1096" s="128"/>
      <c r="D1096" s="221" t="s">
        <v>496</v>
      </c>
      <c r="E1096" s="224"/>
      <c r="F1096" s="224"/>
      <c r="G1096" s="224"/>
      <c r="H1096" s="224"/>
      <c r="I1096" s="224">
        <v>1169.4015942600829</v>
      </c>
      <c r="J1096" s="224">
        <v>1186.6615942600829</v>
      </c>
      <c r="K1096" s="224">
        <v>1200.700194260083</v>
      </c>
      <c r="L1096" s="224">
        <v>1198.8781942600831</v>
      </c>
      <c r="M1096" s="224">
        <v>1185.6181942600831</v>
      </c>
      <c r="N1096" s="224">
        <v>1172.7981942600832</v>
      </c>
      <c r="O1096" s="224">
        <v>1208.4931942600831</v>
      </c>
      <c r="P1096" s="224">
        <v>1100.5552628315118</v>
      </c>
      <c r="Q1096" s="224">
        <v>981.39626283151165</v>
      </c>
      <c r="R1096" s="224">
        <v>899.87561632175561</v>
      </c>
      <c r="S1096" s="224">
        <v>789.20526816999995</v>
      </c>
      <c r="T1096" s="224">
        <v>734.9</v>
      </c>
      <c r="U1096" s="224">
        <v>813</v>
      </c>
      <c r="V1096" s="224">
        <v>1049.79</v>
      </c>
      <c r="W1096" s="224">
        <v>843.45</v>
      </c>
      <c r="X1096" s="224">
        <v>1070.3800000000001</v>
      </c>
      <c r="Y1096" s="224">
        <v>950.78992467992578</v>
      </c>
      <c r="Z1096" s="233">
        <v>922.25545713525753</v>
      </c>
      <c r="AA1096" s="234">
        <v>1001.4782706281737</v>
      </c>
      <c r="AB1096" s="234">
        <v>1165.5980080402653</v>
      </c>
      <c r="AC1096" s="234">
        <v>1319.089728493643</v>
      </c>
      <c r="AD1096" s="234">
        <v>1440.415720358448</v>
      </c>
      <c r="AE1096" s="234">
        <v>1722.1086335583839</v>
      </c>
      <c r="AF1096" s="234">
        <v>1888.7181755150552</v>
      </c>
      <c r="AG1096" s="234">
        <v>1746.5639654866159</v>
      </c>
      <c r="AH1096" s="234">
        <v>1799.3347153575301</v>
      </c>
      <c r="AI1096" s="2160">
        <v>2166.703885288086</v>
      </c>
      <c r="AJ1096" s="235">
        <v>2116.8384945312032</v>
      </c>
      <c r="AK1096" s="235">
        <v>2244.438231466042</v>
      </c>
      <c r="AL1096" s="235">
        <v>2337.1970127082382</v>
      </c>
      <c r="AM1096" s="235">
        <v>2470.1493051960219</v>
      </c>
      <c r="AN1096" s="235">
        <v>2673.2762091513459</v>
      </c>
      <c r="AO1096" s="235">
        <v>2776.811875508331</v>
      </c>
      <c r="AP1096" s="235">
        <v>2673.2762091513459</v>
      </c>
      <c r="AQ1096" s="235">
        <v>2673.2762091513459</v>
      </c>
      <c r="AR1096" s="2543">
        <v>2673.2762091513459</v>
      </c>
      <c r="AS1096" s="2543">
        <v>2673.2762091513459</v>
      </c>
      <c r="AT1096" s="2543">
        <v>2673.2762091513459</v>
      </c>
    </row>
    <row r="1097" spans="3:46">
      <c r="C1097" s="128"/>
      <c r="D1097" s="221" t="s">
        <v>284</v>
      </c>
      <c r="E1097" s="236"/>
      <c r="F1097" s="236"/>
      <c r="G1097" s="236"/>
      <c r="H1097" s="236"/>
      <c r="I1097" s="236">
        <v>-1505.9678278951185</v>
      </c>
      <c r="J1097" s="236">
        <v>-633.58429355094358</v>
      </c>
      <c r="K1097" s="236">
        <v>-8.8092618705541638E-4</v>
      </c>
      <c r="L1097" s="236">
        <v>-6.7440556641791089E-3</v>
      </c>
      <c r="M1097" s="236">
        <v>-6.5248205547823049E-3</v>
      </c>
      <c r="N1097" s="236">
        <v>1.6702867433116837E-2</v>
      </c>
      <c r="O1097" s="236">
        <v>-4.5429043602095244E-2</v>
      </c>
      <c r="P1097" s="236">
        <v>-4.0629332550188399E-2</v>
      </c>
      <c r="Q1097" s="236">
        <v>-2.4563507951636417E-2</v>
      </c>
      <c r="R1097" s="236">
        <v>-2.7205258549817327E-2</v>
      </c>
      <c r="S1097" s="236">
        <v>-1.0489849083027421E-2</v>
      </c>
      <c r="T1097" s="236">
        <v>-9.5751380234835714E-3</v>
      </c>
      <c r="U1097" s="236">
        <v>1.1775294708709604E-2</v>
      </c>
      <c r="V1097" s="236">
        <v>3.4081777337295074E-2</v>
      </c>
      <c r="W1097" s="236">
        <v>-2.7766281299498194E-2</v>
      </c>
      <c r="X1097" s="236">
        <v>2.9234855730157796E-2</v>
      </c>
      <c r="Y1097" s="236">
        <v>-1.098082555848116E-2</v>
      </c>
      <c r="Z1097" s="237">
        <v>-3.3401156299155015E-3</v>
      </c>
      <c r="AA1097" s="236">
        <v>9.1112255255816673E-3</v>
      </c>
      <c r="AB1097" s="236">
        <v>1.7002125621115978E-2</v>
      </c>
      <c r="AC1097" s="236">
        <v>5.5586739136843661</v>
      </c>
      <c r="AD1097" s="236">
        <v>6.2930558838188828</v>
      </c>
      <c r="AE1097" s="236">
        <v>6.4559070714149467</v>
      </c>
      <c r="AF1097" s="236">
        <v>5.6357269839203301</v>
      </c>
      <c r="AG1097" s="236">
        <v>4.873574993758635</v>
      </c>
      <c r="AH1097" s="236">
        <v>4.896023045467393</v>
      </c>
      <c r="AI1097" s="2156">
        <v>5.6961716932489788</v>
      </c>
      <c r="AJ1097" s="254">
        <v>5.3682326077623177</v>
      </c>
      <c r="AK1097" s="254">
        <v>5.4500158003683739</v>
      </c>
      <c r="AL1097" s="254">
        <v>5.4202089630421604</v>
      </c>
      <c r="AM1097" s="254">
        <v>5.699875592364724</v>
      </c>
      <c r="AN1097" s="254">
        <v>5.699875592364724</v>
      </c>
      <c r="AO1097" s="254">
        <v>6.2200330100626449</v>
      </c>
      <c r="AP1097" s="254">
        <v>5.699875592364724</v>
      </c>
      <c r="AQ1097" s="254">
        <v>5.699875592364724</v>
      </c>
      <c r="AR1097" s="2544">
        <v>5.699875592364724</v>
      </c>
      <c r="AS1097" s="2544">
        <v>5.699875592364724</v>
      </c>
      <c r="AT1097" s="2544">
        <v>5.699875592364724</v>
      </c>
    </row>
    <row r="1098" spans="3:46">
      <c r="C1098" s="162"/>
      <c r="D1098" s="221" t="s">
        <v>497</v>
      </c>
      <c r="E1098" s="236"/>
      <c r="F1098" s="236"/>
      <c r="G1098" s="236"/>
      <c r="H1098" s="236"/>
      <c r="I1098" s="236">
        <v>825.69173868169923</v>
      </c>
      <c r="J1098" s="236">
        <v>3334.8803585763462</v>
      </c>
      <c r="K1098" s="236" t="s">
        <v>55</v>
      </c>
      <c r="L1098" s="236" t="s">
        <v>55</v>
      </c>
      <c r="M1098" s="236" t="s">
        <v>55</v>
      </c>
      <c r="N1098" s="236" t="s">
        <v>55</v>
      </c>
      <c r="O1098" s="236" t="s">
        <v>55</v>
      </c>
      <c r="P1098" s="236" t="s">
        <v>55</v>
      </c>
      <c r="Q1098" s="236" t="s">
        <v>55</v>
      </c>
      <c r="R1098" s="236" t="s">
        <v>55</v>
      </c>
      <c r="S1098" s="236" t="s">
        <v>55</v>
      </c>
      <c r="T1098" s="236" t="s">
        <v>55</v>
      </c>
      <c r="U1098" s="236" t="s">
        <v>55</v>
      </c>
      <c r="V1098" s="236" t="s">
        <v>55</v>
      </c>
      <c r="W1098" s="236" t="s">
        <v>55</v>
      </c>
      <c r="X1098" s="236" t="s">
        <v>55</v>
      </c>
      <c r="Y1098" s="236" t="s">
        <v>55</v>
      </c>
      <c r="Z1098" s="237" t="s">
        <v>55</v>
      </c>
      <c r="AA1098" s="236" t="s">
        <v>55</v>
      </c>
      <c r="AB1098" s="236" t="s">
        <v>55</v>
      </c>
      <c r="AC1098" s="236">
        <v>4.5254242999396848</v>
      </c>
      <c r="AD1098" s="236">
        <v>5.8578346572654389</v>
      </c>
      <c r="AE1098" s="236">
        <v>5.8674898333609562</v>
      </c>
      <c r="AF1098" s="236">
        <v>5.0725317054372994</v>
      </c>
      <c r="AG1098" s="236">
        <v>4.3180314471239667</v>
      </c>
      <c r="AH1098" s="236">
        <v>4.3802944905487733</v>
      </c>
      <c r="AI1098" s="2156">
        <v>5.0605541585403753</v>
      </c>
      <c r="AJ1098" s="254">
        <v>4.7328146396464987</v>
      </c>
      <c r="AK1098" s="254">
        <v>4.7918843552356716</v>
      </c>
      <c r="AL1098" s="254">
        <v>4.752893110319544</v>
      </c>
      <c r="AM1098" s="254">
        <v>5.0056349948006424</v>
      </c>
      <c r="AN1098" s="254">
        <v>5.0056349948006424</v>
      </c>
      <c r="AO1098" s="254">
        <v>5.4035117864754145</v>
      </c>
      <c r="AP1098" s="254">
        <v>5.0056349948006424</v>
      </c>
      <c r="AQ1098" s="254">
        <v>5.0056349948006424</v>
      </c>
      <c r="AR1098" s="2544">
        <v>5.0056349948006424</v>
      </c>
      <c r="AS1098" s="2544">
        <v>5.0056349948006424</v>
      </c>
      <c r="AT1098" s="2544">
        <v>5.0056349948006424</v>
      </c>
    </row>
    <row r="1099" spans="3:46">
      <c r="C1099" s="159"/>
      <c r="D1099" s="221" t="s">
        <v>498</v>
      </c>
      <c r="E1099" s="236"/>
      <c r="F1099" s="236"/>
      <c r="G1099" s="236"/>
      <c r="H1099" s="236"/>
      <c r="I1099" s="236"/>
      <c r="J1099" s="236"/>
      <c r="K1099" s="236">
        <v>53.139634039055309</v>
      </c>
      <c r="L1099" s="236">
        <v>54.84315436818963</v>
      </c>
      <c r="M1099" s="236">
        <v>50.456035936029139</v>
      </c>
      <c r="N1099" s="236">
        <v>41.358991596862595</v>
      </c>
      <c r="O1099" s="236">
        <v>33.265730399000539</v>
      </c>
      <c r="P1099" s="236">
        <v>23.622949453406736</v>
      </c>
      <c r="Q1099" s="236">
        <v>15.717276382877115</v>
      </c>
      <c r="R1099" s="236">
        <v>9.4805294730604714</v>
      </c>
      <c r="S1099" s="236">
        <v>7.4857045678527765</v>
      </c>
      <c r="T1099" s="236">
        <v>6.1625053758043444</v>
      </c>
      <c r="U1099" s="236">
        <v>4.7792066792209091</v>
      </c>
      <c r="V1099" s="236">
        <v>5.465041817493737</v>
      </c>
      <c r="W1099" s="236">
        <v>4.3930746806576453</v>
      </c>
      <c r="X1099" s="236">
        <v>5.2007336784902449</v>
      </c>
      <c r="Y1099" s="236">
        <v>4.7906932618594888</v>
      </c>
      <c r="Z1099" s="238">
        <v>4.4877150150382672</v>
      </c>
      <c r="AA1099" s="239">
        <v>5.1116681344407517</v>
      </c>
      <c r="AB1099" s="239">
        <v>5.3020835627592833</v>
      </c>
      <c r="AC1099" s="239">
        <v>4.5313835605215083</v>
      </c>
      <c r="AD1099" s="239">
        <v>5.9679611690679408</v>
      </c>
      <c r="AE1099" s="239">
        <v>5.8674898333609562</v>
      </c>
      <c r="AF1099" s="239">
        <v>5.0725317054372994</v>
      </c>
      <c r="AG1099" s="239">
        <v>4.3180314471239667</v>
      </c>
      <c r="AH1099" s="239">
        <v>4.4170197566608307</v>
      </c>
      <c r="AI1099" s="2161">
        <v>5.2790638724973551</v>
      </c>
      <c r="AJ1099" s="255">
        <v>4.9202816696635985</v>
      </c>
      <c r="AK1099" s="255">
        <v>4.9912806386320305</v>
      </c>
      <c r="AL1099" s="255">
        <v>4.9326740396073001</v>
      </c>
      <c r="AM1099" s="255">
        <v>5.0056349948006424</v>
      </c>
      <c r="AN1099" s="255">
        <v>5.0056349948006424</v>
      </c>
      <c r="AO1099" s="255">
        <v>5.4035117864754145</v>
      </c>
      <c r="AP1099" s="255">
        <v>5.0056349948006424</v>
      </c>
      <c r="AQ1099" s="255">
        <v>5.0056349948006424</v>
      </c>
      <c r="AR1099" s="2545">
        <v>5.0056349948006424</v>
      </c>
      <c r="AS1099" s="2545">
        <v>5.0056349948006424</v>
      </c>
      <c r="AT1099" s="2545">
        <v>5.0056349948006424</v>
      </c>
    </row>
    <row r="1100" spans="3:46">
      <c r="C1100" s="128"/>
      <c r="D1100" s="231"/>
      <c r="E1100" s="240"/>
      <c r="F1100" s="240"/>
      <c r="G1100" s="240"/>
      <c r="H1100" s="240"/>
      <c r="I1100" s="240"/>
      <c r="J1100" s="240"/>
      <c r="K1100" s="240"/>
      <c r="L1100" s="240"/>
      <c r="M1100" s="240"/>
      <c r="N1100" s="240"/>
      <c r="O1100" s="240"/>
      <c r="P1100" s="240"/>
      <c r="Q1100" s="240"/>
      <c r="R1100" s="240"/>
      <c r="S1100" s="240"/>
      <c r="T1100" s="240"/>
      <c r="U1100" s="240"/>
      <c r="V1100" s="240"/>
      <c r="W1100" s="240"/>
      <c r="X1100" s="240"/>
      <c r="Y1100" s="240"/>
      <c r="Z1100" s="240"/>
      <c r="AA1100" s="241"/>
      <c r="AB1100" s="240"/>
      <c r="AC1100" s="240"/>
      <c r="AD1100" s="240"/>
      <c r="AE1100" s="216"/>
      <c r="AF1100" s="216"/>
      <c r="AG1100" s="216"/>
      <c r="AH1100" s="216"/>
      <c r="AI1100" s="2143"/>
      <c r="AJ1100" s="216"/>
      <c r="AK1100" s="216"/>
      <c r="AL1100" s="216"/>
      <c r="AM1100" s="216"/>
      <c r="AN1100" s="216"/>
      <c r="AO1100" s="216"/>
      <c r="AP1100" s="216"/>
      <c r="AQ1100" s="216"/>
      <c r="AR1100" s="2528"/>
      <c r="AS1100" s="2528"/>
      <c r="AT1100" s="2528"/>
    </row>
    <row r="1101" spans="3:46" ht="15.5" thickBot="1">
      <c r="C1101" s="128"/>
      <c r="D1101" s="219" t="s">
        <v>245</v>
      </c>
      <c r="E1101" s="216"/>
      <c r="F1101" s="216"/>
      <c r="G1101" s="216"/>
      <c r="H1101" s="216"/>
      <c r="I1101" s="216"/>
      <c r="J1101" s="216"/>
      <c r="K1101" s="216"/>
      <c r="L1101" s="216"/>
      <c r="M1101" s="216"/>
      <c r="N1101" s="216"/>
      <c r="O1101" s="216"/>
      <c r="P1101" s="216"/>
      <c r="Q1101" s="216"/>
      <c r="R1101" s="216"/>
      <c r="S1101" s="216"/>
      <c r="T1101" s="216"/>
      <c r="U1101" s="216"/>
      <c r="V1101" s="216"/>
      <c r="W1101" s="216"/>
      <c r="X1101" s="216"/>
      <c r="Y1101" s="216"/>
      <c r="Z1101" s="216"/>
      <c r="AA1101" s="216"/>
      <c r="AB1101" s="216"/>
      <c r="AC1101" s="216"/>
      <c r="AD1101" s="216"/>
      <c r="AE1101" s="216"/>
      <c r="AF1101" s="216"/>
      <c r="AG1101" s="216"/>
      <c r="AH1101" s="216"/>
      <c r="AI1101" s="2143"/>
      <c r="AJ1101" s="216"/>
      <c r="AK1101" s="216"/>
      <c r="AL1101" s="216"/>
      <c r="AM1101" s="216"/>
      <c r="AN1101" s="216"/>
      <c r="AO1101" s="216"/>
      <c r="AP1101" s="216"/>
      <c r="AQ1101" s="216"/>
      <c r="AR1101" s="2528"/>
      <c r="AS1101" s="2528"/>
      <c r="AT1101" s="2528"/>
    </row>
    <row r="1102" spans="3:46" ht="15.5" thickBot="1">
      <c r="C1102" s="128"/>
      <c r="D1102" s="221" t="s">
        <v>499</v>
      </c>
      <c r="E1102" s="216"/>
      <c r="F1102" s="216"/>
      <c r="G1102" s="216"/>
      <c r="H1102" s="216"/>
      <c r="I1102" s="216"/>
      <c r="J1102" s="216"/>
      <c r="K1102" s="216"/>
      <c r="L1102" s="216"/>
      <c r="M1102" s="216"/>
      <c r="N1102" s="216"/>
      <c r="O1102" s="216"/>
      <c r="P1102" s="216"/>
      <c r="Q1102" s="216"/>
      <c r="R1102" s="216"/>
      <c r="S1102" s="216"/>
      <c r="T1102" s="216"/>
      <c r="U1102" s="216"/>
      <c r="V1102" s="216"/>
      <c r="W1102" s="216"/>
      <c r="X1102" s="216"/>
      <c r="Y1102" s="224"/>
      <c r="Z1102" s="224"/>
      <c r="AA1102" s="250"/>
      <c r="AB1102" s="242">
        <v>-25.809020279999991</v>
      </c>
      <c r="AC1102" s="242">
        <v>-120.86435783000002</v>
      </c>
      <c r="AD1102" s="242">
        <v>-77.853470219999991</v>
      </c>
      <c r="AE1102" s="242">
        <v>-100.53061933000001</v>
      </c>
      <c r="AF1102" s="242">
        <v>-131.06149343000001</v>
      </c>
      <c r="AG1102" s="242">
        <v>-104.72376993999998</v>
      </c>
      <c r="AH1102" s="242">
        <v>46.634295313372505</v>
      </c>
      <c r="AI1102" s="2162">
        <v>48.116106226676308</v>
      </c>
      <c r="AJ1102" s="242">
        <v>52.241470871280107</v>
      </c>
      <c r="AK1102" s="242">
        <v>52.65348721317315</v>
      </c>
      <c r="AL1102" s="242">
        <v>55.777290935592497</v>
      </c>
      <c r="AM1102" s="242">
        <v>59.583468827622902</v>
      </c>
      <c r="AN1102" s="242">
        <v>64.034545036522502</v>
      </c>
      <c r="AO1102" s="242">
        <v>77.160503750707264</v>
      </c>
      <c r="AP1102" s="242">
        <v>64.034545036522502</v>
      </c>
      <c r="AQ1102" s="242">
        <v>64.034545036522502</v>
      </c>
      <c r="AR1102" s="2546">
        <v>64.034545036522502</v>
      </c>
      <c r="AS1102" s="2546">
        <v>64.034545036522502</v>
      </c>
      <c r="AT1102" s="2546">
        <v>64.034545036522502</v>
      </c>
    </row>
    <row r="1103" spans="3:46" ht="15.5" thickBot="1">
      <c r="C1103" s="159"/>
      <c r="D1103" s="221" t="s">
        <v>500</v>
      </c>
      <c r="E1103" s="216"/>
      <c r="F1103" s="216"/>
      <c r="G1103" s="216"/>
      <c r="H1103" s="216"/>
      <c r="I1103" s="216"/>
      <c r="J1103" s="216"/>
      <c r="K1103" s="216"/>
      <c r="L1103" s="216"/>
      <c r="M1103" s="216"/>
      <c r="N1103" s="216"/>
      <c r="O1103" s="216"/>
      <c r="P1103" s="216"/>
      <c r="Q1103" s="216"/>
      <c r="R1103" s="216"/>
      <c r="S1103" s="216"/>
      <c r="T1103" s="216"/>
      <c r="U1103" s="216"/>
      <c r="V1103" s="216"/>
      <c r="W1103" s="216"/>
      <c r="X1103" s="216"/>
      <c r="Y1103" s="224"/>
      <c r="Z1103" s="224"/>
      <c r="AA1103" s="250"/>
      <c r="AB1103" s="251">
        <v>157.33704558778197</v>
      </c>
      <c r="AC1103" s="251">
        <v>95.518348325699279</v>
      </c>
      <c r="AD1103" s="251">
        <v>111.77740481469898</v>
      </c>
      <c r="AE1103" s="252">
        <v>327.93723993846112</v>
      </c>
      <c r="AF1103" s="252">
        <v>154.42005808581268</v>
      </c>
      <c r="AG1103" s="252">
        <v>-128.90650630291759</v>
      </c>
      <c r="AH1103" s="252">
        <v>106.97583637976484</v>
      </c>
      <c r="AI1103" s="2163">
        <v>367.36875079111672</v>
      </c>
      <c r="AJ1103" s="256">
        <v>-49.862690121751896</v>
      </c>
      <c r="AK1103" s="256">
        <v>127.57348588427112</v>
      </c>
      <c r="AL1103" s="256">
        <v>92.839901330483002</v>
      </c>
      <c r="AM1103" s="256">
        <v>132.95348143192743</v>
      </c>
      <c r="AN1103" s="256">
        <v>102.41582047731217</v>
      </c>
      <c r="AO1103" s="256">
        <v>192.15229248778397</v>
      </c>
      <c r="AP1103" s="256">
        <v>102.41582047731217</v>
      </c>
      <c r="AQ1103" s="256">
        <v>102.41582047731217</v>
      </c>
      <c r="AR1103" s="2547">
        <v>102.41582047731217</v>
      </c>
      <c r="AS1103" s="2547">
        <v>102.41582047731217</v>
      </c>
      <c r="AT1103" s="2547">
        <v>102.41582047731217</v>
      </c>
    </row>
    <row r="1104" spans="3:46">
      <c r="C1104" s="159"/>
      <c r="D1104" s="221"/>
      <c r="E1104" s="216"/>
      <c r="F1104" s="216"/>
      <c r="G1104" s="216"/>
      <c r="H1104" s="216"/>
      <c r="I1104" s="216"/>
      <c r="J1104" s="216"/>
      <c r="K1104" s="216"/>
      <c r="L1104" s="216"/>
      <c r="M1104" s="216"/>
      <c r="N1104" s="216"/>
      <c r="O1104" s="216"/>
      <c r="P1104" s="216"/>
      <c r="Q1104" s="216"/>
      <c r="R1104" s="216"/>
      <c r="S1104" s="216"/>
      <c r="T1104" s="216"/>
      <c r="U1104" s="216"/>
      <c r="V1104" s="216"/>
      <c r="W1104" s="216"/>
      <c r="X1104" s="216"/>
      <c r="Y1104" s="216"/>
      <c r="Z1104" s="216"/>
      <c r="AA1104" s="216"/>
      <c r="AB1104" s="744"/>
      <c r="AC1104" s="744"/>
      <c r="AD1104" s="744"/>
      <c r="AE1104" s="744"/>
      <c r="AF1104" s="744"/>
      <c r="AG1104" s="744"/>
      <c r="AH1104" s="216"/>
      <c r="AI1104" s="2143"/>
      <c r="AJ1104" s="216"/>
      <c r="AK1104" s="216"/>
      <c r="AL1104" s="216"/>
      <c r="AM1104" s="216"/>
      <c r="AN1104" s="216"/>
      <c r="AO1104" s="216"/>
      <c r="AP1104" s="216"/>
      <c r="AQ1104" s="216"/>
      <c r="AR1104" s="2528"/>
      <c r="AS1104" s="2528"/>
      <c r="AT1104" s="2528"/>
    </row>
    <row r="1105" spans="3:46">
      <c r="C1105" s="159"/>
      <c r="D1105" s="219" t="s">
        <v>549</v>
      </c>
      <c r="E1105" s="216"/>
      <c r="F1105" s="216"/>
      <c r="G1105" s="216"/>
      <c r="H1105" s="216"/>
      <c r="I1105" s="216"/>
      <c r="J1105" s="216"/>
      <c r="K1105" s="216"/>
      <c r="L1105" s="216"/>
      <c r="M1105" s="216"/>
      <c r="N1105" s="216"/>
      <c r="O1105" s="216"/>
      <c r="P1105" s="216"/>
      <c r="Q1105" s="216"/>
      <c r="R1105" s="216"/>
      <c r="S1105" s="216"/>
      <c r="T1105" s="216"/>
      <c r="U1105" s="216"/>
      <c r="V1105" s="216"/>
      <c r="W1105" s="216"/>
      <c r="X1105" s="216"/>
      <c r="Y1105" s="220" t="s">
        <v>269</v>
      </c>
      <c r="Z1105" s="216"/>
      <c r="AA1105" s="216"/>
      <c r="AB1105" s="744"/>
      <c r="AC1105" s="744"/>
      <c r="AD1105" s="744"/>
      <c r="AE1105" s="744"/>
      <c r="AF1105" s="744"/>
      <c r="AG1105" s="744"/>
      <c r="AH1105" s="216"/>
      <c r="AI1105" s="2143"/>
      <c r="AJ1105" s="216"/>
      <c r="AK1105" s="216"/>
      <c r="AL1105" s="216"/>
      <c r="AM1105" s="216"/>
      <c r="AN1105" s="216"/>
      <c r="AO1105" s="216"/>
      <c r="AP1105" s="216"/>
      <c r="AQ1105" s="216"/>
      <c r="AR1105" s="2528"/>
      <c r="AS1105" s="2528"/>
      <c r="AT1105" s="2528"/>
    </row>
    <row r="1106" spans="3:46">
      <c r="C1106" s="128"/>
      <c r="D1106" s="221" t="s">
        <v>548</v>
      </c>
      <c r="E1106" s="222"/>
      <c r="F1106" s="222"/>
      <c r="G1106" s="222"/>
      <c r="H1106" s="222"/>
      <c r="I1106" s="222"/>
      <c r="J1106" s="222"/>
      <c r="K1106" s="222">
        <v>0</v>
      </c>
      <c r="L1106" s="222">
        <v>0</v>
      </c>
      <c r="M1106" s="222">
        <v>0</v>
      </c>
      <c r="N1106" s="222">
        <v>0</v>
      </c>
      <c r="O1106" s="222">
        <v>0</v>
      </c>
      <c r="P1106" s="222">
        <v>0</v>
      </c>
      <c r="Q1106" s="222">
        <v>0</v>
      </c>
      <c r="R1106" s="222">
        <v>0</v>
      </c>
      <c r="S1106" s="222">
        <v>0</v>
      </c>
      <c r="T1106" s="222">
        <v>0</v>
      </c>
      <c r="U1106" s="222">
        <v>0</v>
      </c>
      <c r="V1106" s="222">
        <v>0</v>
      </c>
      <c r="W1106" s="222">
        <v>-0.14780688638504078</v>
      </c>
      <c r="X1106" s="222">
        <v>0.21148443645353407</v>
      </c>
      <c r="Y1106" s="222">
        <v>-5.2232273125182312E-2</v>
      </c>
      <c r="Z1106" s="222">
        <v>-3.8968932692402092E-2</v>
      </c>
      <c r="AA1106" s="222">
        <v>5.6768848054819764E-2</v>
      </c>
      <c r="AB1106" s="222">
        <v>4.1133956444411396E-2</v>
      </c>
      <c r="AC1106" s="222">
        <v>0.14787784286986633</v>
      </c>
      <c r="AD1106" s="222">
        <v>3.9007283434467736E-2</v>
      </c>
      <c r="AE1106" s="222">
        <v>4.8674958903937332E-2</v>
      </c>
      <c r="AF1106" s="222">
        <v>-8.1839103739641851E-3</v>
      </c>
      <c r="AG1106" s="222">
        <v>1.004099197728725E-2</v>
      </c>
      <c r="AH1106" s="222">
        <v>0.10543849328692813</v>
      </c>
      <c r="AI1106" s="2144">
        <v>3.0242029701661559E-2</v>
      </c>
      <c r="AJ1106" s="222">
        <v>2.0754348573115398E-4</v>
      </c>
      <c r="AK1106" s="222">
        <v>3.3963364795487221E-2</v>
      </c>
      <c r="AL1106" s="222">
        <v>2.5746877133760435E-2</v>
      </c>
      <c r="AM1106" s="222">
        <v>3.1614270291673123E-2</v>
      </c>
      <c r="AN1106" s="222">
        <v>3.6433449601985725E-2</v>
      </c>
      <c r="AO1106" s="222">
        <v>5.934595927807694E-2</v>
      </c>
      <c r="AP1106" s="222">
        <v>3.6433449601985725E-2</v>
      </c>
      <c r="AQ1106" s="222">
        <v>3.6433449601985725E-2</v>
      </c>
      <c r="AR1106" s="2529">
        <v>3.6433449601985725E-2</v>
      </c>
      <c r="AS1106" s="2529">
        <v>3.6433449601985725E-2</v>
      </c>
      <c r="AT1106" s="2529">
        <v>3.6433449601985725E-2</v>
      </c>
    </row>
    <row r="1107" spans="3:46">
      <c r="C1107" s="128"/>
      <c r="D1107" s="221" t="s">
        <v>158</v>
      </c>
      <c r="E1107" s="222"/>
      <c r="F1107" s="222"/>
      <c r="G1107" s="222"/>
      <c r="H1107" s="222"/>
      <c r="I1107" s="222"/>
      <c r="J1107" s="222"/>
      <c r="K1107" s="222">
        <v>0</v>
      </c>
      <c r="L1107" s="222">
        <v>0</v>
      </c>
      <c r="M1107" s="222">
        <v>0</v>
      </c>
      <c r="N1107" s="222">
        <v>0</v>
      </c>
      <c r="O1107" s="222">
        <v>0</v>
      </c>
      <c r="P1107" s="222">
        <v>0</v>
      </c>
      <c r="Q1107" s="222">
        <v>0</v>
      </c>
      <c r="R1107" s="222">
        <v>0</v>
      </c>
      <c r="S1107" s="222">
        <v>0</v>
      </c>
      <c r="T1107" s="222">
        <v>0</v>
      </c>
      <c r="U1107" s="222">
        <v>0</v>
      </c>
      <c r="V1107" s="222">
        <v>0</v>
      </c>
      <c r="W1107" s="222">
        <v>9.6389984631147466E-2</v>
      </c>
      <c r="X1107" s="222">
        <v>-5.6410832677828933E-2</v>
      </c>
      <c r="Y1107" s="222">
        <v>0.16160485361346172</v>
      </c>
      <c r="Z1107" s="222">
        <v>4.9551857274037395E-2</v>
      </c>
      <c r="AA1107" s="222">
        <v>-9.8142213248052224E-3</v>
      </c>
      <c r="AB1107" s="222">
        <v>2.7826212820414316E-2</v>
      </c>
      <c r="AC1107" s="222">
        <v>-3.3947492050444138E-2</v>
      </c>
      <c r="AD1107" s="222">
        <v>2.9659850405635485E-2</v>
      </c>
      <c r="AE1107" s="222">
        <v>3.9517737429900363E-2</v>
      </c>
      <c r="AF1107" s="222">
        <v>0.13336066602255239</v>
      </c>
      <c r="AG1107" s="222">
        <v>0.16560986590592158</v>
      </c>
      <c r="AH1107" s="222">
        <v>4.2276425859135908E-2</v>
      </c>
      <c r="AI1107" s="2144">
        <v>-4.4637647629540193E-2</v>
      </c>
      <c r="AJ1107" s="222">
        <v>3.8639868592953507E-2</v>
      </c>
      <c r="AK1107" s="222">
        <v>-3.4066930772555362E-2</v>
      </c>
      <c r="AL1107" s="222">
        <v>4.1873207782652869E-2</v>
      </c>
      <c r="AM1107" s="222">
        <v>3.2183335587495673E-3</v>
      </c>
      <c r="AN1107" s="222">
        <v>2.8377705764150198E-3</v>
      </c>
      <c r="AO1107" s="222">
        <v>-2.2260420495932489E-3</v>
      </c>
      <c r="AP1107" s="222">
        <v>2.8377705764150198E-3</v>
      </c>
      <c r="AQ1107" s="222">
        <v>2.8377705764150198E-3</v>
      </c>
      <c r="AR1107" s="2529">
        <v>2.8377705764150198E-3</v>
      </c>
      <c r="AS1107" s="2529">
        <v>2.8377705764150198E-3</v>
      </c>
      <c r="AT1107" s="2529">
        <v>2.8377705764150198E-3</v>
      </c>
    </row>
    <row r="1108" spans="3:46">
      <c r="C1108" s="128"/>
      <c r="D1108" s="221" t="s">
        <v>171</v>
      </c>
      <c r="E1108" s="222"/>
      <c r="F1108" s="222"/>
      <c r="G1108" s="222"/>
      <c r="H1108" s="222"/>
      <c r="I1108" s="222"/>
      <c r="J1108" s="222"/>
      <c r="K1108" s="222">
        <v>0</v>
      </c>
      <c r="L1108" s="222">
        <v>0</v>
      </c>
      <c r="M1108" s="222">
        <v>0</v>
      </c>
      <c r="N1108" s="222">
        <v>0</v>
      </c>
      <c r="O1108" s="222">
        <v>0</v>
      </c>
      <c r="P1108" s="222">
        <v>0</v>
      </c>
      <c r="Q1108" s="222">
        <v>0</v>
      </c>
      <c r="R1108" s="222">
        <v>0</v>
      </c>
      <c r="S1108" s="222">
        <v>0</v>
      </c>
      <c r="T1108" s="222">
        <v>0</v>
      </c>
      <c r="U1108" s="222">
        <v>0</v>
      </c>
      <c r="V1108" s="222">
        <v>0</v>
      </c>
      <c r="W1108" s="222">
        <v>0.22119578637295081</v>
      </c>
      <c r="X1108" s="222">
        <v>8.4840993370041584E-2</v>
      </c>
      <c r="Y1108" s="222">
        <v>0.14395486820348216</v>
      </c>
      <c r="Z1108" s="222">
        <v>0.22225362974775578</v>
      </c>
      <c r="AA1108" s="222">
        <v>7.2162060276872927E-2</v>
      </c>
      <c r="AB1108" s="222">
        <v>0.11240885274243095</v>
      </c>
      <c r="AC1108" s="222">
        <v>8.8104286660073097E-2</v>
      </c>
      <c r="AD1108" s="222">
        <v>9.8453664512151887E-2</v>
      </c>
      <c r="AE1108" s="222">
        <v>0.16657628380193099</v>
      </c>
      <c r="AF1108" s="222">
        <v>0.19948850799945042</v>
      </c>
      <c r="AG1108" s="222">
        <v>0.11621847796242864</v>
      </c>
      <c r="AH1108" s="222">
        <v>0.15756064578436277</v>
      </c>
      <c r="AI1108" s="2144">
        <v>0.13890088487463184</v>
      </c>
      <c r="AJ1108" s="222">
        <v>0.11825811942042191</v>
      </c>
      <c r="AK1108" s="222">
        <v>0.13148121177477168</v>
      </c>
      <c r="AL1108" s="222">
        <v>0.11850922995900491</v>
      </c>
      <c r="AM1108" s="222">
        <v>0.11114949043543995</v>
      </c>
      <c r="AN1108" s="222">
        <v>0.13430449117917978</v>
      </c>
      <c r="AO1108" s="222">
        <v>0.10849361963206039</v>
      </c>
      <c r="AP1108" s="222">
        <v>0.13430449117917978</v>
      </c>
      <c r="AQ1108" s="222">
        <v>0.13430449117917978</v>
      </c>
      <c r="AR1108" s="2529">
        <v>0.13430449117917978</v>
      </c>
      <c r="AS1108" s="2529">
        <v>0.13430449117917978</v>
      </c>
      <c r="AT1108" s="2529">
        <v>0.13430449117917978</v>
      </c>
    </row>
    <row r="1109" spans="3:46">
      <c r="C1109" s="128"/>
      <c r="D1109" s="221" t="s">
        <v>257</v>
      </c>
      <c r="E1109" s="222"/>
      <c r="F1109" s="222"/>
      <c r="G1109" s="222"/>
      <c r="H1109" s="222"/>
      <c r="I1109" s="222"/>
      <c r="J1109" s="222"/>
      <c r="K1109" s="222" t="e">
        <v>#DIV/0!</v>
      </c>
      <c r="L1109" s="222" t="e">
        <v>#DIV/0!</v>
      </c>
      <c r="M1109" s="222" t="e">
        <v>#DIV/0!</v>
      </c>
      <c r="N1109" s="222" t="e">
        <v>#DIV/0!</v>
      </c>
      <c r="O1109" s="222" t="e">
        <v>#DIV/0!</v>
      </c>
      <c r="P1109" s="222" t="e">
        <v>#DIV/0!</v>
      </c>
      <c r="Q1109" s="222" t="e">
        <v>#DIV/0!</v>
      </c>
      <c r="R1109" s="222" t="e">
        <v>#DIV/0!</v>
      </c>
      <c r="S1109" s="222" t="e">
        <v>#DIV/0!</v>
      </c>
      <c r="T1109" s="222" t="e">
        <v>#DIV/0!</v>
      </c>
      <c r="U1109" s="222" t="e">
        <v>#DIV/0!</v>
      </c>
      <c r="V1109" s="222" t="e">
        <v>#DIV/0!</v>
      </c>
      <c r="W1109" s="222">
        <v>0.1397284836065571</v>
      </c>
      <c r="X1109" s="222">
        <v>0.15529834812900334</v>
      </c>
      <c r="Y1109" s="222">
        <v>0.1905962455014103</v>
      </c>
      <c r="Z1109" s="222">
        <v>0.21077372529925209</v>
      </c>
      <c r="AA1109" s="222">
        <v>7.5949356148939717E-2</v>
      </c>
      <c r="AB1109" s="222">
        <v>0.12358240600134529</v>
      </c>
      <c r="AC1109" s="222">
        <v>0.15606113437806712</v>
      </c>
      <c r="AD1109" s="222">
        <v>0.15448081581249729</v>
      </c>
      <c r="AE1109" s="222">
        <v>0.17968232366623371</v>
      </c>
      <c r="AF1109" s="222">
        <v>0.15739721601865431</v>
      </c>
      <c r="AG1109" s="222">
        <v>0.22526190410194324</v>
      </c>
      <c r="AH1109" s="222">
        <v>0.22814473514148448</v>
      </c>
      <c r="AI1109" s="2144">
        <v>0.12450526694675346</v>
      </c>
      <c r="AJ1109" s="222">
        <v>0.15710553149910655</v>
      </c>
      <c r="AK1109" s="222">
        <v>0.12355628326394008</v>
      </c>
      <c r="AL1109" s="222">
        <v>0.17234602867291127</v>
      </c>
      <c r="AM1109" s="222">
        <v>0.13410632469638051</v>
      </c>
      <c r="AN1109" s="222">
        <v>0.16320894799724495</v>
      </c>
      <c r="AO1109" s="222">
        <v>0.14543480078879134</v>
      </c>
      <c r="AP1109" s="222">
        <v>0.16320894799724495</v>
      </c>
      <c r="AQ1109" s="222">
        <v>0.16320894799724495</v>
      </c>
      <c r="AR1109" s="2529">
        <v>0.16320894799724495</v>
      </c>
      <c r="AS1109" s="2529">
        <v>0.16320894799724495</v>
      </c>
      <c r="AT1109" s="2529">
        <v>0.16320894799724495</v>
      </c>
    </row>
    <row r="1110" spans="3:46">
      <c r="C1110" s="159"/>
      <c r="D1110" s="219" t="s">
        <v>258</v>
      </c>
      <c r="E1110" s="230"/>
      <c r="F1110" s="230"/>
      <c r="G1110" s="230"/>
      <c r="H1110" s="230"/>
      <c r="I1110" s="230"/>
      <c r="J1110" s="230"/>
      <c r="K1110" s="230" t="e">
        <v>#DIV/0!</v>
      </c>
      <c r="L1110" s="230" t="e">
        <v>#DIV/0!</v>
      </c>
      <c r="M1110" s="230" t="e">
        <v>#DIV/0!</v>
      </c>
      <c r="N1110" s="230" t="e">
        <v>#DIV/0!</v>
      </c>
      <c r="O1110" s="230" t="e">
        <v>#DIV/0!</v>
      </c>
      <c r="P1110" s="230" t="e">
        <v>#DIV/0!</v>
      </c>
      <c r="Q1110" s="230" t="e">
        <v>#DIV/0!</v>
      </c>
      <c r="R1110" s="230" t="e">
        <v>#DIV/0!</v>
      </c>
      <c r="S1110" s="230" t="e">
        <v>#DIV/0!</v>
      </c>
      <c r="T1110" s="230" t="e">
        <v>#DIV/0!</v>
      </c>
      <c r="U1110" s="230" t="e">
        <v>#DIV/0!</v>
      </c>
      <c r="V1110" s="230" t="e">
        <v>#DIV/0!</v>
      </c>
      <c r="W1110" s="230">
        <v>0.34375</v>
      </c>
      <c r="X1110" s="230">
        <v>0.1088727595911716</v>
      </c>
      <c r="Y1110" s="230">
        <v>0.19525065963060695</v>
      </c>
      <c r="Z1110" s="230">
        <v>0.30027593818984544</v>
      </c>
      <c r="AA1110" s="230">
        <v>9.0999999999999998E-2</v>
      </c>
      <c r="AB1110" s="230">
        <v>0.13949313128228069</v>
      </c>
      <c r="AC1110" s="230">
        <v>0.10780590892078035</v>
      </c>
      <c r="AD1110" s="230">
        <v>0.12571715240612891</v>
      </c>
      <c r="AE1110" s="230">
        <v>0.21813896892669127</v>
      </c>
      <c r="AF1110" s="230">
        <v>0.25299165986946615</v>
      </c>
      <c r="AG1110" s="230">
        <v>0.13614376567987407</v>
      </c>
      <c r="AH1110" s="230">
        <v>0.1990517354707686</v>
      </c>
      <c r="AI1110" s="2158">
        <v>0.17973591111092824</v>
      </c>
      <c r="AJ1110" s="230">
        <v>0.14586043616572053</v>
      </c>
      <c r="AK1110" s="230">
        <v>0.1637613774620883</v>
      </c>
      <c r="AL1110" s="230">
        <v>0.14250524652403018</v>
      </c>
      <c r="AM1110" s="230">
        <v>0.13714619630154212</v>
      </c>
      <c r="AN1110" s="230">
        <v>0.16527390799629571</v>
      </c>
      <c r="AO1110" s="230">
        <v>0.13195546533924429</v>
      </c>
      <c r="AP1110" s="230">
        <v>0.16527390799629571</v>
      </c>
      <c r="AQ1110" s="230">
        <v>0.16527390799629571</v>
      </c>
      <c r="AR1110" s="2542">
        <v>0.16527390799629571</v>
      </c>
      <c r="AS1110" s="2542">
        <v>0.16527390799629571</v>
      </c>
      <c r="AT1110" s="2542">
        <v>0.16527390799629571</v>
      </c>
    </row>
    <row r="1111" spans="3:46">
      <c r="C1111" s="128"/>
      <c r="D1111" s="221"/>
      <c r="E1111" s="222"/>
      <c r="F1111" s="222"/>
      <c r="G1111" s="222"/>
      <c r="H1111" s="222"/>
      <c r="I1111" s="222"/>
      <c r="J1111" s="222"/>
      <c r="K1111" s="222"/>
      <c r="L1111" s="222"/>
      <c r="M1111" s="222"/>
      <c r="N1111" s="222"/>
      <c r="O1111" s="222"/>
      <c r="P1111" s="222"/>
      <c r="Q1111" s="222"/>
      <c r="R1111" s="222"/>
      <c r="S1111" s="222"/>
      <c r="T1111" s="222"/>
      <c r="U1111" s="222"/>
      <c r="V1111" s="222"/>
      <c r="W1111" s="222"/>
      <c r="X1111" s="222"/>
      <c r="Y1111" s="222"/>
      <c r="Z1111" s="222"/>
      <c r="AA1111" s="222"/>
      <c r="AB1111" s="222"/>
      <c r="AC1111" s="222"/>
      <c r="AD1111" s="222"/>
      <c r="AE1111" s="222"/>
      <c r="AF1111" s="222"/>
      <c r="AG1111" s="222"/>
      <c r="AH1111" s="222"/>
      <c r="AI1111" s="2144"/>
      <c r="AJ1111" s="222"/>
      <c r="AK1111" s="222"/>
      <c r="AL1111" s="222"/>
      <c r="AM1111" s="222"/>
      <c r="AN1111" s="222"/>
      <c r="AO1111" s="222"/>
      <c r="AP1111" s="222"/>
      <c r="AQ1111" s="222"/>
      <c r="AR1111" s="2529"/>
      <c r="AS1111" s="2529"/>
      <c r="AT1111" s="2529"/>
    </row>
    <row r="1112" spans="3:46">
      <c r="C1112" s="128"/>
      <c r="D1112" s="221" t="s">
        <v>267</v>
      </c>
      <c r="E1112" s="222"/>
      <c r="F1112" s="222"/>
      <c r="G1112" s="222"/>
      <c r="H1112" s="222"/>
      <c r="I1112" s="222"/>
      <c r="J1112" s="222"/>
      <c r="K1112" s="222">
        <v>0</v>
      </c>
      <c r="L1112" s="222">
        <v>0</v>
      </c>
      <c r="M1112" s="222">
        <v>0</v>
      </c>
      <c r="N1112" s="222">
        <v>0</v>
      </c>
      <c r="O1112" s="222">
        <v>0</v>
      </c>
      <c r="P1112" s="222">
        <v>0</v>
      </c>
      <c r="Q1112" s="222">
        <v>0</v>
      </c>
      <c r="R1112" s="222">
        <v>0</v>
      </c>
      <c r="S1112" s="222">
        <v>0</v>
      </c>
      <c r="T1112" s="222">
        <v>0</v>
      </c>
      <c r="U1112" s="222">
        <v>0</v>
      </c>
      <c r="V1112" s="222">
        <v>0</v>
      </c>
      <c r="W1112" s="222">
        <v>0.17141089108910901</v>
      </c>
      <c r="X1112" s="222">
        <v>0.12625462229265705</v>
      </c>
      <c r="Y1112" s="222">
        <v>0.15795497185741092</v>
      </c>
      <c r="Z1112" s="222">
        <v>0.16187883795913738</v>
      </c>
      <c r="AA1112" s="222">
        <v>5.5515140597436785E-2</v>
      </c>
      <c r="AB1112" s="222">
        <v>8.8266059549010567E-2</v>
      </c>
      <c r="AC1112" s="222">
        <v>0.1727324696610677</v>
      </c>
      <c r="AD1112" s="222">
        <v>0.15950787557858659</v>
      </c>
      <c r="AE1112" s="222">
        <v>0.21715435857442955</v>
      </c>
      <c r="AF1112" s="222">
        <v>0.3070964454981715</v>
      </c>
      <c r="AG1112" s="222">
        <v>0.29047207727509461</v>
      </c>
      <c r="AH1112" s="222">
        <v>0.10105051618611149</v>
      </c>
      <c r="AI1112" s="2144">
        <v>0.10788892750227497</v>
      </c>
      <c r="AJ1112" s="222">
        <v>2.7627679195574073E-2</v>
      </c>
      <c r="AK1112" s="222">
        <v>0.176920062681023</v>
      </c>
      <c r="AL1112" s="222">
        <v>0.15179839206113077</v>
      </c>
      <c r="AM1112" s="222">
        <v>0.12155619130263551</v>
      </c>
      <c r="AN1112" s="222">
        <v>5.7043011564639201E-4</v>
      </c>
      <c r="AO1112" s="222">
        <v>5.6902729079411074E-4</v>
      </c>
      <c r="AP1112" s="222">
        <v>5.7043011564639201E-4</v>
      </c>
      <c r="AQ1112" s="222">
        <v>5.7043011564639201E-4</v>
      </c>
      <c r="AR1112" s="2529">
        <v>5.7043011564639201E-4</v>
      </c>
      <c r="AS1112" s="2529">
        <v>5.7043011564639201E-4</v>
      </c>
      <c r="AT1112" s="2529">
        <v>5.7043011564639201E-4</v>
      </c>
    </row>
    <row r="1113" spans="3:46">
      <c r="C1113" s="128"/>
      <c r="D1113" s="221"/>
      <c r="E1113" s="222"/>
      <c r="F1113" s="222"/>
      <c r="G1113" s="222"/>
      <c r="H1113" s="222"/>
      <c r="I1113" s="222"/>
      <c r="J1113" s="222"/>
      <c r="K1113" s="222"/>
      <c r="L1113" s="222"/>
      <c r="M1113" s="222"/>
      <c r="N1113" s="222"/>
      <c r="O1113" s="222"/>
      <c r="P1113" s="222"/>
      <c r="Q1113" s="222"/>
      <c r="R1113" s="222"/>
      <c r="S1113" s="222"/>
      <c r="T1113" s="222"/>
      <c r="U1113" s="222"/>
      <c r="V1113" s="222"/>
      <c r="W1113" s="222"/>
      <c r="X1113" s="222"/>
      <c r="Y1113" s="220" t="s">
        <v>317</v>
      </c>
      <c r="Z1113" s="222"/>
      <c r="AA1113" s="222"/>
      <c r="AB1113" s="222"/>
      <c r="AC1113" s="222"/>
      <c r="AD1113" s="222"/>
      <c r="AE1113" s="744"/>
      <c r="AF1113" s="744"/>
      <c r="AG1113" s="744"/>
      <c r="AH1113" s="216"/>
      <c r="AI1113" s="2143"/>
      <c r="AJ1113" s="216"/>
      <c r="AK1113" s="216"/>
      <c r="AL1113" s="216"/>
      <c r="AM1113" s="216"/>
      <c r="AN1113" s="216"/>
      <c r="AO1113" s="216"/>
      <c r="AP1113" s="216"/>
      <c r="AQ1113" s="216"/>
      <c r="AR1113" s="2528"/>
      <c r="AS1113" s="2528"/>
      <c r="AT1113" s="2528"/>
    </row>
    <row r="1114" spans="3:46">
      <c r="C1114" s="128"/>
      <c r="D1114" s="219" t="s">
        <v>501</v>
      </c>
      <c r="E1114" s="222"/>
      <c r="F1114" s="222"/>
      <c r="G1114" s="222"/>
      <c r="H1114" s="222"/>
      <c r="I1114" s="222"/>
      <c r="J1114" s="222"/>
      <c r="K1114" s="222">
        <v>0</v>
      </c>
      <c r="L1114" s="222">
        <v>0</v>
      </c>
      <c r="M1114" s="222">
        <v>0</v>
      </c>
      <c r="N1114" s="222">
        <v>0</v>
      </c>
      <c r="O1114" s="222">
        <v>0</v>
      </c>
      <c r="P1114" s="222">
        <v>0</v>
      </c>
      <c r="Q1114" s="222">
        <v>0</v>
      </c>
      <c r="R1114" s="222">
        <v>0</v>
      </c>
      <c r="S1114" s="222">
        <v>0</v>
      </c>
      <c r="T1114" s="222">
        <v>0</v>
      </c>
      <c r="U1114" s="222">
        <v>0</v>
      </c>
      <c r="V1114" s="222">
        <v>0</v>
      </c>
      <c r="W1114" s="222">
        <v>0</v>
      </c>
      <c r="X1114" s="222">
        <v>0.20590309457855166</v>
      </c>
      <c r="Y1114" s="222">
        <v>0.27916534027884521</v>
      </c>
      <c r="Z1114" s="222">
        <v>0.3217954022823335</v>
      </c>
      <c r="AA1114" s="222">
        <v>0.36704956674905143</v>
      </c>
      <c r="AB1114" s="222">
        <v>0.419773272748584</v>
      </c>
      <c r="AC1114" s="222">
        <v>0.45320545522488798</v>
      </c>
      <c r="AD1114" s="222">
        <v>0.49455004312568296</v>
      </c>
      <c r="AE1114" s="222">
        <v>0.6317067158579508</v>
      </c>
      <c r="AF1114" s="222">
        <v>0.64751470547339696</v>
      </c>
      <c r="AG1114" s="222">
        <v>0.60528043457692327</v>
      </c>
      <c r="AH1114" s="222">
        <v>0.65559294518776812</v>
      </c>
      <c r="AI1114" s="2144">
        <v>0.64390191877172187</v>
      </c>
      <c r="AJ1114" s="222">
        <v>0.57971215033983425</v>
      </c>
      <c r="AK1114" s="222">
        <v>0.55066886756436328</v>
      </c>
      <c r="AL1114" s="222">
        <v>0.513315942886028</v>
      </c>
      <c r="AM1114" s="222">
        <v>0.48023858789284629</v>
      </c>
      <c r="AN1114" s="222">
        <v>0.43509509769290189</v>
      </c>
      <c r="AO1114" s="222">
        <v>0.71456551484285058</v>
      </c>
      <c r="AP1114" s="222">
        <v>0.43509509769290189</v>
      </c>
      <c r="AQ1114" s="222">
        <v>0.43509509769290189</v>
      </c>
      <c r="AR1114" s="2529">
        <v>0.43509509769290189</v>
      </c>
      <c r="AS1114" s="2529">
        <v>0.43509509769290189</v>
      </c>
      <c r="AT1114" s="2529">
        <v>0.43509509769290189</v>
      </c>
    </row>
    <row r="1115" spans="3:46">
      <c r="C1115" s="128"/>
      <c r="D1115" s="228" t="s">
        <v>358</v>
      </c>
      <c r="E1115" s="229"/>
      <c r="F1115" s="229"/>
      <c r="G1115" s="229"/>
      <c r="H1115" s="229"/>
      <c r="I1115" s="229"/>
      <c r="J1115" s="229"/>
      <c r="K1115" s="229">
        <v>0</v>
      </c>
      <c r="L1115" s="229">
        <v>0</v>
      </c>
      <c r="M1115" s="229">
        <v>0</v>
      </c>
      <c r="N1115" s="229">
        <v>0</v>
      </c>
      <c r="O1115" s="229">
        <v>0</v>
      </c>
      <c r="P1115" s="229">
        <v>0</v>
      </c>
      <c r="Q1115" s="229">
        <v>0</v>
      </c>
      <c r="R1115" s="229">
        <v>0</v>
      </c>
      <c r="S1115" s="229">
        <v>0</v>
      </c>
      <c r="T1115" s="229">
        <v>0</v>
      </c>
      <c r="U1115" s="229">
        <v>0</v>
      </c>
      <c r="V1115" s="229">
        <v>0</v>
      </c>
      <c r="W1115" s="229">
        <v>0</v>
      </c>
      <c r="X1115" s="229">
        <v>0</v>
      </c>
      <c r="Y1115" s="229">
        <v>5.475030101852283E-2</v>
      </c>
      <c r="Z1115" s="229">
        <v>6.8405358778699382E-2</v>
      </c>
      <c r="AA1115" s="229">
        <v>7.3006496145253161E-2</v>
      </c>
      <c r="AB1115" s="229">
        <v>7.2001280675029783E-2</v>
      </c>
      <c r="AC1115" s="229">
        <v>7.244536357525759E-2</v>
      </c>
      <c r="AD1115" s="229">
        <v>7.2594043905378533E-2</v>
      </c>
      <c r="AE1115" s="229">
        <v>8.0395294193282202E-2</v>
      </c>
      <c r="AF1115" s="229">
        <v>0.10564909261957156</v>
      </c>
      <c r="AG1115" s="229">
        <v>0.10288973266528809</v>
      </c>
      <c r="AH1115" s="502">
        <v>0.10354024590837747</v>
      </c>
      <c r="AI1115" s="2150">
        <v>0.10027065933414099</v>
      </c>
      <c r="AJ1115" s="502">
        <v>5.1058028106221079E-2</v>
      </c>
      <c r="AK1115" s="502">
        <v>4.5572669698100345E-2</v>
      </c>
      <c r="AL1115" s="502">
        <v>4.0570615969803943E-2</v>
      </c>
      <c r="AM1115" s="502">
        <v>3.5993588997463785E-2</v>
      </c>
      <c r="AN1115" s="502">
        <v>3.1884914620890603E-2</v>
      </c>
      <c r="AO1115" s="502">
        <v>4.7212697012189449E-2</v>
      </c>
      <c r="AP1115" s="502">
        <v>3.1884914620890603E-2</v>
      </c>
      <c r="AQ1115" s="502">
        <v>3.1884914620890603E-2</v>
      </c>
      <c r="AR1115" s="2534">
        <v>3.1884914620890603E-2</v>
      </c>
      <c r="AS1115" s="2534">
        <v>3.1884914620890603E-2</v>
      </c>
      <c r="AT1115" s="2534">
        <v>3.1884914620890603E-2</v>
      </c>
    </row>
    <row r="1116" spans="3:46">
      <c r="C1116" s="128"/>
      <c r="D1116" s="228" t="s">
        <v>471</v>
      </c>
      <c r="E1116" s="222"/>
      <c r="F1116" s="222"/>
      <c r="G1116" s="222"/>
      <c r="H1116" s="222"/>
      <c r="I1116" s="222"/>
      <c r="J1116" s="222"/>
      <c r="K1116" s="222"/>
      <c r="L1116" s="222"/>
      <c r="M1116" s="222"/>
      <c r="N1116" s="222"/>
      <c r="O1116" s="222"/>
      <c r="P1116" s="222"/>
      <c r="Q1116" s="222"/>
      <c r="R1116" s="222"/>
      <c r="S1116" s="222"/>
      <c r="T1116" s="222"/>
      <c r="U1116" s="222"/>
      <c r="V1116" s="222"/>
      <c r="W1116" s="222"/>
      <c r="X1116" s="222"/>
      <c r="Y1116" s="229"/>
      <c r="Z1116" s="229">
        <v>0.19584979035987865</v>
      </c>
      <c r="AA1116" s="229">
        <v>0.21997811544792403</v>
      </c>
      <c r="AB1116" s="229">
        <v>0.25363575360893686</v>
      </c>
      <c r="AC1116" s="229">
        <v>0.28021040686937426</v>
      </c>
      <c r="AD1116" s="229">
        <v>0.31044105872314409</v>
      </c>
      <c r="AE1116" s="229">
        <v>0.40596463759183998</v>
      </c>
      <c r="AF1116" s="229">
        <v>0.4581183990452416</v>
      </c>
      <c r="AG1116" s="229">
        <v>0.4408448670805345</v>
      </c>
      <c r="AH1116" s="229">
        <v>0.44298419291603158</v>
      </c>
      <c r="AI1116" s="2155">
        <v>0.45304109245844898</v>
      </c>
      <c r="AJ1116" s="229">
        <v>0.42323357190127553</v>
      </c>
      <c r="AK1116" s="229">
        <v>0.40370832639420601</v>
      </c>
      <c r="AL1116" s="229">
        <v>0.37744138594237514</v>
      </c>
      <c r="AM1116" s="229">
        <v>0.35425012305663778</v>
      </c>
      <c r="AN1116" s="229">
        <v>0.32112969430682986</v>
      </c>
      <c r="AO1116" s="229">
        <v>0.52844117218251174</v>
      </c>
      <c r="AP1116" s="229">
        <v>0.32112969430682986</v>
      </c>
      <c r="AQ1116" s="229">
        <v>0.32112969430682986</v>
      </c>
      <c r="AR1116" s="2538">
        <v>0.32112969430682986</v>
      </c>
      <c r="AS1116" s="2538">
        <v>0.32112969430682986</v>
      </c>
      <c r="AT1116" s="2538">
        <v>0.32112969430682986</v>
      </c>
    </row>
    <row r="1117" spans="3:46">
      <c r="D1117" s="228" t="s">
        <v>470</v>
      </c>
      <c r="E1117" s="229"/>
      <c r="F1117" s="229"/>
      <c r="G1117" s="229"/>
      <c r="H1117" s="229"/>
      <c r="I1117" s="229"/>
      <c r="J1117" s="229">
        <v>0</v>
      </c>
      <c r="K1117" s="229">
        <v>0</v>
      </c>
      <c r="L1117" s="229">
        <v>0</v>
      </c>
      <c r="M1117" s="229">
        <v>0</v>
      </c>
      <c r="N1117" s="229">
        <v>0</v>
      </c>
      <c r="O1117" s="229">
        <v>0</v>
      </c>
      <c r="P1117" s="229">
        <v>0</v>
      </c>
      <c r="Q1117" s="229">
        <v>0</v>
      </c>
      <c r="R1117" s="229">
        <v>0</v>
      </c>
      <c r="S1117" s="229">
        <v>0</v>
      </c>
      <c r="T1117" s="229">
        <v>2.397843073942525E-3</v>
      </c>
      <c r="U1117" s="229">
        <v>4.0083113456464382E-3</v>
      </c>
      <c r="V1117" s="229">
        <v>1.8719419026870007E-2</v>
      </c>
      <c r="W1117" s="229">
        <v>1.3850717234042549E-2</v>
      </c>
      <c r="X1117" s="229">
        <v>6.1916770874554817E-3</v>
      </c>
      <c r="Y1117" s="229">
        <v>9.2912142348754462E-3</v>
      </c>
      <c r="Z1117" s="229">
        <v>7.6549447172613748E-3</v>
      </c>
      <c r="AA1117" s="229">
        <v>4.2289793029076213E-2</v>
      </c>
      <c r="AB1117" s="229">
        <v>4.3660578105217422E-3</v>
      </c>
      <c r="AC1117" s="229">
        <v>8.4472925012539831E-3</v>
      </c>
      <c r="AD1117" s="229">
        <v>2.1885248265245752E-3</v>
      </c>
      <c r="AE1117" s="229">
        <v>2.2777869954667442E-3</v>
      </c>
      <c r="AF1117" s="229">
        <v>0.45021248957537607</v>
      </c>
      <c r="AG1117" s="229">
        <v>0.43349715022951518</v>
      </c>
      <c r="AH1117" s="229">
        <v>0.44433818054396673</v>
      </c>
      <c r="AI1117" s="2155">
        <v>0.51924489161943999</v>
      </c>
      <c r="AJ1117" s="229">
        <v>0.52787385874722881</v>
      </c>
      <c r="AK1117" s="229">
        <v>0.53932612449915363</v>
      </c>
      <c r="AL1117" s="229">
        <v>0.53315670989559949</v>
      </c>
      <c r="AM1117" s="229">
        <v>0.52276383222991929</v>
      </c>
      <c r="AN1117" s="229">
        <v>0.49636910172231052</v>
      </c>
      <c r="AO1117" s="229">
        <v>0.51585923951149959</v>
      </c>
      <c r="AP1117" s="229">
        <v>0.49636910172231052</v>
      </c>
      <c r="AQ1117" s="229">
        <v>0.49636910172231052</v>
      </c>
      <c r="AR1117" s="2538">
        <v>0.49636910172231052</v>
      </c>
      <c r="AS1117" s="2538">
        <v>0.49636910172231052</v>
      </c>
      <c r="AT1117" s="2538">
        <v>0.49636910172231052</v>
      </c>
    </row>
    <row r="1118" spans="3:46">
      <c r="C1118" s="128"/>
      <c r="D1118" s="228" t="s">
        <v>474</v>
      </c>
      <c r="E1118" s="226"/>
      <c r="F1118" s="226"/>
      <c r="G1118" s="226"/>
      <c r="H1118" s="226"/>
      <c r="I1118" s="226"/>
      <c r="J1118" s="226"/>
      <c r="K1118" s="226">
        <v>0</v>
      </c>
      <c r="L1118" s="226">
        <v>0</v>
      </c>
      <c r="M1118" s="226">
        <v>0</v>
      </c>
      <c r="N1118" s="226">
        <v>0</v>
      </c>
      <c r="O1118" s="226">
        <v>0</v>
      </c>
      <c r="P1118" s="226">
        <v>0</v>
      </c>
      <c r="Q1118" s="226">
        <v>0</v>
      </c>
      <c r="R1118" s="226">
        <v>0</v>
      </c>
      <c r="S1118" s="226">
        <v>0</v>
      </c>
      <c r="T1118" s="226">
        <v>0</v>
      </c>
      <c r="U1118" s="226">
        <v>0</v>
      </c>
      <c r="V1118" s="226">
        <v>0</v>
      </c>
      <c r="W1118" s="226">
        <v>0</v>
      </c>
      <c r="X1118" s="226">
        <v>0</v>
      </c>
      <c r="Y1118" s="226">
        <v>0</v>
      </c>
      <c r="Z1118" s="226">
        <v>0.32916493507472749</v>
      </c>
      <c r="AA1118" s="226">
        <v>0.40765961078560614</v>
      </c>
      <c r="AB1118" s="226">
        <v>0.42406921788670487</v>
      </c>
      <c r="AC1118" s="226">
        <v>0.46147960511642766</v>
      </c>
      <c r="AD1118" s="226">
        <v>0.49668799764484522</v>
      </c>
      <c r="AE1118" s="226">
        <v>0.6339205994829713</v>
      </c>
      <c r="AF1118" s="229">
        <v>0.64833791743042646</v>
      </c>
      <c r="AG1118" s="229">
        <v>0.61346340334437688</v>
      </c>
      <c r="AH1118" s="226">
        <v>0.65559294518776812</v>
      </c>
      <c r="AI1118" s="2147">
        <v>0.64981092116713135</v>
      </c>
      <c r="AJ1118" s="226">
        <v>0.58782238937303621</v>
      </c>
      <c r="AK1118" s="226">
        <v>0.55840848150325628</v>
      </c>
      <c r="AL1118" s="226">
        <v>0.51845002329903567</v>
      </c>
      <c r="AM1118" s="226">
        <v>0.48023858789284629</v>
      </c>
      <c r="AN1118" s="226">
        <v>0.43509509769290189</v>
      </c>
      <c r="AO1118" s="226">
        <v>0.71456551484285058</v>
      </c>
      <c r="AP1118" s="226">
        <v>0.43509509769290189</v>
      </c>
      <c r="AQ1118" s="226">
        <v>0.43509509769290189</v>
      </c>
      <c r="AR1118" s="2532">
        <v>0.43509509769290189</v>
      </c>
      <c r="AS1118" s="2532">
        <v>0.43509509769290189</v>
      </c>
      <c r="AT1118" s="2532">
        <v>0.43509509769290189</v>
      </c>
    </row>
    <row r="1119" spans="3:46">
      <c r="C1119" s="159"/>
      <c r="D1119" s="228" t="s">
        <v>471</v>
      </c>
      <c r="E1119" s="85"/>
      <c r="F1119" s="85"/>
      <c r="G1119" s="85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>
        <v>8.1653050374491196E-3</v>
      </c>
      <c r="AA1119" s="85">
        <v>4.3091174984626127E-2</v>
      </c>
      <c r="AB1119" s="85">
        <v>3.6867345881257313E-2</v>
      </c>
      <c r="AC1119" s="226">
        <v>0.3898563806173827</v>
      </c>
      <c r="AD1119" s="226">
        <v>0.44664551093716914</v>
      </c>
      <c r="AE1119" s="226">
        <v>0.38591130767212284</v>
      </c>
      <c r="AF1119" s="229"/>
      <c r="AG1119" s="229"/>
      <c r="AH1119" s="229"/>
      <c r="AI1119" s="2155"/>
      <c r="AJ1119" s="229"/>
      <c r="AK1119" s="229"/>
      <c r="AL1119" s="229"/>
      <c r="AM1119" s="229"/>
      <c r="AN1119" s="229"/>
      <c r="AO1119" s="229">
        <v>1.0915131087062009</v>
      </c>
      <c r="AP1119" s="229"/>
      <c r="AQ1119" s="229"/>
      <c r="AR1119" s="2538"/>
      <c r="AS1119" s="2538"/>
      <c r="AT1119" s="2538"/>
    </row>
    <row r="1120" spans="3:46">
      <c r="C1120" s="159"/>
      <c r="D1120" s="162" t="s">
        <v>1412</v>
      </c>
      <c r="E1120" s="85"/>
      <c r="F1120" s="85"/>
      <c r="G1120" s="85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85"/>
      <c r="AI1120" s="85"/>
      <c r="AJ1120" s="85"/>
      <c r="AK1120" s="85"/>
    </row>
    <row r="1121" spans="4:46">
      <c r="D1121" s="19"/>
      <c r="AI1121"/>
    </row>
    <row r="1122" spans="4:46">
      <c r="D1122" s="162" t="s">
        <v>1413</v>
      </c>
      <c r="AI1122"/>
    </row>
    <row r="1123" spans="4:46">
      <c r="D1123" s="961" t="s">
        <v>1415</v>
      </c>
      <c r="E1123" s="962">
        <f ca="1">NOW()</f>
        <v>46072.61265289352</v>
      </c>
      <c r="F1123" s="962"/>
      <c r="G1123" s="962"/>
      <c r="H1123" s="962"/>
      <c r="I1123" s="962">
        <v>1998</v>
      </c>
      <c r="J1123" s="962">
        <v>1999</v>
      </c>
      <c r="K1123" s="962">
        <v>2000</v>
      </c>
      <c r="L1123" s="962">
        <v>2001</v>
      </c>
      <c r="M1123" s="962">
        <v>2002</v>
      </c>
      <c r="N1123" s="962">
        <v>2003</v>
      </c>
      <c r="O1123" s="962">
        <v>2004</v>
      </c>
      <c r="P1123" s="962">
        <v>2005</v>
      </c>
      <c r="Q1123" s="962">
        <v>2006</v>
      </c>
      <c r="R1123" s="962">
        <v>2007</v>
      </c>
      <c r="S1123" s="962">
        <v>2008</v>
      </c>
      <c r="T1123" s="962">
        <v>2009</v>
      </c>
      <c r="U1123" s="962">
        <v>2010</v>
      </c>
      <c r="V1123" s="962">
        <v>2011</v>
      </c>
      <c r="W1123" s="962">
        <v>2012</v>
      </c>
      <c r="X1123" s="962">
        <v>2013</v>
      </c>
      <c r="Y1123" s="962">
        <v>2014</v>
      </c>
      <c r="Z1123" s="962">
        <v>2015</v>
      </c>
      <c r="AA1123" s="962">
        <v>2016</v>
      </c>
      <c r="AB1123" s="962">
        <v>2017</v>
      </c>
      <c r="AC1123" s="962">
        <v>2018</v>
      </c>
      <c r="AD1123" s="962">
        <v>2019</v>
      </c>
      <c r="AE1123" s="962">
        <v>2020</v>
      </c>
      <c r="AF1123" s="962">
        <v>2021</v>
      </c>
      <c r="AG1123" s="962">
        <v>2022</v>
      </c>
      <c r="AH1123" s="962">
        <v>2023</v>
      </c>
      <c r="AI1123" s="2142">
        <v>2024</v>
      </c>
      <c r="AJ1123" s="962">
        <v>2025</v>
      </c>
      <c r="AK1123" s="962">
        <v>2026</v>
      </c>
      <c r="AL1123" s="962">
        <f>AK1123+1</f>
        <v>2027</v>
      </c>
      <c r="AM1123" s="962">
        <f t="shared" ref="AM1123:AO1123" si="396">AL1123+1</f>
        <v>2028</v>
      </c>
      <c r="AN1123" s="962">
        <f t="shared" si="396"/>
        <v>2029</v>
      </c>
      <c r="AO1123" s="962">
        <f t="shared" si="396"/>
        <v>2030</v>
      </c>
      <c r="AP1123" s="962">
        <f t="shared" ref="AP1123" si="397">+AO1123+1</f>
        <v>2031</v>
      </c>
      <c r="AQ1123" s="962">
        <f t="shared" ref="AQ1123" si="398">+AP1123+1</f>
        <v>2032</v>
      </c>
      <c r="AR1123" s="2527">
        <f t="shared" ref="AR1123" si="399">+AQ1123+1</f>
        <v>2033</v>
      </c>
      <c r="AS1123" s="2527">
        <f t="shared" ref="AS1123" si="400">+AR1123+1</f>
        <v>2034</v>
      </c>
      <c r="AT1123" s="2527">
        <f t="shared" ref="AT1123" si="401">+AS1123+1</f>
        <v>2035</v>
      </c>
    </row>
    <row r="1124" spans="4:46" ht="16">
      <c r="D1124" s="1714" t="s">
        <v>237</v>
      </c>
      <c r="E1124" s="1715"/>
      <c r="F1124" s="216"/>
      <c r="G1124" s="216"/>
      <c r="H1124" s="216"/>
      <c r="I1124" s="216"/>
      <c r="J1124" s="216"/>
      <c r="K1124" s="216"/>
      <c r="L1124" s="216"/>
      <c r="M1124" s="216"/>
      <c r="N1124" s="216"/>
      <c r="O1124" s="216"/>
      <c r="P1124" s="216"/>
      <c r="Q1124" s="216"/>
      <c r="R1124" s="216"/>
      <c r="S1124" s="216"/>
      <c r="T1124" s="216"/>
      <c r="U1124" s="216"/>
      <c r="V1124" s="216"/>
      <c r="W1124" s="216"/>
      <c r="X1124" s="216"/>
      <c r="Y1124" s="216"/>
      <c r="Z1124" s="216"/>
      <c r="AA1124" s="216"/>
      <c r="AB1124" s="216"/>
      <c r="AC1124" s="216"/>
      <c r="AD1124" s="216"/>
      <c r="AE1124" s="216"/>
      <c r="AF1124" s="216"/>
      <c r="AG1124" s="216"/>
      <c r="AH1124" s="216"/>
      <c r="AI1124" s="2143"/>
      <c r="AJ1124" s="216"/>
      <c r="AK1124" s="216"/>
      <c r="AL1124" s="216"/>
      <c r="AM1124" s="216"/>
      <c r="AN1124" s="216"/>
      <c r="AO1124" s="216"/>
      <c r="AP1124" s="216"/>
      <c r="AQ1124" s="216"/>
      <c r="AR1124" s="2528"/>
      <c r="AS1124" s="2528"/>
      <c r="AT1124" s="2528"/>
    </row>
    <row r="1125" spans="4:46">
      <c r="D1125" s="219" t="s">
        <v>239</v>
      </c>
      <c r="E1125" s="1716"/>
      <c r="F1125" s="216"/>
      <c r="G1125" s="216"/>
      <c r="H1125" s="216"/>
      <c r="I1125" s="216"/>
      <c r="J1125" s="216"/>
      <c r="K1125" s="216"/>
      <c r="L1125" s="216"/>
      <c r="M1125" s="216"/>
      <c r="N1125" s="216"/>
      <c r="O1125" s="216"/>
      <c r="P1125" s="216"/>
      <c r="Q1125" s="216"/>
      <c r="R1125" s="216"/>
      <c r="S1125" s="216"/>
      <c r="T1125" s="216"/>
      <c r="U1125" s="216"/>
      <c r="V1125" s="216"/>
      <c r="W1125" s="216"/>
      <c r="X1125" s="216"/>
      <c r="Y1125" s="220" t="s">
        <v>270</v>
      </c>
      <c r="Z1125" s="216"/>
      <c r="AA1125" s="216"/>
      <c r="AB1125" s="216"/>
      <c r="AC1125" s="216"/>
      <c r="AD1125" s="216"/>
      <c r="AE1125" s="216"/>
      <c r="AF1125" s="216"/>
      <c r="AG1125" s="216"/>
      <c r="AH1125" s="216"/>
      <c r="AI1125" s="2143"/>
      <c r="AJ1125" s="216"/>
      <c r="AK1125" s="216"/>
      <c r="AL1125" s="216"/>
      <c r="AM1125" s="216"/>
      <c r="AN1125" s="216"/>
      <c r="AO1125" s="216"/>
      <c r="AP1125" s="216"/>
      <c r="AQ1125" s="216"/>
      <c r="AR1125" s="2528"/>
      <c r="AS1125" s="2528"/>
      <c r="AT1125" s="2528"/>
    </row>
    <row r="1126" spans="4:46">
      <c r="D1126" s="221" t="s">
        <v>253</v>
      </c>
      <c r="E1126" s="1717"/>
      <c r="F1126" s="222"/>
      <c r="G1126" s="222"/>
      <c r="H1126" s="222"/>
      <c r="I1126" s="222"/>
      <c r="J1126" s="222"/>
      <c r="K1126" s="222">
        <v>8.4000000000000005E-2</v>
      </c>
      <c r="L1126" s="222">
        <v>8.5000000000000006E-2</v>
      </c>
      <c r="M1126" s="222">
        <v>0.13200000000000001</v>
      </c>
      <c r="N1126" s="222">
        <v>2.1999999999999999E-2</v>
      </c>
      <c r="O1126" s="222">
        <v>7.3999999999999996E-2</v>
      </c>
      <c r="P1126" s="222">
        <v>9.4E-2</v>
      </c>
      <c r="Q1126" s="222">
        <v>9.1999999999999998E-2</v>
      </c>
      <c r="R1126" s="222">
        <v>7.5999999999999998E-2</v>
      </c>
      <c r="S1126" s="222">
        <v>0.112</v>
      </c>
      <c r="T1126" s="222">
        <v>6.2E-2</v>
      </c>
      <c r="U1126" s="222">
        <v>7.2999999999999995E-2</v>
      </c>
      <c r="V1126" s="222">
        <v>0.08</v>
      </c>
      <c r="W1126" s="222">
        <v>8.5999999999999993E-2</v>
      </c>
      <c r="X1126" s="222">
        <v>4.7E-2</v>
      </c>
      <c r="Y1126" s="222">
        <v>6.2E-2</v>
      </c>
      <c r="Z1126" s="222">
        <v>8.8999999999999996E-2</v>
      </c>
      <c r="AA1126" s="222">
        <v>0.06</v>
      </c>
      <c r="AB1126" s="222">
        <v>3.9E-2</v>
      </c>
      <c r="AC1126" s="222">
        <v>8.5000000000000006E-2</v>
      </c>
      <c r="AD1126" s="222">
        <v>9.4E-2</v>
      </c>
      <c r="AE1126" s="222">
        <v>-3.4000000000000002E-2</v>
      </c>
      <c r="AF1126" s="222">
        <v>0.109</v>
      </c>
      <c r="AG1126" s="222">
        <v>8.2000000000000003E-2</v>
      </c>
      <c r="AH1126" s="222">
        <v>8.2000000000000003E-2</v>
      </c>
      <c r="AI1126" s="2144">
        <v>8.8999999999999996E-2</v>
      </c>
      <c r="AJ1126" s="222">
        <v>7.1355381861531716E-2</v>
      </c>
      <c r="AK1126" s="222">
        <v>7.4517058167482386E-2</v>
      </c>
      <c r="AL1126" s="222">
        <v>7.4280123893891145E-2</v>
      </c>
      <c r="AM1126" s="222">
        <v>6.9771971703185984E-2</v>
      </c>
      <c r="AN1126" s="222">
        <v>7.0344098097161412E-2</v>
      </c>
      <c r="AO1126" s="222">
        <v>6.9632270295488186E-2</v>
      </c>
      <c r="AP1126" s="222">
        <v>6.4669229359349142E-2</v>
      </c>
      <c r="AQ1126" s="222">
        <v>8.9103916384194376E-2</v>
      </c>
      <c r="AR1126" s="2529">
        <v>-1.4210718915238448E-2</v>
      </c>
      <c r="AS1126" s="2529">
        <v>-1.2015211464228308</v>
      </c>
      <c r="AT1126" s="2529" t="e">
        <v>#REF!</v>
      </c>
    </row>
    <row r="1127" spans="4:46">
      <c r="D1127" s="221" t="s">
        <v>60</v>
      </c>
      <c r="E1127" s="1717"/>
      <c r="F1127" s="222"/>
      <c r="G1127" s="222"/>
      <c r="H1127" s="222"/>
      <c r="I1127" s="222"/>
      <c r="J1127" s="222"/>
      <c r="K1127" s="222"/>
      <c r="L1127" s="222"/>
      <c r="M1127" s="222"/>
      <c r="N1127" s="222"/>
      <c r="O1127" s="222"/>
      <c r="P1127" s="222"/>
      <c r="Q1127" s="222"/>
      <c r="R1127" s="222"/>
      <c r="S1127" s="222"/>
      <c r="T1127" s="222"/>
      <c r="U1127" s="222"/>
      <c r="V1127" s="222"/>
      <c r="W1127" s="222">
        <v>3.8461538461538547E-2</v>
      </c>
      <c r="X1127" s="222">
        <v>3.7037037037036979E-2</v>
      </c>
      <c r="Y1127" s="222">
        <v>4.7619047619047672E-2</v>
      </c>
      <c r="Z1127" s="222">
        <v>0</v>
      </c>
      <c r="AA1127" s="222">
        <v>5.0375375984142545E-2</v>
      </c>
      <c r="AB1127" s="222">
        <v>8.1519357195032782E-2</v>
      </c>
      <c r="AC1127" s="222">
        <v>-6.1077844311376861E-3</v>
      </c>
      <c r="AD1127" s="222">
        <v>2.4863277148338359E-2</v>
      </c>
      <c r="AE1127" s="222">
        <v>6.7012655122957066E-2</v>
      </c>
      <c r="AF1127" s="222">
        <v>2.8544957773339652E-2</v>
      </c>
      <c r="AG1127" s="222">
        <v>0.15926607715857388</v>
      </c>
      <c r="AH1127" s="222">
        <v>0.11948848666316647</v>
      </c>
      <c r="AI1127" s="2144">
        <v>3.7620768715626474E-2</v>
      </c>
      <c r="AJ1127" s="222">
        <v>5.7475784334105828E-2</v>
      </c>
      <c r="AK1127" s="222">
        <v>5.0904268171092504E-2</v>
      </c>
      <c r="AL1127" s="222">
        <v>5.0036127196866564E-2</v>
      </c>
      <c r="AM1127" s="222">
        <v>4.9687201470135056E-2</v>
      </c>
      <c r="AN1127" s="222">
        <v>5.0323505114015621E-2</v>
      </c>
      <c r="AO1127" s="222">
        <v>4.9557772600167027E-2</v>
      </c>
      <c r="AP1127" s="222">
        <v>-0.16246146167552267</v>
      </c>
      <c r="AQ1127" s="222">
        <v>-0.24684809630283511</v>
      </c>
      <c r="AR1127" s="2529">
        <v>-0.99327560276464733</v>
      </c>
      <c r="AS1127" s="2529">
        <v>117.49637221467128</v>
      </c>
      <c r="AT1127" s="2529" t="e">
        <v>#REF!</v>
      </c>
    </row>
    <row r="1128" spans="4:46">
      <c r="D1128" s="221" t="s">
        <v>61</v>
      </c>
      <c r="E1128" s="1717"/>
      <c r="F1128" s="222"/>
      <c r="G1128" s="222"/>
      <c r="H1128" s="222"/>
      <c r="I1128" s="222"/>
      <c r="J1128" s="222"/>
      <c r="K1128" s="222"/>
      <c r="L1128" s="222"/>
      <c r="M1128" s="222"/>
      <c r="N1128" s="222"/>
      <c r="O1128" s="222"/>
      <c r="P1128" s="222"/>
      <c r="Q1128" s="222"/>
      <c r="R1128" s="222"/>
      <c r="S1128" s="222"/>
      <c r="T1128" s="222"/>
      <c r="U1128" s="222"/>
      <c r="V1128" s="222">
        <v>8.3355391639918092E-2</v>
      </c>
      <c r="W1128" s="222">
        <v>3.8845157048789547E-2</v>
      </c>
      <c r="X1128" s="222">
        <v>3.6000000000000004E-2</v>
      </c>
      <c r="Y1128" s="222">
        <v>2.1000000000000001E-2</v>
      </c>
      <c r="Z1128" s="222">
        <v>4.4999999999999998E-2</v>
      </c>
      <c r="AA1128" s="222">
        <v>7.2834999999999997E-2</v>
      </c>
      <c r="AB1128" s="222">
        <v>6.6540877038754331E-3</v>
      </c>
      <c r="AC1128" s="222">
        <v>1.0999999999999999E-2</v>
      </c>
      <c r="AD1128" s="222">
        <v>6.7309999999999995E-2</v>
      </c>
      <c r="AE1128" s="222">
        <v>3.74308209199119E-2</v>
      </c>
      <c r="AF1128" s="222">
        <v>1.8628873248091482E-2</v>
      </c>
      <c r="AG1128" s="222">
        <v>0.21631732425985128</v>
      </c>
      <c r="AH1128" s="222">
        <v>6.4478216181379056E-2</v>
      </c>
      <c r="AI1128" s="2144">
        <v>6.7787993314077033E-2</v>
      </c>
      <c r="AJ1128" s="222">
        <v>6.3E-2</v>
      </c>
      <c r="AK1128" s="222">
        <v>4.1000000000000002E-2</v>
      </c>
      <c r="AL1128" s="222">
        <v>0.05</v>
      </c>
      <c r="AM1128" s="222">
        <v>0.05</v>
      </c>
      <c r="AN1128" s="222">
        <v>0.05</v>
      </c>
      <c r="AO1128" s="222">
        <v>0.05</v>
      </c>
      <c r="AP1128" s="222">
        <v>0.05</v>
      </c>
      <c r="AQ1128" s="222">
        <v>0.05</v>
      </c>
      <c r="AR1128" s="2529">
        <v>0.05</v>
      </c>
      <c r="AS1128" s="2529">
        <v>0.05</v>
      </c>
      <c r="AT1128" s="2529">
        <v>0.05</v>
      </c>
    </row>
    <row r="1129" spans="4:46">
      <c r="D1129" s="221" t="s">
        <v>256</v>
      </c>
      <c r="E1129" s="1718"/>
      <c r="F1129" s="223"/>
      <c r="G1129" s="223"/>
      <c r="H1129" s="223"/>
      <c r="I1129" s="223"/>
      <c r="J1129" s="223">
        <v>607</v>
      </c>
      <c r="K1129" s="223">
        <v>676</v>
      </c>
      <c r="L1129" s="223">
        <v>742</v>
      </c>
      <c r="M1129" s="223">
        <v>797</v>
      </c>
      <c r="N1129" s="223">
        <v>993</v>
      </c>
      <c r="O1129" s="223">
        <v>1206</v>
      </c>
      <c r="P1129" s="223">
        <v>1440</v>
      </c>
      <c r="Q1129" s="223">
        <v>1762</v>
      </c>
      <c r="R1129" s="223">
        <v>2120</v>
      </c>
      <c r="S1129" s="223">
        <v>2693</v>
      </c>
      <c r="T1129" s="223">
        <v>3097</v>
      </c>
      <c r="U1129" s="223">
        <v>3411</v>
      </c>
      <c r="V1129" s="750">
        <v>4131</v>
      </c>
      <c r="W1129" s="750">
        <v>4700</v>
      </c>
      <c r="X1129" s="750">
        <v>5054</v>
      </c>
      <c r="Y1129" s="750">
        <v>5620</v>
      </c>
      <c r="Z1129" s="750">
        <v>6147</v>
      </c>
      <c r="AA1129" s="750">
        <v>6845</v>
      </c>
      <c r="AB1129" s="750">
        <v>7694</v>
      </c>
      <c r="AC1129" s="223">
        <v>8299</v>
      </c>
      <c r="AD1129" s="223">
        <v>9308</v>
      </c>
      <c r="AE1129" s="223">
        <v>9597</v>
      </c>
      <c r="AF1129" s="223">
        <v>10943</v>
      </c>
      <c r="AG1129" s="223">
        <v>13720</v>
      </c>
      <c r="AH1129" s="223">
        <v>16626.213</v>
      </c>
      <c r="AI1129" s="2145">
        <v>18785.493999999999</v>
      </c>
      <c r="AJ1129" s="223">
        <v>21282.694290411382</v>
      </c>
      <c r="AK1129" s="223">
        <v>24032.728325178698</v>
      </c>
      <c r="AL1129" s="223">
        <v>27109.709208534052</v>
      </c>
      <c r="AM1129" s="223">
        <v>30442.195890992643</v>
      </c>
      <c r="AN1129" s="223">
        <v>34223.346909518965</v>
      </c>
      <c r="AO1129" s="223">
        <v>38420.527713104042</v>
      </c>
      <c r="AP1129" s="223">
        <v>34259.642582791334</v>
      </c>
      <c r="AQ1129" s="223">
        <v>28101.837993840218</v>
      </c>
      <c r="AR1129" s="2530">
        <v>186.28255169463228</v>
      </c>
      <c r="AS1129" s="2530">
        <v>-4448.3388084627231</v>
      </c>
      <c r="AT1129" s="2530" t="e">
        <v>#REF!</v>
      </c>
    </row>
    <row r="1130" spans="4:46">
      <c r="D1130" s="221" t="s">
        <v>236</v>
      </c>
      <c r="E1130" s="1719"/>
      <c r="F1130" s="224"/>
      <c r="G1130" s="224"/>
      <c r="H1130" s="224"/>
      <c r="I1130" s="224">
        <v>320.33839999999998</v>
      </c>
      <c r="J1130" s="224">
        <v>349.53019999999998</v>
      </c>
      <c r="K1130" s="224">
        <v>430.48599999999999</v>
      </c>
      <c r="L1130" s="224">
        <v>457.9</v>
      </c>
      <c r="M1130" s="224">
        <v>511.85379999999998</v>
      </c>
      <c r="N1130" s="224">
        <v>580.28</v>
      </c>
      <c r="O1130" s="224">
        <v>566.86</v>
      </c>
      <c r="P1130" s="224">
        <v>553.71870000000001</v>
      </c>
      <c r="Q1130" s="224">
        <v>548.65</v>
      </c>
      <c r="R1130" s="224">
        <v>544.22027800000001</v>
      </c>
      <c r="S1130" s="224">
        <v>558.89750000000004</v>
      </c>
      <c r="T1130" s="224">
        <v>571.24</v>
      </c>
      <c r="U1130" s="224">
        <v>594.45000000000005</v>
      </c>
      <c r="V1130" s="750">
        <v>604.14</v>
      </c>
      <c r="W1130" s="750">
        <v>631.41</v>
      </c>
      <c r="X1130" s="750">
        <v>670.08</v>
      </c>
      <c r="Y1130" s="750">
        <v>694.37</v>
      </c>
      <c r="Z1130" s="750">
        <v>747.40679999999998</v>
      </c>
      <c r="AA1130" s="750">
        <v>819.78899999999999</v>
      </c>
      <c r="AB1130" s="750">
        <v>844.99699999999996</v>
      </c>
      <c r="AC1130" s="224">
        <v>861.08210413925633</v>
      </c>
      <c r="AD1130" s="224">
        <v>901.2008004999999</v>
      </c>
      <c r="AE1130" s="224">
        <v>945.1922248333334</v>
      </c>
      <c r="AF1130" s="224">
        <v>990.36278749999985</v>
      </c>
      <c r="AG1130" s="224">
        <v>1032.9918769999999</v>
      </c>
      <c r="AH1130" s="224">
        <v>1263.9309539999999</v>
      </c>
      <c r="AI1130" s="2146">
        <v>1382.9873419999999</v>
      </c>
      <c r="AJ1130" s="224">
        <v>1497.7752913859999</v>
      </c>
      <c r="AK1130" s="224">
        <v>1608.6106629485641</v>
      </c>
      <c r="AL1130" s="224">
        <v>1715.7441331009386</v>
      </c>
      <c r="AM1130" s="224">
        <v>1816.4583137139637</v>
      </c>
      <c r="AN1130" s="224">
        <v>1896.0191878546354</v>
      </c>
      <c r="AO1130" s="224">
        <v>1952.8997634902746</v>
      </c>
      <c r="AP1130" s="224">
        <v>2050.5447516647882</v>
      </c>
      <c r="AQ1130" s="224">
        <v>2153.0719892480279</v>
      </c>
      <c r="AR1130" s="2531">
        <v>2260.7255887104293</v>
      </c>
      <c r="AS1130" s="2531">
        <v>2373.7618681459508</v>
      </c>
      <c r="AT1130" s="2531">
        <v>2492.4499615532486</v>
      </c>
    </row>
    <row r="1131" spans="4:46">
      <c r="D1131" s="225" t="s">
        <v>281</v>
      </c>
      <c r="E1131" s="1720"/>
      <c r="F1131" s="226"/>
      <c r="G1131" s="226"/>
      <c r="H1131" s="226"/>
      <c r="I1131" s="226"/>
      <c r="J1131" s="226">
        <v>-0.14537770986518872</v>
      </c>
      <c r="K1131" s="226">
        <v>-0.16416850591586807</v>
      </c>
      <c r="L1131" s="226">
        <v>-0.14031106173529562</v>
      </c>
      <c r="M1131" s="226">
        <v>-0.13610976764282445</v>
      </c>
      <c r="N1131" s="226">
        <v>-0.18552593226681946</v>
      </c>
      <c r="O1131" s="226">
        <v>-3.5319534438332467E-2</v>
      </c>
      <c r="P1131" s="226">
        <v>2.1774960793301323E-2</v>
      </c>
      <c r="Q1131" s="226">
        <v>-6.3899944886088078E-2</v>
      </c>
      <c r="R1131" s="226">
        <v>3.4526362077961226E-2</v>
      </c>
      <c r="S1131" s="226">
        <v>-8.4916634768020804E-3</v>
      </c>
      <c r="T1131" s="226">
        <v>-3.9174901133591566E-2</v>
      </c>
      <c r="U1131" s="226">
        <v>0.10691864724889255</v>
      </c>
      <c r="V1131" s="222">
        <v>-6.4667610545679932E-2</v>
      </c>
      <c r="W1131" s="222">
        <v>7.2415462785893725E-2</v>
      </c>
      <c r="X1131" s="222">
        <v>-2.7344730054734367E-2</v>
      </c>
      <c r="Y1131" s="222">
        <v>-3.676096462892986E-2</v>
      </c>
      <c r="Z1131" s="222">
        <v>0.10139414614830811</v>
      </c>
      <c r="AA1131" s="222">
        <v>-3.6047326056858786E-2</v>
      </c>
      <c r="AB1131" s="222">
        <v>-2.8560380852972078E-2</v>
      </c>
      <c r="AC1131" s="226">
        <v>-6.1699801745673466E-2</v>
      </c>
      <c r="AD1131" s="226">
        <v>-8.1734083165130311E-4</v>
      </c>
      <c r="AE1131" s="226">
        <v>5.2180262978911429E-3</v>
      </c>
      <c r="AF1131" s="226">
        <v>-8.8519202786752293E-2</v>
      </c>
      <c r="AG1131" s="226">
        <v>0.11437285740594083</v>
      </c>
      <c r="AH1131" s="226">
        <v>-3.9938972064164968E-2</v>
      </c>
      <c r="AI1131" s="2147">
        <v>-9.1601942500445177E-2</v>
      </c>
      <c r="AJ1131" s="226">
        <v>-1.6676873120445412E-2</v>
      </c>
      <c r="AK1131" s="226">
        <v>-5.0768735672916288E-2</v>
      </c>
      <c r="AL1131" s="226">
        <v>-3.9363893229355629E-2</v>
      </c>
      <c r="AM1131" s="226">
        <v>-3.3345461790137088E-2</v>
      </c>
      <c r="AN1131" s="226">
        <v>-2.1835704423849522E-2</v>
      </c>
      <c r="AO1131" s="226">
        <v>-9.3847072184192193E-3</v>
      </c>
      <c r="AP1131" s="226">
        <v>-3.1425922505571635E-2</v>
      </c>
      <c r="AQ1131" s="226">
        <v>-2.1883320756858171E-2</v>
      </c>
      <c r="AR1131" s="2532">
        <v>-2.1883320756858393E-2</v>
      </c>
      <c r="AS1131" s="2532">
        <v>-2.1883320756858171E-2</v>
      </c>
      <c r="AT1131" s="2532">
        <v>-2.1883320756858393E-2</v>
      </c>
    </row>
    <row r="1132" spans="4:46">
      <c r="D1132" s="221"/>
      <c r="E1132" s="1716"/>
      <c r="F1132" s="216"/>
      <c r="G1132" s="216"/>
      <c r="H1132" s="216"/>
      <c r="I1132" s="216"/>
      <c r="J1132" s="216"/>
      <c r="K1132" s="216"/>
      <c r="L1132" s="216"/>
      <c r="M1132" s="216"/>
      <c r="N1132" s="216"/>
      <c r="O1132" s="216"/>
      <c r="P1132" s="216"/>
      <c r="Q1132" s="216"/>
      <c r="R1132" s="216"/>
      <c r="S1132" s="216"/>
      <c r="T1132" s="216"/>
      <c r="U1132" s="216"/>
      <c r="V1132" s="216"/>
      <c r="W1132" s="216"/>
      <c r="X1132" s="216"/>
      <c r="Y1132" s="220" t="s">
        <v>261</v>
      </c>
      <c r="Z1132" s="216"/>
      <c r="AA1132" s="216"/>
      <c r="AB1132" s="216"/>
      <c r="AC1132" s="216"/>
      <c r="AD1132" s="216"/>
      <c r="AE1132" s="216"/>
      <c r="AF1132" s="216"/>
      <c r="AG1132" s="216"/>
      <c r="AH1132" s="216"/>
      <c r="AI1132" s="2143"/>
      <c r="AJ1132" s="216"/>
      <c r="AK1132" s="216"/>
      <c r="AL1132" s="216"/>
      <c r="AM1132" s="216"/>
      <c r="AN1132" s="216"/>
      <c r="AO1132" s="216"/>
      <c r="AP1132" s="216"/>
      <c r="AQ1132" s="216"/>
      <c r="AR1132" s="2528"/>
      <c r="AS1132" s="2528"/>
      <c r="AT1132" s="2528"/>
    </row>
    <row r="1133" spans="4:46">
      <c r="D1133" s="959" t="s">
        <v>282</v>
      </c>
      <c r="E1133" s="1721"/>
      <c r="F1133" s="960"/>
      <c r="G1133" s="960"/>
      <c r="H1133" s="960"/>
      <c r="I1133" s="960"/>
      <c r="J1133" s="960" t="s">
        <v>367</v>
      </c>
      <c r="K1133" s="960" t="s">
        <v>368</v>
      </c>
      <c r="L1133" s="960" t="s">
        <v>369</v>
      </c>
      <c r="M1133" s="960" t="s">
        <v>370</v>
      </c>
      <c r="N1133" s="960" t="s">
        <v>371</v>
      </c>
      <c r="O1133" s="960" t="s">
        <v>372</v>
      </c>
      <c r="P1133" s="960" t="s">
        <v>373</v>
      </c>
      <c r="Q1133" s="960" t="s">
        <v>374</v>
      </c>
      <c r="R1133" s="960" t="s">
        <v>346</v>
      </c>
      <c r="S1133" s="960" t="s">
        <v>347</v>
      </c>
      <c r="T1133" s="960" t="s">
        <v>348</v>
      </c>
      <c r="U1133" s="960" t="s">
        <v>40</v>
      </c>
      <c r="V1133" s="960" t="s">
        <v>41</v>
      </c>
      <c r="W1133" s="960" t="s">
        <v>42</v>
      </c>
      <c r="X1133" s="960" t="s">
        <v>43</v>
      </c>
      <c r="Y1133" s="960" t="s">
        <v>44</v>
      </c>
      <c r="Z1133" s="960" t="s">
        <v>45</v>
      </c>
      <c r="AA1133" s="960" t="s">
        <v>46</v>
      </c>
      <c r="AB1133" s="960" t="s">
        <v>47</v>
      </c>
      <c r="AC1133" s="960" t="s">
        <v>48</v>
      </c>
      <c r="AD1133" s="960" t="s">
        <v>49</v>
      </c>
      <c r="AE1133" s="960" t="s">
        <v>50</v>
      </c>
      <c r="AF1133" s="960" t="s">
        <v>356</v>
      </c>
      <c r="AG1133" s="960" t="s">
        <v>363</v>
      </c>
      <c r="AH1133" s="960" t="s">
        <v>364</v>
      </c>
      <c r="AI1133" s="2157" t="s">
        <v>366</v>
      </c>
      <c r="AJ1133" s="960" t="s">
        <v>365</v>
      </c>
      <c r="AK1133" s="960" t="s">
        <v>391</v>
      </c>
      <c r="AL1133" s="960" t="s">
        <v>736</v>
      </c>
      <c r="AM1133" s="960" t="s">
        <v>1178</v>
      </c>
      <c r="AN1133" s="960" t="s">
        <v>1180</v>
      </c>
      <c r="AO1133" s="960" t="s">
        <v>1182</v>
      </c>
      <c r="AP1133" s="960" t="s">
        <v>1392</v>
      </c>
      <c r="AQ1133" s="960" t="s">
        <v>1393</v>
      </c>
      <c r="AR1133" s="2400" t="s">
        <v>1394</v>
      </c>
      <c r="AS1133" s="2400" t="s">
        <v>1395</v>
      </c>
      <c r="AT1133" s="2400" t="s">
        <v>1396</v>
      </c>
    </row>
    <row r="1134" spans="4:46">
      <c r="D1134" s="221" t="s">
        <v>52</v>
      </c>
      <c r="E1134" s="1717"/>
      <c r="F1134" s="222"/>
      <c r="G1134" s="222"/>
      <c r="H1134" s="222"/>
      <c r="I1134" s="222"/>
      <c r="J1134" s="222"/>
      <c r="K1134" s="222">
        <v>0.10377521434138737</v>
      </c>
      <c r="L1134" s="222">
        <v>0.10824619181946403</v>
      </c>
      <c r="M1134" s="222">
        <v>0.12086959064327486</v>
      </c>
      <c r="N1134" s="222">
        <v>0.12408256983240223</v>
      </c>
      <c r="O1134" s="222">
        <v>0.12187844474761254</v>
      </c>
      <c r="P1134" s="222">
        <v>0.12318557212169312</v>
      </c>
      <c r="Q1134" s="222">
        <v>0.12085862705621486</v>
      </c>
      <c r="R1134" s="222">
        <v>0.12019577537351878</v>
      </c>
      <c r="S1134" s="222">
        <v>0.12063162268855185</v>
      </c>
      <c r="T1134" s="222">
        <v>0.1426943005181347</v>
      </c>
      <c r="U1134" s="222">
        <v>0.12028272894898587</v>
      </c>
      <c r="V1134" s="222">
        <v>4.7331240188383049E-2</v>
      </c>
      <c r="W1134" s="222">
        <v>5.1638418079096041E-2</v>
      </c>
      <c r="X1134" s="222">
        <v>5.7464945729421353E-2</v>
      </c>
      <c r="Y1134" s="222">
        <v>0.16197748389763394</v>
      </c>
      <c r="Z1134" s="222">
        <v>0.17185592006512335</v>
      </c>
      <c r="AA1134" s="222">
        <v>0.17823340418929079</v>
      </c>
      <c r="AB1134" s="222">
        <v>0.17771355343453657</v>
      </c>
      <c r="AC1134" s="222">
        <v>0.18232332284460281</v>
      </c>
      <c r="AD1134" s="500">
        <v>0.19158950603137481</v>
      </c>
      <c r="AE1134" s="500">
        <v>0.18778257214637162</v>
      </c>
      <c r="AF1134" s="500">
        <v>0.19526247974384725</v>
      </c>
      <c r="AG1134" s="500">
        <v>0.1902136477880613</v>
      </c>
      <c r="AH1134" s="500">
        <v>0.17580667959658533</v>
      </c>
      <c r="AI1134" s="2149">
        <v>0.17204806176477219</v>
      </c>
      <c r="AJ1134" s="500">
        <v>0.18265969901885684</v>
      </c>
      <c r="AK1134" s="500">
        <v>0.1877252152300235</v>
      </c>
      <c r="AL1134" s="500">
        <v>0.19739150930448321</v>
      </c>
      <c r="AM1134" s="500">
        <v>0.20261452250610237</v>
      </c>
      <c r="AN1134" s="500">
        <v>0.20477012399691288</v>
      </c>
      <c r="AO1134" s="500">
        <v>0.20661377678750092</v>
      </c>
      <c r="AP1134" s="500">
        <v>0.27653869243155743</v>
      </c>
      <c r="AQ1134" s="500">
        <v>0.51400498734468858</v>
      </c>
      <c r="AR1134" s="2533">
        <v>1.5635401657000203</v>
      </c>
      <c r="AS1134" s="2533">
        <v>-22.651240417563788</v>
      </c>
      <c r="AT1134" s="2533">
        <v>36.445072251505117</v>
      </c>
    </row>
    <row r="1135" spans="4:46">
      <c r="D1135" s="228" t="s">
        <v>556</v>
      </c>
      <c r="E1135" s="1722"/>
      <c r="F1135" s="229"/>
      <c r="G1135" s="229"/>
      <c r="H1135" s="229"/>
      <c r="I1135" s="229"/>
      <c r="J1135" s="229"/>
      <c r="K1135" s="229">
        <v>9.8417303195635228E-2</v>
      </c>
      <c r="L1135" s="229">
        <v>0.10128638928067701</v>
      </c>
      <c r="M1135" s="229">
        <v>0.1122364522417154</v>
      </c>
      <c r="N1135" s="229">
        <v>0.11610150837988825</v>
      </c>
      <c r="O1135" s="229">
        <v>0.11274279217826283</v>
      </c>
      <c r="P1135" s="229">
        <v>0.11174912051889645</v>
      </c>
      <c r="Q1135" s="229">
        <v>0.11073140939818864</v>
      </c>
      <c r="R1135" s="229">
        <v>0.11210716125708396</v>
      </c>
      <c r="S1135" s="229">
        <v>0.11323498857261584</v>
      </c>
      <c r="T1135" s="229">
        <v>0.12483592400690846</v>
      </c>
      <c r="U1135" s="229">
        <v>0.11567301782421636</v>
      </c>
      <c r="V1135" s="229">
        <v>4.7331240188383049E-2</v>
      </c>
      <c r="W1135" s="229">
        <v>5.1638418079096041E-2</v>
      </c>
      <c r="X1135" s="229">
        <v>5.7464945729421353E-2</v>
      </c>
      <c r="Y1135" s="229">
        <v>0.13640505428596589</v>
      </c>
      <c r="Z1135" s="229">
        <v>0.14228582353724079</v>
      </c>
      <c r="AA1135" s="229">
        <v>0.15265790468273704</v>
      </c>
      <c r="AB1135" s="229">
        <v>0.14548252090354102</v>
      </c>
      <c r="AC1135" s="229">
        <v>0.14957253523709177</v>
      </c>
      <c r="AD1135" s="502">
        <v>0.1608766068385957</v>
      </c>
      <c r="AE1135" s="502">
        <v>0.15694625763543249</v>
      </c>
      <c r="AF1135" s="502">
        <v>0.15776722273536678</v>
      </c>
      <c r="AG1135" s="502">
        <v>0.15671122170581678</v>
      </c>
      <c r="AH1135" s="502">
        <v>0.14958941840381534</v>
      </c>
      <c r="AI1135" s="2150">
        <v>0.14612731866824408</v>
      </c>
      <c r="AJ1135" s="502">
        <v>0.15505880481494372</v>
      </c>
      <c r="AK1135" s="502">
        <v>0.16369231640164483</v>
      </c>
      <c r="AL1135" s="502">
        <v>0.17360991703447831</v>
      </c>
      <c r="AM1135" s="502">
        <v>0.17853995268759076</v>
      </c>
      <c r="AN1135" s="502">
        <v>0.18092432225327509</v>
      </c>
      <c r="AO1135" s="502">
        <v>0.18211747994121649</v>
      </c>
      <c r="AP1135" s="502">
        <v>0.25085249394985509</v>
      </c>
      <c r="AQ1135" s="502">
        <v>0.48735041975773524</v>
      </c>
      <c r="AR1135" s="2534">
        <v>1.5343214334670923</v>
      </c>
      <c r="AS1135" s="2534">
        <v>-22.606762060991823</v>
      </c>
      <c r="AT1135" s="2534">
        <v>36.28521869630103</v>
      </c>
    </row>
    <row r="1136" spans="4:46">
      <c r="D1136" s="221" t="s">
        <v>689</v>
      </c>
      <c r="E1136" s="1717"/>
      <c r="F1136" s="222"/>
      <c r="G1136" s="222"/>
      <c r="H1136" s="222"/>
      <c r="I1136" s="222"/>
      <c r="J1136" s="222"/>
      <c r="K1136" s="222">
        <v>0.13737034539282927</v>
      </c>
      <c r="L1136" s="222">
        <v>0.13965557122708039</v>
      </c>
      <c r="M1136" s="222">
        <v>0.1580472384665367</v>
      </c>
      <c r="N1136" s="222">
        <v>0.16638731843575419</v>
      </c>
      <c r="O1136" s="222">
        <v>0.15887302410186452</v>
      </c>
      <c r="P1136" s="222">
        <v>0.15408318001322374</v>
      </c>
      <c r="Q1136" s="222">
        <v>0.15076390203466272</v>
      </c>
      <c r="R1136" s="222">
        <v>0.14554353426069033</v>
      </c>
      <c r="S1136" s="222">
        <v>0.13858300436318305</v>
      </c>
      <c r="T1136" s="222">
        <v>0.14666666666666664</v>
      </c>
      <c r="U1136" s="222">
        <v>0.14975414874001231</v>
      </c>
      <c r="V1136" s="222">
        <v>0.13380316849816851</v>
      </c>
      <c r="W1136" s="222">
        <v>0.13877966101694916</v>
      </c>
      <c r="X1136" s="222">
        <v>0.13465770171149147</v>
      </c>
      <c r="Y1136" s="222">
        <v>0.16920841991873012</v>
      </c>
      <c r="Z1136" s="222">
        <v>0.16918667057259362</v>
      </c>
      <c r="AA1136" s="222">
        <v>0.17502770368575368</v>
      </c>
      <c r="AB1136" s="222">
        <v>0.18294960383212805</v>
      </c>
      <c r="AC1136" s="222">
        <v>0.17925676098364404</v>
      </c>
      <c r="AD1136" s="500">
        <v>0.1911979344563669</v>
      </c>
      <c r="AE1136" s="500">
        <v>0.20220501491119544</v>
      </c>
      <c r="AF1136" s="500">
        <v>0.20326465978979524</v>
      </c>
      <c r="AG1136" s="500">
        <v>0.2060705547253914</v>
      </c>
      <c r="AH1136" s="500">
        <v>0.18682196279210656</v>
      </c>
      <c r="AI1136" s="2149">
        <v>0.17878751100315476</v>
      </c>
      <c r="AJ1136" s="500">
        <v>0.1771787630100437</v>
      </c>
      <c r="AK1136" s="500">
        <v>0.17833477212197704</v>
      </c>
      <c r="AL1136" s="500">
        <v>0.17061852919719325</v>
      </c>
      <c r="AM1136" s="500">
        <v>0.17265460153359996</v>
      </c>
      <c r="AN1136" s="500">
        <v>0.17038840664326163</v>
      </c>
      <c r="AO1136" s="500">
        <v>0.17287456141097871</v>
      </c>
      <c r="AP1136" s="500">
        <v>0.17572303872195386</v>
      </c>
      <c r="AQ1136" s="500">
        <v>0.17428857168766326</v>
      </c>
      <c r="AR1136" s="2533">
        <v>0.16720502487399666</v>
      </c>
      <c r="AS1136" s="2533">
        <v>0.34713047793600205</v>
      </c>
      <c r="AT1136" s="2533">
        <v>-9.0588668826512675E-2</v>
      </c>
    </row>
    <row r="1137" spans="4:46">
      <c r="D1137" s="221" t="s">
        <v>693</v>
      </c>
      <c r="E1137" s="1717"/>
      <c r="F1137" s="222"/>
      <c r="G1137" s="222"/>
      <c r="H1137" s="222"/>
      <c r="I1137" s="222"/>
      <c r="J1137" s="222"/>
      <c r="K1137" s="222">
        <v>0.10352596642088856</v>
      </c>
      <c r="L1137" s="222">
        <v>8.1893582510578281E-2</v>
      </c>
      <c r="M1137" s="222">
        <v>7.4894217024041587E-2</v>
      </c>
      <c r="N1137" s="222">
        <v>6.0863743016759779E-2</v>
      </c>
      <c r="O1137" s="222">
        <v>6.0230786721236919E-2</v>
      </c>
      <c r="P1137" s="222">
        <v>7.2562272320483748E-2</v>
      </c>
      <c r="Q1137" s="222">
        <v>7.3917424941599003E-2</v>
      </c>
      <c r="R1137" s="222">
        <v>6.790314270994334E-2</v>
      </c>
      <c r="S1137" s="222">
        <v>7.8204861832536873E-2</v>
      </c>
      <c r="T1137" s="222">
        <v>0.10594127806563039</v>
      </c>
      <c r="U1137" s="222">
        <v>9.7326367547633699E-2</v>
      </c>
      <c r="V1137" s="222">
        <v>0.10017267399267399</v>
      </c>
      <c r="W1137" s="222">
        <v>9.5661016949152536E-2</v>
      </c>
      <c r="X1137" s="222">
        <v>8.5010523234922572E-2</v>
      </c>
      <c r="Y1137" s="222">
        <v>0.12054980009568653</v>
      </c>
      <c r="Z1137" s="222">
        <v>0.11604351997145472</v>
      </c>
      <c r="AA1137" s="222">
        <v>9.422206295596755E-2</v>
      </c>
      <c r="AB1137" s="222">
        <v>8.865989612867417E-2</v>
      </c>
      <c r="AC1137" s="222">
        <v>8.4926231307654684E-2</v>
      </c>
      <c r="AD1137" s="500">
        <v>0.10491832598276918</v>
      </c>
      <c r="AE1137" s="500">
        <v>0.10988065565830314</v>
      </c>
      <c r="AF1137" s="500">
        <v>0.12207961433050968</v>
      </c>
      <c r="AG1137" s="500">
        <v>0.13303092941911573</v>
      </c>
      <c r="AH1137" s="500">
        <v>9.9301825528595872E-2</v>
      </c>
      <c r="AI1137" s="2149">
        <v>9.8889475631086285E-2</v>
      </c>
      <c r="AJ1137" s="500">
        <v>8.3576123647881723E-2</v>
      </c>
      <c r="AK1137" s="500">
        <v>7.5424605901758715E-2</v>
      </c>
      <c r="AL1137" s="500">
        <v>8.3014478341136275E-2</v>
      </c>
      <c r="AM1137" s="500">
        <v>8.6532246364953033E-2</v>
      </c>
      <c r="AN1137" s="500">
        <v>8.853022051906681E-2</v>
      </c>
      <c r="AO1137" s="500">
        <v>8.8105284860797911E-2</v>
      </c>
      <c r="AP1137" s="500">
        <v>8.4888808640653166E-2</v>
      </c>
      <c r="AQ1137" s="500">
        <v>7.6716286261224481E-2</v>
      </c>
      <c r="AR1137" s="2533">
        <v>9.2612067859220673E-2</v>
      </c>
      <c r="AS1137" s="2533">
        <v>-0.55896545869694625</v>
      </c>
      <c r="AT1137" s="2533">
        <v>-3.5575455354649521</v>
      </c>
    </row>
    <row r="1138" spans="4:46">
      <c r="D1138" s="221" t="s">
        <v>722</v>
      </c>
      <c r="E1138" s="1723"/>
      <c r="F1138" s="230"/>
      <c r="G1138" s="230"/>
      <c r="H1138" s="230"/>
      <c r="I1138" s="230"/>
      <c r="J1138" s="230"/>
      <c r="K1138" s="230">
        <v>-2.7869265827747465E-2</v>
      </c>
      <c r="L1138" s="230">
        <v>-1.3955641748942165E-2</v>
      </c>
      <c r="M1138" s="230">
        <v>-2.4372709551656924E-2</v>
      </c>
      <c r="N1138" s="230">
        <v>-2.104128491620114E-2</v>
      </c>
      <c r="O1138" s="230">
        <v>-4.0448294679399947E-3</v>
      </c>
      <c r="P1138" s="230">
        <v>7.3404555052456605E-3</v>
      </c>
      <c r="Q1138" s="230">
        <v>3.4272428603373422E-4</v>
      </c>
      <c r="R1138" s="230">
        <v>-1.3498196805770244E-2</v>
      </c>
      <c r="S1138" s="230">
        <v>-1.4543943486390553E-3</v>
      </c>
      <c r="T1138" s="230">
        <v>-2.089810017271157E-2</v>
      </c>
      <c r="U1138" s="230">
        <v>-1.014136447449314E-3</v>
      </c>
      <c r="V1138" s="230">
        <v>-8.747511778257458E-2</v>
      </c>
      <c r="W1138" s="230">
        <v>-7.9435028248587572E-2</v>
      </c>
      <c r="X1138" s="230">
        <v>-8.7855275957008996E-2</v>
      </c>
      <c r="Y1138" s="230">
        <v>-3.8907463262628679E-2</v>
      </c>
      <c r="Z1138" s="230">
        <v>-4.2092795415463222E-2</v>
      </c>
      <c r="AA1138" s="230">
        <v>-3.3986970449752386E-2</v>
      </c>
      <c r="AB1138" s="230">
        <v>-5.1907565224562836E-2</v>
      </c>
      <c r="AC1138" s="230">
        <v>-4.419768639458628E-2</v>
      </c>
      <c r="AD1138" s="503">
        <v>-6.2684439642423359E-2</v>
      </c>
      <c r="AE1138" s="503">
        <v>-8.9865494021179854E-2</v>
      </c>
      <c r="AF1138" s="503">
        <v>-8.65638049940195E-2</v>
      </c>
      <c r="AG1138" s="503">
        <v>-9.317191915042701E-2</v>
      </c>
      <c r="AH1138" s="503">
        <v>-7.3048644978974078E-2</v>
      </c>
      <c r="AI1138" s="2151">
        <v>-6.9206680816241206E-2</v>
      </c>
      <c r="AJ1138" s="503">
        <v>-5.4599674134787501E-2</v>
      </c>
      <c r="AK1138" s="503">
        <v>-7.3772658047212281E-2</v>
      </c>
      <c r="AL1138" s="503">
        <v>-5.4494468026848771E-2</v>
      </c>
      <c r="AM1138" s="503">
        <v>-3.5667715571960273E-2</v>
      </c>
      <c r="AN1138" s="503">
        <v>-3.2458930851082035E-2</v>
      </c>
      <c r="AO1138" s="503">
        <v>-3.2341642218175579E-2</v>
      </c>
      <c r="AP1138" s="503">
        <v>2.4283150173484532E-2</v>
      </c>
      <c r="AQ1138" s="503">
        <v>0.27224352187617074</v>
      </c>
      <c r="AR1138" s="2535">
        <v>1.3114122410914018</v>
      </c>
      <c r="AS1138" s="2535">
        <v>-22.405637890337431</v>
      </c>
      <c r="AT1138" s="2535">
        <v>40.064110484999716</v>
      </c>
    </row>
    <row r="1139" spans="4:46">
      <c r="D1139" s="228" t="s">
        <v>723</v>
      </c>
      <c r="E1139" s="1722"/>
      <c r="F1139" s="229"/>
      <c r="G1139" s="229"/>
      <c r="H1139" s="229"/>
      <c r="I1139" s="229"/>
      <c r="J1139" s="229"/>
      <c r="K1139" s="229">
        <v>-0.13712109747233048</v>
      </c>
      <c r="L1139" s="229">
        <v>-0.11330296191819464</v>
      </c>
      <c r="M1139" s="229">
        <v>-0.11207186484730344</v>
      </c>
      <c r="N1139" s="229">
        <v>-0.10316849162011175</v>
      </c>
      <c r="O1139" s="229">
        <v>-9.7225366075488887E-2</v>
      </c>
      <c r="P1139" s="229">
        <v>-0.10345988021201437</v>
      </c>
      <c r="Q1139" s="229">
        <v>-0.10382269992004683</v>
      </c>
      <c r="R1139" s="229">
        <v>-9.3250901597114924E-2</v>
      </c>
      <c r="S1139" s="229">
        <v>-9.6156243507168032E-2</v>
      </c>
      <c r="T1139" s="229">
        <v>-0.10991364421416235</v>
      </c>
      <c r="U1139" s="229">
        <v>-0.12679778733866015</v>
      </c>
      <c r="V1139" s="229">
        <v>-8.747511778257458E-2</v>
      </c>
      <c r="W1139" s="229">
        <v>-7.9435028248587572E-2</v>
      </c>
      <c r="X1139" s="229">
        <v>-8.7855275957008996E-2</v>
      </c>
      <c r="Y1139" s="229">
        <v>-3.8907463262628679E-2</v>
      </c>
      <c r="Z1139" s="229">
        <v>-4.2092795415463222E-2</v>
      </c>
      <c r="AA1139" s="229">
        <v>-3.3986970449752386E-2</v>
      </c>
      <c r="AB1139" s="229">
        <v>-5.1907565224562836E-2</v>
      </c>
      <c r="AC1139" s="229">
        <v>-4.419768639458628E-2</v>
      </c>
      <c r="AD1139" s="503">
        <v>-6.2684439642423359E-2</v>
      </c>
      <c r="AE1139" s="503">
        <v>-8.9865494021179854E-2</v>
      </c>
      <c r="AF1139" s="503">
        <v>-8.65638049940195E-2</v>
      </c>
      <c r="AG1139" s="503">
        <v>-9.317191915042701E-2</v>
      </c>
      <c r="AH1139" s="503">
        <v>-7.3048644978974078E-2</v>
      </c>
      <c r="AI1139" s="2151">
        <v>-6.9206680816241206E-2</v>
      </c>
      <c r="AJ1139" s="503">
        <v>-5.4599674134787501E-2</v>
      </c>
      <c r="AK1139" s="503">
        <v>-7.3772658047212281E-2</v>
      </c>
      <c r="AL1139" s="503">
        <v>-5.4494468026848771E-2</v>
      </c>
      <c r="AM1139" s="503">
        <v>-3.5667715571960273E-2</v>
      </c>
      <c r="AN1139" s="503">
        <v>-3.2458930851082035E-2</v>
      </c>
      <c r="AO1139" s="503">
        <v>-3.2341642218175579E-2</v>
      </c>
      <c r="AP1139" s="503">
        <v>2.4283150173484532E-2</v>
      </c>
      <c r="AQ1139" s="503">
        <v>0.27224352187617074</v>
      </c>
      <c r="AR1139" s="2535">
        <v>1.3114122410914018</v>
      </c>
      <c r="AS1139" s="2535">
        <v>-22.405637890337431</v>
      </c>
      <c r="AT1139" s="2535">
        <v>40.064110484999716</v>
      </c>
    </row>
    <row r="1140" spans="4:46">
      <c r="D1140" s="228" t="s">
        <v>724</v>
      </c>
      <c r="E1140" s="1720"/>
      <c r="F1140" s="226"/>
      <c r="G1140" s="226"/>
      <c r="H1140" s="226"/>
      <c r="I1140" s="226"/>
      <c r="J1140" s="226"/>
      <c r="K1140" s="226">
        <v>-0.13712109747233048</v>
      </c>
      <c r="L1140" s="226">
        <v>-0.11330296191819464</v>
      </c>
      <c r="M1140" s="226">
        <v>-0.11207186484730344</v>
      </c>
      <c r="N1140" s="226">
        <v>-0.10316849162011175</v>
      </c>
      <c r="O1140" s="226">
        <v>-9.7225366075488887E-2</v>
      </c>
      <c r="P1140" s="226">
        <v>-0.10345988021201437</v>
      </c>
      <c r="Q1140" s="226">
        <v>-0.10382269992004683</v>
      </c>
      <c r="R1140" s="226">
        <v>-9.3250901597114924E-2</v>
      </c>
      <c r="S1140" s="226">
        <v>-9.6156243507168032E-2</v>
      </c>
      <c r="T1140" s="226">
        <v>-0.10991364421416235</v>
      </c>
      <c r="U1140" s="226">
        <v>-0.12679778733866015</v>
      </c>
      <c r="V1140" s="226">
        <v>-8.6471928309785465E-2</v>
      </c>
      <c r="W1140" s="226">
        <v>-8.7141242937853108E-2</v>
      </c>
      <c r="X1140" s="226">
        <v>-7.7192755982070121E-2</v>
      </c>
      <c r="Y1140" s="226">
        <v>-7.2309360210961763E-3</v>
      </c>
      <c r="Z1140" s="226">
        <v>2.6692494925297013E-3</v>
      </c>
      <c r="AA1140" s="226">
        <v>3.2057005035371045E-3</v>
      </c>
      <c r="AB1140" s="226">
        <v>-5.2360503975914813E-3</v>
      </c>
      <c r="AC1140" s="226">
        <v>-4.419768639458628E-2</v>
      </c>
      <c r="AD1140" s="504">
        <v>-6.2684439642423359E-2</v>
      </c>
      <c r="AE1140" s="504">
        <v>-6.8502990205395978E-2</v>
      </c>
      <c r="AF1140" s="504">
        <v>-8.1289023093536236E-2</v>
      </c>
      <c r="AG1140" s="504">
        <v>-9.317191915042701E-2</v>
      </c>
      <c r="AH1140" s="504">
        <v>-7.0707604363383206E-2</v>
      </c>
      <c r="AI1140" s="2152">
        <v>-6.7227991238566098E-2</v>
      </c>
      <c r="AJ1140" s="504">
        <v>-5.4599674134787501E-2</v>
      </c>
      <c r="AK1140" s="504">
        <v>-6.92758392926765E-2</v>
      </c>
      <c r="AL1140" s="504">
        <v>-5.1540512729290971E-2</v>
      </c>
      <c r="AM1140" s="504">
        <v>-3.2455652141588874E-2</v>
      </c>
      <c r="AN1140" s="504">
        <v>-2.8393788337198515E-2</v>
      </c>
      <c r="AO1140" s="504">
        <v>-2.7195350257946348E-2</v>
      </c>
      <c r="AP1140" s="504">
        <v>2.4283150173484529E-2</v>
      </c>
      <c r="AQ1140" s="504">
        <v>0.27224352187617074</v>
      </c>
      <c r="AR1140" s="2536">
        <v>1.3114122410914018</v>
      </c>
      <c r="AS1140" s="2536">
        <v>-22.405637890337431</v>
      </c>
      <c r="AT1140" s="2536">
        <v>40.064110484999716</v>
      </c>
    </row>
    <row r="1141" spans="4:46">
      <c r="D1141" s="228" t="s">
        <v>697</v>
      </c>
      <c r="E1141" s="1720"/>
      <c r="F1141" s="226"/>
      <c r="G1141" s="226"/>
      <c r="H1141" s="226"/>
      <c r="I1141" s="226"/>
      <c r="J1141" s="226"/>
      <c r="K1141" s="226"/>
      <c r="L1141" s="226"/>
      <c r="M1141" s="226"/>
      <c r="N1141" s="226"/>
      <c r="O1141" s="226"/>
      <c r="P1141" s="226"/>
      <c r="Q1141" s="226"/>
      <c r="R1141" s="226"/>
      <c r="S1141" s="226"/>
      <c r="T1141" s="226"/>
      <c r="U1141" s="226"/>
      <c r="V1141" s="226">
        <v>0</v>
      </c>
      <c r="W1141" s="226">
        <v>6.7796610169491877E-4</v>
      </c>
      <c r="X1141" s="226">
        <v>3.0562347188264926E-4</v>
      </c>
      <c r="Y1141" s="226">
        <v>-1.2237565145424173E-2</v>
      </c>
      <c r="Z1141" s="226">
        <v>3.135300048307484E-3</v>
      </c>
      <c r="AA1141" s="226">
        <v>1.2109502748049294E-2</v>
      </c>
      <c r="AB1141" s="226">
        <v>4.2166303547876462E-3</v>
      </c>
      <c r="AC1141" s="226">
        <v>1.4324090712298777E-2</v>
      </c>
      <c r="AD1141" s="504">
        <v>7.8693045620396324E-3</v>
      </c>
      <c r="AE1141" s="504">
        <v>4.4797917666900798E-2</v>
      </c>
      <c r="AF1141" s="504">
        <v>1.5267124811887529E-2</v>
      </c>
      <c r="AG1141" s="504">
        <v>3.053106932486797E-2</v>
      </c>
      <c r="AH1141" s="504">
        <v>-2.9580390349729177E-4</v>
      </c>
      <c r="AI1141" s="2152">
        <v>4.5820306218963113E-3</v>
      </c>
      <c r="AJ1141" s="504">
        <v>1.6210919506944227E-2</v>
      </c>
      <c r="AK1141" s="504">
        <v>3.8438167275131975E-2</v>
      </c>
      <c r="AL1141" s="504">
        <v>2.8921309330019716E-2</v>
      </c>
      <c r="AM1141" s="504">
        <v>9.6490993014232522E-3</v>
      </c>
      <c r="AN1141" s="504">
        <v>5.8770938819434774E-3</v>
      </c>
      <c r="AO1141" s="504">
        <v>4.7857902747381444E-3</v>
      </c>
      <c r="AP1141" s="504">
        <v>3.8525562418058319E-3</v>
      </c>
      <c r="AQ1141" s="504">
        <v>3.1275109927143734E-3</v>
      </c>
      <c r="AR1141" s="2536">
        <v>3.802583861109419E-3</v>
      </c>
      <c r="AS1141" s="2536">
        <v>3.1619967508447078E-3</v>
      </c>
      <c r="AT1141" s="2536">
        <v>2.9308047358188329E-3</v>
      </c>
    </row>
    <row r="1142" spans="4:46">
      <c r="D1142" s="231" t="s">
        <v>54</v>
      </c>
      <c r="E1142" s="1716"/>
      <c r="F1142" s="216"/>
      <c r="G1142" s="216"/>
      <c r="H1142" s="216"/>
      <c r="I1142" s="216"/>
      <c r="J1142" s="216"/>
      <c r="K1142" s="216"/>
      <c r="L1142" s="216"/>
      <c r="M1142" s="216"/>
      <c r="N1142" s="216"/>
      <c r="O1142" s="216"/>
      <c r="P1142" s="216"/>
      <c r="Q1142" s="216"/>
      <c r="R1142" s="216"/>
      <c r="S1142" s="216"/>
      <c r="T1142" s="216"/>
      <c r="U1142" s="216"/>
      <c r="V1142" s="216"/>
      <c r="W1142" s="216"/>
      <c r="X1142" s="216"/>
      <c r="Y1142" s="216" t="s">
        <v>55</v>
      </c>
      <c r="Z1142" s="216"/>
      <c r="AA1142" s="216"/>
      <c r="AB1142" s="216"/>
      <c r="AC1142" s="216"/>
      <c r="AD1142" s="459"/>
      <c r="AE1142" s="459"/>
      <c r="AF1142" s="459"/>
      <c r="AG1142" s="459"/>
      <c r="AH1142" s="459"/>
      <c r="AI1142" s="2165"/>
      <c r="AJ1142" s="459"/>
      <c r="AK1142" s="459"/>
      <c r="AL1142" s="459"/>
      <c r="AM1142" s="459"/>
      <c r="AN1142" s="459"/>
      <c r="AO1142" s="459"/>
      <c r="AP1142" s="459"/>
      <c r="AQ1142" s="459"/>
      <c r="AR1142" s="2549"/>
      <c r="AS1142" s="2549"/>
      <c r="AT1142" s="2549"/>
    </row>
    <row r="1143" spans="4:46" ht="12" customHeight="1">
      <c r="D1143" s="963" t="s">
        <v>240</v>
      </c>
      <c r="E1143" s="1724"/>
      <c r="F1143" s="964"/>
      <c r="G1143" s="964"/>
      <c r="H1143" s="964"/>
      <c r="I1143" s="964">
        <v>1998</v>
      </c>
      <c r="J1143" s="964">
        <v>1999</v>
      </c>
      <c r="K1143" s="964">
        <v>2000</v>
      </c>
      <c r="L1143" s="964">
        <v>2001</v>
      </c>
      <c r="M1143" s="964">
        <v>2002</v>
      </c>
      <c r="N1143" s="964">
        <v>2003</v>
      </c>
      <c r="O1143" s="964">
        <v>2004</v>
      </c>
      <c r="P1143" s="964">
        <v>2005</v>
      </c>
      <c r="Q1143" s="964">
        <v>2006</v>
      </c>
      <c r="R1143" s="964">
        <v>2007</v>
      </c>
      <c r="S1143" s="964">
        <v>2008</v>
      </c>
      <c r="T1143" s="964">
        <v>2009</v>
      </c>
      <c r="U1143" s="964">
        <v>2010</v>
      </c>
      <c r="V1143" s="964">
        <v>2011</v>
      </c>
      <c r="W1143" s="964">
        <v>2012</v>
      </c>
      <c r="X1143" s="964">
        <v>2013</v>
      </c>
      <c r="Y1143" s="964">
        <v>2014</v>
      </c>
      <c r="Z1143" s="964">
        <v>2015</v>
      </c>
      <c r="AA1143" s="964">
        <v>2016</v>
      </c>
      <c r="AB1143" s="964">
        <v>2017</v>
      </c>
      <c r="AC1143" s="964">
        <v>2018</v>
      </c>
      <c r="AD1143" s="964">
        <v>2019</v>
      </c>
      <c r="AE1143" s="964">
        <v>2020</v>
      </c>
      <c r="AF1143" s="964">
        <v>2021</v>
      </c>
      <c r="AG1143" s="964">
        <v>2022</v>
      </c>
      <c r="AH1143" s="964">
        <v>2023</v>
      </c>
      <c r="AI1143" s="2159">
        <v>2024</v>
      </c>
      <c r="AJ1143" s="964">
        <v>2025</v>
      </c>
      <c r="AK1143" s="964">
        <v>2026</v>
      </c>
      <c r="AL1143" s="964">
        <v>2027</v>
      </c>
      <c r="AM1143" s="964">
        <v>2028</v>
      </c>
      <c r="AN1143" s="964">
        <v>2029</v>
      </c>
      <c r="AO1143" s="962">
        <v>2030</v>
      </c>
      <c r="AP1143" s="962">
        <v>2031</v>
      </c>
      <c r="AQ1143" s="962">
        <v>2032</v>
      </c>
      <c r="AR1143" s="2527">
        <v>2033</v>
      </c>
      <c r="AS1143" s="2527">
        <v>2034</v>
      </c>
      <c r="AT1143" s="2527">
        <v>2035</v>
      </c>
    </row>
    <row r="1144" spans="4:46">
      <c r="D1144" s="221" t="s">
        <v>241</v>
      </c>
      <c r="E1144" s="1719"/>
      <c r="F1144" s="224"/>
      <c r="G1144" s="224"/>
      <c r="H1144" s="224"/>
      <c r="I1144" s="224">
        <v>62.480240890000005</v>
      </c>
      <c r="J1144" s="224">
        <v>60.92301823999999</v>
      </c>
      <c r="K1144" s="224">
        <v>68.978827246000009</v>
      </c>
      <c r="L1144" s="224">
        <v>92.401690245089114</v>
      </c>
      <c r="M1144" s="224">
        <v>64.763704910780007</v>
      </c>
      <c r="N1144" s="224">
        <v>62.780109999999993</v>
      </c>
      <c r="O1144" s="224">
        <v>97.935253032574082</v>
      </c>
      <c r="P1144" s="224">
        <v>124.897456064403</v>
      </c>
      <c r="Q1144" s="224">
        <v>147.30299980249552</v>
      </c>
      <c r="R1144" s="224">
        <v>176.69369374961863</v>
      </c>
      <c r="S1144" s="224">
        <v>263.71555412455729</v>
      </c>
      <c r="T1144" s="224">
        <v>234.10938203532825</v>
      </c>
      <c r="U1144" s="224">
        <v>297.27525638318576</v>
      </c>
      <c r="V1144" s="224">
        <v>464.23509572295097</v>
      </c>
      <c r="W1144" s="224">
        <v>590.75047513658239</v>
      </c>
      <c r="X1144" s="224">
        <v>703.01008041898604</v>
      </c>
      <c r="Y1144" s="224">
        <v>723.09059610740644</v>
      </c>
      <c r="Z1144" s="224">
        <v>682.04487175539759</v>
      </c>
      <c r="AA1144" s="224">
        <v>726.61089888126162</v>
      </c>
      <c r="AB1144" s="224">
        <v>1040.4630420538626</v>
      </c>
      <c r="AC1144" s="224">
        <v>1129.6259856911984</v>
      </c>
      <c r="AD1144" s="224">
        <v>1239.7017406889609</v>
      </c>
      <c r="AE1144" s="224">
        <v>1407.5179307271878</v>
      </c>
      <c r="AF1144" s="224">
        <v>1530.8304561703999</v>
      </c>
      <c r="AG1144" s="224">
        <v>2111.8792169381027</v>
      </c>
      <c r="AH1144" s="224">
        <v>2465.9492713402205</v>
      </c>
      <c r="AI1144" s="2146">
        <v>3201.0016814397941</v>
      </c>
      <c r="AJ1144" s="224">
        <v>3953.1212111138934</v>
      </c>
      <c r="AK1144" s="224">
        <v>4669.2890927143135</v>
      </c>
      <c r="AL1144" s="224">
        <v>5237.8183937624381</v>
      </c>
      <c r="AM1144" s="224">
        <v>6025.088683444963</v>
      </c>
      <c r="AN1144" s="224">
        <v>6779.9446013740189</v>
      </c>
      <c r="AO1144" s="224">
        <v>7427.3801297785085</v>
      </c>
      <c r="AP1144" s="224">
        <v>7400.1082471304126</v>
      </c>
      <c r="AQ1144" s="224">
        <v>7773.2699224603621</v>
      </c>
      <c r="AR1144" s="2531">
        <v>8208.4537097416287</v>
      </c>
      <c r="AS1144" s="2531">
        <v>8824.3157253842091</v>
      </c>
      <c r="AT1144" s="2531">
        <v>9298.8774026864758</v>
      </c>
    </row>
    <row r="1145" spans="4:46">
      <c r="D1145" s="228" t="s">
        <v>316</v>
      </c>
      <c r="E1145" s="1719"/>
      <c r="F1145" s="224"/>
      <c r="G1145" s="224"/>
      <c r="H1145" s="224"/>
      <c r="I1145" s="224"/>
      <c r="J1145" s="224"/>
      <c r="K1145" s="224"/>
      <c r="L1145" s="224"/>
      <c r="M1145" s="224"/>
      <c r="N1145" s="224"/>
      <c r="O1145" s="224"/>
      <c r="P1145" s="224"/>
      <c r="Q1145" s="224"/>
      <c r="R1145" s="224"/>
      <c r="S1145" s="224"/>
      <c r="T1145" s="224"/>
      <c r="U1145" s="224"/>
      <c r="V1145" s="224">
        <v>0.56163382506532966</v>
      </c>
      <c r="W1145" s="224">
        <v>0.27252437521254103</v>
      </c>
      <c r="X1145" s="224">
        <v>0.19002880235762665</v>
      </c>
      <c r="Y1145" s="229">
        <v>2.8563624118238318E-2</v>
      </c>
      <c r="Z1145" s="229">
        <v>-5.6764290080619451E-2</v>
      </c>
      <c r="AA1145" s="229">
        <v>6.5341781708823987E-2</v>
      </c>
      <c r="AB1145" s="229">
        <v>0.43193976811499613</v>
      </c>
      <c r="AC1145" s="229">
        <v>8.5695445233046508E-2</v>
      </c>
      <c r="AD1145" s="229">
        <v>9.7444425316056238E-2</v>
      </c>
      <c r="AE1145" s="229">
        <v>0.13536819747059781</v>
      </c>
      <c r="AF1145" s="229">
        <v>8.7609914411181489E-2</v>
      </c>
      <c r="AG1145" s="229">
        <v>0.37956441121591133</v>
      </c>
      <c r="AH1145" s="229">
        <v>0.16765639415471134</v>
      </c>
      <c r="AI1145" s="2155">
        <v>0.29808091295409311</v>
      </c>
      <c r="AJ1145" s="229">
        <v>0.23496380337288669</v>
      </c>
      <c r="AK1145" s="229">
        <v>0.18116517135547716</v>
      </c>
      <c r="AL1145" s="229">
        <v>0.12175928492738319</v>
      </c>
      <c r="AM1145" s="229">
        <v>0.15030499923786245</v>
      </c>
      <c r="AN1145" s="229">
        <v>0.12528544517579654</v>
      </c>
      <c r="AO1145" s="229">
        <v>9.5492746101978554E-2</v>
      </c>
      <c r="AP1145" s="229">
        <v>-3.6718038085535865E-3</v>
      </c>
      <c r="AQ1145" s="229">
        <v>5.042651578436752E-2</v>
      </c>
      <c r="AR1145" s="2538">
        <v>5.5984648882940746E-2</v>
      </c>
      <c r="AS1145" s="2538">
        <v>7.5027774708857464E-2</v>
      </c>
      <c r="AT1145" s="2538">
        <v>5.3778864228206658E-2</v>
      </c>
    </row>
    <row r="1146" spans="4:46">
      <c r="D1146" s="221" t="s">
        <v>283</v>
      </c>
      <c r="E1146" s="1719"/>
      <c r="F1146" s="224"/>
      <c r="G1146" s="224"/>
      <c r="H1146" s="224"/>
      <c r="I1146" s="224">
        <v>124.79713200000003</v>
      </c>
      <c r="J1146" s="224">
        <v>113.51884800000002</v>
      </c>
      <c r="K1146" s="224">
        <v>97.499919958460595</v>
      </c>
      <c r="L1146" s="224">
        <v>206.04633974163153</v>
      </c>
      <c r="M1146" s="224">
        <v>199.07656675374366</v>
      </c>
      <c r="N1146" s="224">
        <v>213.71911097637914</v>
      </c>
      <c r="O1146" s="224">
        <v>257.77497983835468</v>
      </c>
      <c r="P1146" s="224">
        <v>328.43448411915432</v>
      </c>
      <c r="Q1146" s="224">
        <v>422.15515290722095</v>
      </c>
      <c r="R1146" s="224">
        <v>565.13789192130946</v>
      </c>
      <c r="S1146" s="224">
        <v>855.06367665589835</v>
      </c>
      <c r="T1146" s="224">
        <v>954.55860383826666</v>
      </c>
      <c r="U1146" s="224">
        <v>1083.9734883704168</v>
      </c>
      <c r="V1146" s="224">
        <v>1569.0757776489754</v>
      </c>
      <c r="W1146" s="224">
        <v>1864.4484724541871</v>
      </c>
      <c r="X1146" s="224">
        <v>1853.7883044310697</v>
      </c>
      <c r="Y1146" s="224">
        <v>1991.6599754271583</v>
      </c>
      <c r="Z1146" s="224">
        <v>1918.6504662017737</v>
      </c>
      <c r="AA1146" s="224">
        <v>2020.7541298457961</v>
      </c>
      <c r="AB1146" s="224">
        <v>2014.3645715253474</v>
      </c>
      <c r="AC1146" s="224">
        <v>2284.1439230170154</v>
      </c>
      <c r="AD1146" s="224">
        <v>2704.631588665301</v>
      </c>
      <c r="AE1146" s="224">
        <v>3057.7890691445859</v>
      </c>
      <c r="AF1146" s="224">
        <v>3189.5244366107245</v>
      </c>
      <c r="AG1146" s="224">
        <v>4100.4237989740086</v>
      </c>
      <c r="AH1146" s="224">
        <v>4834.7090858160327</v>
      </c>
      <c r="AI1146" s="2146">
        <v>5545.4012692603374</v>
      </c>
      <c r="AJ1146" s="224">
        <v>6354.4124781387582</v>
      </c>
      <c r="AK1146" s="224">
        <v>7256.2125264096212</v>
      </c>
      <c r="AL1146" s="224">
        <v>7581.1643908702499</v>
      </c>
      <c r="AM1146" s="224">
        <v>7960.7412616760685</v>
      </c>
      <c r="AN1146" s="224">
        <v>8633.6458678482413</v>
      </c>
      <c r="AO1146" s="224">
        <v>9155.1866255505847</v>
      </c>
      <c r="AP1146" s="224">
        <v>8782.0309058152561</v>
      </c>
      <c r="AQ1146" s="224">
        <v>7788.0181909984167</v>
      </c>
      <c r="AR1146" s="2531">
        <v>6573.0214721986285</v>
      </c>
      <c r="AS1146" s="2531">
        <v>9223.650931696895</v>
      </c>
      <c r="AT1146" s="2531">
        <v>9806.6549882036052</v>
      </c>
    </row>
    <row r="1147" spans="4:46">
      <c r="D1147" s="228" t="s">
        <v>304</v>
      </c>
      <c r="E1147" s="1722"/>
      <c r="F1147" s="229"/>
      <c r="G1147" s="229"/>
      <c r="H1147" s="229"/>
      <c r="I1147" s="229"/>
      <c r="J1147" s="229">
        <v>0</v>
      </c>
      <c r="K1147" s="229">
        <v>0</v>
      </c>
      <c r="L1147" s="229">
        <v>0</v>
      </c>
      <c r="M1147" s="229">
        <v>0</v>
      </c>
      <c r="N1147" s="229">
        <v>0</v>
      </c>
      <c r="O1147" s="229">
        <v>0</v>
      </c>
      <c r="P1147" s="229">
        <v>0</v>
      </c>
      <c r="Q1147" s="229">
        <v>0</v>
      </c>
      <c r="R1147" s="229">
        <v>0</v>
      </c>
      <c r="S1147" s="229">
        <v>0</v>
      </c>
      <c r="T1147" s="229">
        <v>0</v>
      </c>
      <c r="U1147" s="229">
        <v>0</v>
      </c>
      <c r="V1147" s="229">
        <v>0.44752228212502998</v>
      </c>
      <c r="W1147" s="229">
        <v>0.18824629059520848</v>
      </c>
      <c r="X1147" s="229">
        <v>-5.7175986253379385E-3</v>
      </c>
      <c r="Y1147" s="229">
        <v>7.4372931723938995E-2</v>
      </c>
      <c r="Z1147" s="229">
        <v>-3.6657617327338188E-2</v>
      </c>
      <c r="AA1147" s="229">
        <v>5.321639633828168E-2</v>
      </c>
      <c r="AB1147" s="229">
        <v>-3.1619672210870808E-3</v>
      </c>
      <c r="AC1147" s="229">
        <v>0.13392776824275732</v>
      </c>
      <c r="AD1147" s="229">
        <v>0.18408982963423948</v>
      </c>
      <c r="AE1147" s="229">
        <v>0.13057507793642364</v>
      </c>
      <c r="AF1147" s="229">
        <v>4.3081901493941643E-2</v>
      </c>
      <c r="AG1147" s="229">
        <v>0.28559096519455762</v>
      </c>
      <c r="AH1147" s="229">
        <v>0.17907546215729075</v>
      </c>
      <c r="AI1147" s="2155">
        <v>0.14699792083236574</v>
      </c>
      <c r="AJ1147" s="229">
        <v>0.14588866875387163</v>
      </c>
      <c r="AK1147" s="229">
        <v>0.14191714047102666</v>
      </c>
      <c r="AL1147" s="229">
        <v>4.4782572626964612E-2</v>
      </c>
      <c r="AM1147" s="229">
        <v>5.0068413140194057E-2</v>
      </c>
      <c r="AN1147" s="229">
        <v>8.452788302662384E-2</v>
      </c>
      <c r="AO1147" s="229">
        <v>6.0407939552462375E-2</v>
      </c>
      <c r="AP1147" s="229">
        <v>-4.0758941897908851E-2</v>
      </c>
      <c r="AQ1147" s="229">
        <v>-0.11318711189670572</v>
      </c>
      <c r="AR1147" s="2538">
        <v>-0.15600845927711249</v>
      </c>
      <c r="AS1147" s="2538">
        <v>0.40325890775032724</v>
      </c>
      <c r="AT1147" s="2538">
        <v>6.3207515204551923E-2</v>
      </c>
    </row>
    <row r="1148" spans="4:46">
      <c r="D1148" s="221" t="s">
        <v>266</v>
      </c>
      <c r="E1148" s="1719"/>
      <c r="F1148" s="224"/>
      <c r="G1148" s="224"/>
      <c r="H1148" s="224"/>
      <c r="I1148" s="224">
        <v>44.182032159999977</v>
      </c>
      <c r="J1148" s="224">
        <v>46.299791039464594</v>
      </c>
      <c r="K1148" s="224">
        <v>72.664698738235245</v>
      </c>
      <c r="L1148" s="224">
        <v>-34.441687242473449</v>
      </c>
      <c r="M1148" s="224">
        <v>-63.981717442454794</v>
      </c>
      <c r="N1148" s="224">
        <v>-43.643854331272365</v>
      </c>
      <c r="O1148" s="224">
        <v>35.137489724487295</v>
      </c>
      <c r="P1148" s="224">
        <v>-22.138078498736206</v>
      </c>
      <c r="Q1148" s="224">
        <v>-98.264905770410849</v>
      </c>
      <c r="R1148" s="224">
        <v>-56.148289256241469</v>
      </c>
      <c r="S1148" s="224">
        <v>-277.58080802321922</v>
      </c>
      <c r="T1148" s="224">
        <v>-339.91249706100871</v>
      </c>
      <c r="U1148" s="224">
        <v>-426.82305028251005</v>
      </c>
      <c r="V1148" s="224">
        <v>-477.0105138373151</v>
      </c>
      <c r="W1148" s="224">
        <v>-741.01596068013112</v>
      </c>
      <c r="X1148" s="224">
        <v>-585.10560774615465</v>
      </c>
      <c r="Y1148" s="224">
        <v>-934.61950084757927</v>
      </c>
      <c r="Z1148" s="224">
        <v>-1083.6714859383139</v>
      </c>
      <c r="AA1148" s="224">
        <v>-1330.8223647670379</v>
      </c>
      <c r="AB1148" s="224">
        <v>-875.3626634207443</v>
      </c>
      <c r="AC1148" s="224">
        <v>-974.78568106133037</v>
      </c>
      <c r="AD1148" s="224">
        <v>-1230.8654441505071</v>
      </c>
      <c r="AE1148" s="224">
        <v>-1227.5009740047303</v>
      </c>
      <c r="AF1148" s="224">
        <v>-1203.0824766429605</v>
      </c>
      <c r="AG1148" s="224">
        <v>-1246.4464794543003</v>
      </c>
      <c r="AH1148" s="224">
        <v>-1647.4562878811889</v>
      </c>
      <c r="AI1148" s="2146">
        <v>-1806.5845100067868</v>
      </c>
      <c r="AJ1148" s="224">
        <v>-2039.9026274538994</v>
      </c>
      <c r="AK1148" s="224">
        <v>-2440.7263301490743</v>
      </c>
      <c r="AL1148" s="224">
        <v>-2147.073901894365</v>
      </c>
      <c r="AM1148" s="224">
        <v>-1634.7829051972824</v>
      </c>
      <c r="AN1148" s="224">
        <v>-1542.8442958624264</v>
      </c>
      <c r="AO1148" s="224">
        <v>-1465.3096079834609</v>
      </c>
      <c r="AP1148" s="224">
        <v>-1170.5716279452454</v>
      </c>
      <c r="AQ1148" s="224">
        <v>409.20585415892765</v>
      </c>
      <c r="AR1148" s="2531">
        <v>2155.782431497928</v>
      </c>
      <c r="AS1148" s="2531">
        <v>-850.2666631699152</v>
      </c>
      <c r="AT1148" s="2531">
        <v>-803.54076747720774</v>
      </c>
    </row>
    <row r="1149" spans="4:46">
      <c r="D1149" s="228" t="s">
        <v>259</v>
      </c>
      <c r="E1149" s="1722"/>
      <c r="F1149" s="229"/>
      <c r="G1149" s="229"/>
      <c r="H1149" s="229"/>
      <c r="I1149" s="229">
        <v>0</v>
      </c>
      <c r="J1149" s="229">
        <v>0</v>
      </c>
      <c r="K1149" s="229">
        <v>0</v>
      </c>
      <c r="L1149" s="229">
        <v>0</v>
      </c>
      <c r="M1149" s="229">
        <v>0</v>
      </c>
      <c r="N1149" s="229">
        <v>0</v>
      </c>
      <c r="O1149" s="229">
        <v>0</v>
      </c>
      <c r="P1149" s="229">
        <v>0</v>
      </c>
      <c r="Q1149" s="229">
        <v>0</v>
      </c>
      <c r="R1149" s="229">
        <v>0</v>
      </c>
      <c r="S1149" s="229">
        <v>0</v>
      </c>
      <c r="T1149" s="229">
        <v>0</v>
      </c>
      <c r="U1149" s="229">
        <v>0</v>
      </c>
      <c r="V1149" s="229">
        <v>-6.9316429597546816E-2</v>
      </c>
      <c r="W1149" s="229">
        <v>-9.6851466581633669E-2</v>
      </c>
      <c r="X1149" s="229">
        <v>-7.4861969479256982E-2</v>
      </c>
      <c r="Y1149" s="229">
        <v>-0.11349104477109077</v>
      </c>
      <c r="Z1149" s="229">
        <v>-0.12684967967985264</v>
      </c>
      <c r="AA1149" s="229">
        <v>-0.15305468419099508</v>
      </c>
      <c r="AB1149" s="229">
        <v>-9.4593272117916918E-2</v>
      </c>
      <c r="AC1149" s="229">
        <v>-0.1011411622283538</v>
      </c>
      <c r="AD1149" s="229">
        <v>-0.11917242410573975</v>
      </c>
      <c r="AE1149" s="229">
        <v>-0.12089448542300874</v>
      </c>
      <c r="AF1149" s="229">
        <v>-0.10888130450155582</v>
      </c>
      <c r="AG1149" s="229">
        <v>-9.3846143468771154E-2</v>
      </c>
      <c r="AH1149" s="229">
        <v>-0.11574594343094623</v>
      </c>
      <c r="AI1149" s="2155">
        <v>-0.12720535242180789</v>
      </c>
      <c r="AJ1149" s="229">
        <v>-0.13806293667372962</v>
      </c>
      <c r="AK1149" s="229">
        <v>-0.15704172313624404</v>
      </c>
      <c r="AL1149" s="229">
        <v>-0.1301396740146592</v>
      </c>
      <c r="AM1149" s="229">
        <v>-9.3062025911104004E-2</v>
      </c>
      <c r="AN1149" s="229">
        <v>-8.1844322228047342E-2</v>
      </c>
      <c r="AO1149" s="229">
        <v>-7.2512049282938237E-2</v>
      </c>
      <c r="AP1149" s="229">
        <v>-6.2728143094861757E-2</v>
      </c>
      <c r="AQ1149" s="229">
        <v>2.6065307956888276E-2</v>
      </c>
      <c r="AR1149" s="2538">
        <v>0.17128297882299676</v>
      </c>
      <c r="AS1149" s="2538">
        <v>-5.0722197764499072E-2</v>
      </c>
      <c r="AT1149" s="2538">
        <v>-4.8865515611954242E-2</v>
      </c>
    </row>
    <row r="1150" spans="4:46">
      <c r="D1150" s="228" t="s">
        <v>475</v>
      </c>
      <c r="E1150" s="1722"/>
      <c r="F1150" s="229"/>
      <c r="G1150" s="229"/>
      <c r="H1150" s="229"/>
      <c r="I1150" s="229"/>
      <c r="J1150" s="229"/>
      <c r="K1150" s="229"/>
      <c r="L1150" s="229"/>
      <c r="M1150" s="229"/>
      <c r="N1150" s="229"/>
      <c r="O1150" s="229"/>
      <c r="P1150" s="229"/>
      <c r="Q1150" s="229"/>
      <c r="R1150" s="229"/>
      <c r="S1150" s="229"/>
      <c r="T1150" s="229"/>
      <c r="U1150" s="229"/>
      <c r="V1150" s="229">
        <v>0</v>
      </c>
      <c r="W1150" s="229">
        <v>0</v>
      </c>
      <c r="X1150" s="229">
        <v>0</v>
      </c>
      <c r="Y1150" s="229">
        <v>-0.11349104477109077</v>
      </c>
      <c r="Z1150" s="229">
        <v>-0.12684967967985264</v>
      </c>
      <c r="AA1150" s="229">
        <v>-0.15262340569665092</v>
      </c>
      <c r="AB1150" s="229">
        <v>-9.0581477493670168E-2</v>
      </c>
      <c r="AC1150" s="229">
        <v>-9.6780241534659028E-2</v>
      </c>
      <c r="AD1150" s="229">
        <v>-0.118727051986885</v>
      </c>
      <c r="AE1150" s="229">
        <v>-0.11553179743278526</v>
      </c>
      <c r="AF1150" s="229">
        <v>-0.10888130450155582</v>
      </c>
      <c r="AG1150" s="229">
        <v>-9.3846143468771154E-2</v>
      </c>
      <c r="AH1150" s="229">
        <v>-0.11156348715814413</v>
      </c>
      <c r="AI1150" s="2155">
        <v>-0.11339731841103393</v>
      </c>
      <c r="AJ1150" s="229">
        <v>-0.12362738946417737</v>
      </c>
      <c r="AK1150" s="229">
        <v>-0.11623365919327379</v>
      </c>
      <c r="AL1150" s="229">
        <v>-0.1033563859158888</v>
      </c>
      <c r="AM1150" s="229">
        <v>-9.0793291683557209E-2</v>
      </c>
      <c r="AN1150" s="229">
        <v>-8.0706449328948174E-2</v>
      </c>
      <c r="AO1150" s="229">
        <v>-7.2512049282938237E-2</v>
      </c>
      <c r="AP1150" s="229">
        <v>-6.2728143094861757E-2</v>
      </c>
      <c r="AQ1150" s="229">
        <v>2.6065307956888276E-2</v>
      </c>
      <c r="AR1150" s="2538">
        <v>0.17128297882299676</v>
      </c>
      <c r="AS1150" s="2538">
        <v>-5.0722197764499072E-2</v>
      </c>
      <c r="AT1150" s="2538">
        <v>-4.8865515611954242E-2</v>
      </c>
    </row>
    <row r="1151" spans="4:46">
      <c r="D1151" s="221" t="s">
        <v>496</v>
      </c>
      <c r="E1151" s="1719"/>
      <c r="F1151" s="224"/>
      <c r="G1151" s="224"/>
      <c r="H1151" s="224"/>
      <c r="I1151" s="224">
        <v>1169.4015942600829</v>
      </c>
      <c r="J1151" s="224">
        <v>1186.6615942600829</v>
      </c>
      <c r="K1151" s="224">
        <v>1200.700194260083</v>
      </c>
      <c r="L1151" s="224">
        <v>1198.8781942600831</v>
      </c>
      <c r="M1151" s="224">
        <v>1185.6181942600831</v>
      </c>
      <c r="N1151" s="224">
        <v>1172.7981942600832</v>
      </c>
      <c r="O1151" s="224">
        <v>1208.4931942600831</v>
      </c>
      <c r="P1151" s="224">
        <v>1100.5552628315118</v>
      </c>
      <c r="Q1151" s="224">
        <v>981.39626283151165</v>
      </c>
      <c r="R1151" s="224">
        <v>899.87561632175561</v>
      </c>
      <c r="S1151" s="224">
        <v>789.20526816999995</v>
      </c>
      <c r="T1151" s="224">
        <v>734.9</v>
      </c>
      <c r="U1151" s="224">
        <v>813</v>
      </c>
      <c r="V1151" s="224">
        <v>1049.79</v>
      </c>
      <c r="W1151" s="224">
        <v>843.45</v>
      </c>
      <c r="X1151" s="224">
        <v>1070.3800000000001</v>
      </c>
      <c r="Y1151" s="224">
        <v>950.78992467992578</v>
      </c>
      <c r="Z1151" s="233">
        <v>922.25545713525753</v>
      </c>
      <c r="AA1151" s="234">
        <v>1001.4782706281737</v>
      </c>
      <c r="AB1151" s="234">
        <v>1165.5980080402653</v>
      </c>
      <c r="AC1151" s="234">
        <v>846.28291674999991</v>
      </c>
      <c r="AD1151" s="419">
        <v>880.72263841666665</v>
      </c>
      <c r="AE1151" s="233">
        <v>921.71570749999989</v>
      </c>
      <c r="AF1151" s="234">
        <v>969.96516758333337</v>
      </c>
      <c r="AG1151" s="234">
        <v>1007.9011911666665</v>
      </c>
      <c r="AH1151" s="234">
        <v>1853.1125870345604</v>
      </c>
      <c r="AI1151" s="2160">
        <v>2412.5872591572861</v>
      </c>
      <c r="AJ1151" s="235">
        <v>2583.8218684004032</v>
      </c>
      <c r="AK1151" s="235">
        <v>2605.7216053352422</v>
      </c>
      <c r="AL1151" s="235">
        <v>2654.4803865774388</v>
      </c>
      <c r="AM1151" s="235">
        <v>2663.3326790652236</v>
      </c>
      <c r="AN1151" s="235">
        <v>2554.5595830205475</v>
      </c>
      <c r="AO1151" s="235">
        <v>2566.5118755083322</v>
      </c>
      <c r="AP1151" s="235">
        <v>1066.5118755083322</v>
      </c>
      <c r="AQ1151" s="235">
        <v>-633.4881244916678</v>
      </c>
      <c r="AR1151" s="2543">
        <v>-1333.4881244916678</v>
      </c>
      <c r="AS1151" s="2543">
        <v>-2033.4881244916678</v>
      </c>
      <c r="AT1151" s="2543">
        <v>-2833.4881244916678</v>
      </c>
    </row>
    <row r="1152" spans="4:46">
      <c r="D1152" s="221" t="s">
        <v>284</v>
      </c>
      <c r="E1152" s="1725"/>
      <c r="F1152" s="236"/>
      <c r="G1152" s="236"/>
      <c r="H1152" s="236"/>
      <c r="I1152" s="236">
        <v>87.19178445068917</v>
      </c>
      <c r="J1152" s="236">
        <v>91.955038110421469</v>
      </c>
      <c r="K1152" s="236">
        <v>56.707936754611922</v>
      </c>
      <c r="L1152" s="236">
        <v>56.897426538694283</v>
      </c>
      <c r="M1152" s="236">
        <v>53.127656459404243</v>
      </c>
      <c r="N1152" s="236">
        <v>43.570303772982406</v>
      </c>
      <c r="O1152" s="236">
        <v>35.195313005319335</v>
      </c>
      <c r="P1152" s="236">
        <v>25.227846218194596</v>
      </c>
      <c r="Q1152" s="236">
        <v>16.831815169052899</v>
      </c>
      <c r="R1152" s="236">
        <v>10.155865650361982</v>
      </c>
      <c r="S1152" s="236">
        <v>7.8880524118512252</v>
      </c>
      <c r="T1152" s="236">
        <v>6.401333907447861</v>
      </c>
      <c r="U1152" s="236">
        <v>5.0777388257266329</v>
      </c>
      <c r="V1152" s="236">
        <v>5.465041817493737</v>
      </c>
      <c r="W1152" s="236">
        <v>4.3930746806576453</v>
      </c>
      <c r="X1152" s="236">
        <v>5.2007336784902449</v>
      </c>
      <c r="Y1152" s="236">
        <v>4.7906932618594888</v>
      </c>
      <c r="Z1152" s="237">
        <v>4.4877150150382672</v>
      </c>
      <c r="AA1152" s="236">
        <v>5.1116681344407517</v>
      </c>
      <c r="AB1152" s="236">
        <v>5.3020835627592833</v>
      </c>
      <c r="AC1152" s="236">
        <v>5.5586739136843661</v>
      </c>
      <c r="AD1152" s="236">
        <v>6.2930558838188828</v>
      </c>
      <c r="AE1152" s="237">
        <v>6.4559070714149467</v>
      </c>
      <c r="AF1152" s="236">
        <v>5.6357269839203301</v>
      </c>
      <c r="AG1152" s="236">
        <v>4.873574993758635</v>
      </c>
      <c r="AH1152" s="236">
        <v>4.8868941946252864</v>
      </c>
      <c r="AI1152" s="2156">
        <v>6.0146512976825228</v>
      </c>
      <c r="AJ1152" s="254">
        <v>5.9238390758604575</v>
      </c>
      <c r="AK1152" s="254">
        <v>6.0100421911906619</v>
      </c>
      <c r="AL1152" s="254">
        <v>6.3150734784210734</v>
      </c>
      <c r="AM1152" s="254">
        <v>6.1279406229013489</v>
      </c>
      <c r="AN1152" s="254">
        <v>5.7297693859331673</v>
      </c>
      <c r="AO1152" s="254">
        <v>5.8162738399369136</v>
      </c>
      <c r="AP1152" s="254">
        <v>3.9897736204637102</v>
      </c>
      <c r="AQ1152" s="254">
        <v>-2.2214668738661243</v>
      </c>
      <c r="AR1152" s="2544">
        <v>-5.7152387124714537</v>
      </c>
      <c r="AS1152" s="2544">
        <v>-9.7485578275804219</v>
      </c>
      <c r="AT1152" s="2544" t="e">
        <v>#REF!</v>
      </c>
    </row>
    <row r="1153" spans="3:46">
      <c r="C1153" s="128"/>
      <c r="D1153" s="221" t="s">
        <v>497</v>
      </c>
      <c r="E1153" s="1725"/>
      <c r="F1153" s="236"/>
      <c r="G1153" s="236"/>
      <c r="H1153" s="236"/>
      <c r="I1153" s="236">
        <v>56.422124974760123</v>
      </c>
      <c r="J1153" s="236">
        <v>56.911921256133681</v>
      </c>
      <c r="K1153" s="236">
        <v>42.059931032729708</v>
      </c>
      <c r="L1153" s="236">
        <v>41.485418370518772</v>
      </c>
      <c r="M1153" s="236">
        <v>38.099767718798951</v>
      </c>
      <c r="N1153" s="236">
        <v>32.088168406004627</v>
      </c>
      <c r="O1153" s="236">
        <v>24.264254806189641</v>
      </c>
      <c r="P1153" s="236">
        <v>18.058677218786404</v>
      </c>
      <c r="Q1153" s="236">
        <v>13.108926506679575</v>
      </c>
      <c r="R1153" s="236">
        <v>8.09716551725713</v>
      </c>
      <c r="S1153" s="236">
        <v>6.3703029076461775</v>
      </c>
      <c r="T1153" s="236">
        <v>5.3755211053133838</v>
      </c>
      <c r="U1153" s="236">
        <v>4.5069198727835866</v>
      </c>
      <c r="V1153" s="236">
        <v>5.3059980249603536</v>
      </c>
      <c r="W1153" s="236">
        <v>4.1253236455940989</v>
      </c>
      <c r="X1153" s="236">
        <v>4.840573008920301</v>
      </c>
      <c r="Y1153" s="236">
        <v>3.8824417318074831</v>
      </c>
      <c r="Z1153" s="237">
        <v>3.6211314270366386</v>
      </c>
      <c r="AA1153" s="236">
        <v>3.91381765154261</v>
      </c>
      <c r="AB1153" s="236">
        <v>4.1860508708102389</v>
      </c>
      <c r="AC1153" s="236">
        <v>4.5254242999396848</v>
      </c>
      <c r="AD1153" s="236">
        <v>5.8578346572654389</v>
      </c>
      <c r="AE1153" s="237">
        <v>5.8674898333609562</v>
      </c>
      <c r="AF1153" s="236">
        <v>5.0725317054372994</v>
      </c>
      <c r="AG1153" s="236">
        <v>4.3180314471239667</v>
      </c>
      <c r="AH1153" s="236">
        <v>4.3991070480270089</v>
      </c>
      <c r="AI1153" s="2156">
        <v>5.4169894645315999</v>
      </c>
      <c r="AJ1153" s="254">
        <v>5.2492918583129207</v>
      </c>
      <c r="AK1153" s="254">
        <v>5.322408550084103</v>
      </c>
      <c r="AL1153" s="254">
        <v>5.6142543803014782</v>
      </c>
      <c r="AM1153" s="254">
        <v>5.4208393799673891</v>
      </c>
      <c r="AN1153" s="254">
        <v>5.0328343679668262</v>
      </c>
      <c r="AO1153" s="254">
        <v>5.0330710177094424</v>
      </c>
      <c r="AP1153" s="254">
        <v>3.2420796933927822</v>
      </c>
      <c r="AQ1153" s="254">
        <v>-1.5421387640582283</v>
      </c>
      <c r="AR1153" s="2544">
        <v>-4.2391498802259981</v>
      </c>
      <c r="AS1153" s="2544">
        <v>-7.4685472244882147</v>
      </c>
      <c r="AT1153" s="2544" t="e">
        <v>#REF!</v>
      </c>
    </row>
    <row r="1154" spans="3:46">
      <c r="D1154" s="221" t="s">
        <v>498</v>
      </c>
      <c r="E1154" s="1725"/>
      <c r="F1154" s="236"/>
      <c r="G1154" s="236"/>
      <c r="H1154" s="236"/>
      <c r="I1154" s="236"/>
      <c r="J1154" s="236"/>
      <c r="K1154" s="236"/>
      <c r="L1154" s="236"/>
      <c r="M1154" s="236"/>
      <c r="N1154" s="236"/>
      <c r="O1154" s="236"/>
      <c r="P1154" s="236"/>
      <c r="Q1154" s="236"/>
      <c r="R1154" s="236"/>
      <c r="S1154" s="236"/>
      <c r="T1154" s="236"/>
      <c r="U1154" s="236"/>
      <c r="V1154" s="236">
        <v>0</v>
      </c>
      <c r="W1154" s="236">
        <v>0</v>
      </c>
      <c r="X1154" s="236">
        <v>0</v>
      </c>
      <c r="Y1154" s="236">
        <v>3.8824417318074831</v>
      </c>
      <c r="Z1154" s="238">
        <v>3.6255799984614843</v>
      </c>
      <c r="AA1154" s="239">
        <v>3.9617167896875545</v>
      </c>
      <c r="AB1154" s="239">
        <v>4.2393764812035277</v>
      </c>
      <c r="AC1154" s="239">
        <v>4.5313835605215083</v>
      </c>
      <c r="AD1154" s="236">
        <v>5.9679611690679408</v>
      </c>
      <c r="AE1154" s="238">
        <v>5.8674898333609562</v>
      </c>
      <c r="AF1154" s="239">
        <v>5.0725317054372994</v>
      </c>
      <c r="AG1154" s="239">
        <v>4.3180314471239667</v>
      </c>
      <c r="AH1154" s="239">
        <v>4.5766544604325725</v>
      </c>
      <c r="AI1154" s="2161">
        <v>5.6421562921402231</v>
      </c>
      <c r="AJ1154" s="255">
        <v>5.8807419856327234</v>
      </c>
      <c r="AK1154" s="255">
        <v>5.7552882279280553</v>
      </c>
      <c r="AL1154" s="255">
        <v>5.6539695104435275</v>
      </c>
      <c r="AM1154" s="255">
        <v>5.4406335202934173</v>
      </c>
      <c r="AN1154" s="255">
        <v>5.0328343679668262</v>
      </c>
      <c r="AO1154" s="255">
        <v>5.0330710177094424</v>
      </c>
      <c r="AP1154" s="255">
        <v>3.2420796933927822</v>
      </c>
      <c r="AQ1154" s="255">
        <v>-1.5421387640582283</v>
      </c>
      <c r="AR1154" s="2545">
        <v>-4.2391498802259981</v>
      </c>
      <c r="AS1154" s="2545">
        <v>-7.4685472244882147</v>
      </c>
      <c r="AT1154" s="2545" t="e">
        <v>#REF!</v>
      </c>
    </row>
    <row r="1155" spans="3:46">
      <c r="D1155" s="221"/>
      <c r="E1155" s="1725"/>
      <c r="F1155" s="236"/>
      <c r="G1155" s="236"/>
      <c r="H1155" s="236"/>
      <c r="I1155" s="236"/>
      <c r="J1155" s="236"/>
      <c r="K1155" s="236"/>
      <c r="L1155" s="236"/>
      <c r="M1155" s="236"/>
      <c r="N1155" s="236"/>
      <c r="O1155" s="236"/>
      <c r="P1155" s="236"/>
      <c r="Q1155" s="236"/>
      <c r="R1155" s="236"/>
      <c r="S1155" s="236"/>
      <c r="T1155" s="236"/>
      <c r="U1155" s="236"/>
      <c r="V1155" s="236"/>
      <c r="W1155" s="236"/>
      <c r="X1155" s="236"/>
      <c r="Y1155" s="236"/>
      <c r="Z1155" s="240"/>
      <c r="AA1155" s="241"/>
      <c r="AB1155" s="240"/>
      <c r="AC1155" s="240"/>
      <c r="AD1155" s="240"/>
      <c r="AE1155" s="216"/>
      <c r="AF1155" s="216"/>
      <c r="AG1155" s="216"/>
      <c r="AH1155" s="216"/>
      <c r="AI1155" s="2143"/>
      <c r="AJ1155" s="216"/>
      <c r="AK1155" s="216"/>
      <c r="AL1155" s="216"/>
      <c r="AM1155" s="216"/>
      <c r="AN1155" s="216"/>
      <c r="AO1155" s="216"/>
      <c r="AP1155" s="216"/>
      <c r="AQ1155" s="216"/>
      <c r="AR1155" s="2528"/>
      <c r="AS1155" s="2528"/>
      <c r="AT1155" s="2528"/>
    </row>
    <row r="1156" spans="3:46" hidden="1">
      <c r="D1156" s="221" t="s">
        <v>245</v>
      </c>
      <c r="E1156" s="1726"/>
      <c r="F1156" s="353"/>
      <c r="G1156" s="353"/>
      <c r="H1156" s="353"/>
      <c r="I1156" s="353"/>
      <c r="J1156" s="353"/>
      <c r="K1156" s="353"/>
      <c r="L1156" s="353"/>
      <c r="M1156" s="353"/>
      <c r="N1156" s="353"/>
      <c r="O1156" s="353"/>
      <c r="P1156" s="353"/>
      <c r="Q1156" s="353"/>
      <c r="R1156" s="353"/>
      <c r="S1156" s="353"/>
      <c r="T1156" s="353"/>
      <c r="U1156" s="353"/>
      <c r="V1156" s="353"/>
      <c r="W1156" s="353"/>
      <c r="X1156" s="353"/>
      <c r="Y1156" s="353"/>
      <c r="Z1156" s="216"/>
      <c r="AA1156" s="216"/>
      <c r="AB1156" s="216"/>
      <c r="AC1156" s="216"/>
      <c r="AD1156" s="216"/>
      <c r="AE1156" s="216"/>
      <c r="AF1156" s="216"/>
      <c r="AG1156" s="216"/>
      <c r="AH1156" s="216"/>
      <c r="AI1156" s="2143"/>
      <c r="AJ1156" s="216"/>
      <c r="AK1156" s="216"/>
      <c r="AL1156" s="216"/>
      <c r="AM1156" s="216"/>
      <c r="AN1156" s="216"/>
      <c r="AO1156" s="216"/>
      <c r="AP1156" s="216"/>
      <c r="AQ1156" s="216"/>
      <c r="AR1156" s="2528"/>
      <c r="AS1156" s="2528"/>
      <c r="AT1156" s="2528"/>
    </row>
    <row r="1157" spans="3:46" hidden="1">
      <c r="D1157" s="221" t="s">
        <v>499</v>
      </c>
      <c r="E1157" s="1716"/>
      <c r="F1157" s="216"/>
      <c r="G1157" s="216"/>
      <c r="H1157" s="216"/>
      <c r="I1157" s="216"/>
      <c r="J1157" s="216"/>
      <c r="K1157" s="216"/>
      <c r="L1157" s="216"/>
      <c r="M1157" s="216"/>
      <c r="N1157" s="216"/>
      <c r="O1157" s="216"/>
      <c r="P1157" s="216"/>
      <c r="Q1157" s="216"/>
      <c r="R1157" s="216"/>
      <c r="S1157" s="216"/>
      <c r="T1157" s="216"/>
      <c r="U1157" s="216"/>
      <c r="V1157" s="216"/>
      <c r="W1157" s="216"/>
      <c r="X1157" s="216"/>
      <c r="Y1157" s="224"/>
      <c r="Z1157" s="224"/>
      <c r="AA1157" s="250"/>
      <c r="AB1157" s="242">
        <v>-25.809020279999991</v>
      </c>
      <c r="AC1157" s="242">
        <v>-120.86435783000002</v>
      </c>
      <c r="AD1157" s="242">
        <v>-77.853470219999991</v>
      </c>
      <c r="AE1157" s="242">
        <v>-100.53061933000001</v>
      </c>
      <c r="AF1157" s="242">
        <v>-131.06149343000001</v>
      </c>
      <c r="AG1157" s="242">
        <v>-104.72376993999998</v>
      </c>
      <c r="AH1157" s="242">
        <v>52.835166678531863</v>
      </c>
      <c r="AI1157" s="2162">
        <v>53.205798188313238</v>
      </c>
      <c r="AJ1157" s="242">
        <v>56.416763307579799</v>
      </c>
      <c r="AK1157" s="242">
        <v>59.34441737527932</v>
      </c>
      <c r="AL1157" s="242">
        <v>62.996020340792931</v>
      </c>
      <c r="AM1157" s="242">
        <v>67.075423142459059</v>
      </c>
      <c r="AN1157" s="242">
        <v>71.979591681150282</v>
      </c>
      <c r="AO1157" s="242">
        <v>77.160503750707264</v>
      </c>
      <c r="AP1157" s="242"/>
      <c r="AQ1157" s="242"/>
      <c r="AR1157" s="2546"/>
      <c r="AS1157" s="2546"/>
      <c r="AT1157" s="2546"/>
    </row>
    <row r="1158" spans="3:46" ht="15.5" hidden="1" thickBot="1">
      <c r="D1158" s="221" t="s">
        <v>500</v>
      </c>
      <c r="E1158" s="1716"/>
      <c r="F1158" s="216"/>
      <c r="G1158" s="216"/>
      <c r="H1158" s="216"/>
      <c r="I1158" s="216"/>
      <c r="J1158" s="216"/>
      <c r="K1158" s="216"/>
      <c r="L1158" s="216"/>
      <c r="M1158" s="216"/>
      <c r="N1158" s="216"/>
      <c r="O1158" s="216"/>
      <c r="P1158" s="216"/>
      <c r="Q1158" s="216"/>
      <c r="R1158" s="216"/>
      <c r="S1158" s="216"/>
      <c r="T1158" s="216"/>
      <c r="U1158" s="216"/>
      <c r="V1158" s="216"/>
      <c r="W1158" s="216"/>
      <c r="X1158" s="216"/>
      <c r="Y1158" s="224"/>
      <c r="Z1158" s="224"/>
      <c r="AA1158" s="250"/>
      <c r="AB1158" s="251">
        <v>157.33704558778197</v>
      </c>
      <c r="AC1158" s="251">
        <v>95.518348325699279</v>
      </c>
      <c r="AD1158" s="251">
        <v>111.77740481469898</v>
      </c>
      <c r="AE1158" s="252">
        <v>327.93723993846112</v>
      </c>
      <c r="AF1158" s="252">
        <v>154.42005808581268</v>
      </c>
      <c r="AG1158" s="252">
        <v>-128.90650630291759</v>
      </c>
      <c r="AH1158" s="252">
        <v>106.80014958208514</v>
      </c>
      <c r="AI1158" s="2163">
        <v>575.53722399094352</v>
      </c>
      <c r="AJ1158" s="256">
        <v>171.23460924311712</v>
      </c>
      <c r="AK1158" s="256">
        <v>21.799736934838982</v>
      </c>
      <c r="AL1158" s="256">
        <v>48.358781242196621</v>
      </c>
      <c r="AM1158" s="256">
        <v>8.0522924877847792</v>
      </c>
      <c r="AN1158" s="256">
        <v>-110.1730960446761</v>
      </c>
      <c r="AO1158" s="256">
        <v>10.052292487784779</v>
      </c>
      <c r="AP1158" s="256"/>
      <c r="AQ1158" s="256"/>
      <c r="AR1158" s="2547"/>
      <c r="AS1158" s="2547"/>
      <c r="AT1158" s="2547"/>
    </row>
    <row r="1159" spans="3:46" hidden="1">
      <c r="D1159" s="221"/>
      <c r="E1159" s="1716"/>
      <c r="F1159" s="216"/>
      <c r="G1159" s="216"/>
      <c r="H1159" s="216"/>
      <c r="I1159" s="216"/>
      <c r="J1159" s="216"/>
      <c r="K1159" s="216"/>
      <c r="L1159" s="216"/>
      <c r="M1159" s="216"/>
      <c r="N1159" s="216"/>
      <c r="O1159" s="216"/>
      <c r="P1159" s="216"/>
      <c r="Q1159" s="216"/>
      <c r="R1159" s="216"/>
      <c r="S1159" s="216"/>
      <c r="T1159" s="216"/>
      <c r="U1159" s="216"/>
      <c r="V1159" s="216"/>
      <c r="W1159" s="216"/>
      <c r="X1159" s="216"/>
      <c r="Y1159" s="216"/>
      <c r="Z1159" s="216"/>
      <c r="AA1159" s="216"/>
      <c r="AB1159" s="216"/>
      <c r="AC1159" s="216"/>
      <c r="AD1159" s="216"/>
      <c r="AE1159" s="216"/>
      <c r="AF1159" s="216"/>
      <c r="AG1159" s="216"/>
      <c r="AH1159" s="216"/>
      <c r="AI1159" s="2143"/>
      <c r="AJ1159" s="216"/>
      <c r="AK1159" s="216"/>
      <c r="AL1159" s="216"/>
      <c r="AM1159" s="216"/>
      <c r="AN1159" s="216"/>
      <c r="AO1159" s="216"/>
      <c r="AP1159" s="216"/>
      <c r="AQ1159" s="216"/>
      <c r="AR1159" s="2528"/>
      <c r="AS1159" s="2528"/>
      <c r="AT1159" s="2528"/>
    </row>
    <row r="1160" spans="3:46">
      <c r="D1160" s="221" t="s">
        <v>244</v>
      </c>
      <c r="E1160" s="1716"/>
      <c r="F1160" s="216"/>
      <c r="G1160" s="216"/>
      <c r="H1160" s="216"/>
      <c r="I1160" s="216"/>
      <c r="J1160" s="216"/>
      <c r="K1160" s="216"/>
      <c r="L1160" s="216"/>
      <c r="M1160" s="216"/>
      <c r="N1160" s="216"/>
      <c r="O1160" s="216"/>
      <c r="P1160" s="216"/>
      <c r="Q1160" s="216"/>
      <c r="R1160" s="216"/>
      <c r="S1160" s="216"/>
      <c r="T1160" s="216"/>
      <c r="U1160" s="216"/>
      <c r="V1160" s="216"/>
      <c r="W1160" s="216"/>
      <c r="X1160" s="216"/>
      <c r="Y1160" s="216" t="s">
        <v>269</v>
      </c>
      <c r="Z1160" s="216"/>
      <c r="AA1160" s="216"/>
      <c r="AB1160" s="216"/>
      <c r="AC1160" s="216"/>
      <c r="AD1160" s="216"/>
      <c r="AE1160" s="216"/>
      <c r="AF1160" s="216"/>
      <c r="AG1160" s="216"/>
      <c r="AH1160" s="216"/>
      <c r="AI1160" s="2143"/>
      <c r="AJ1160" s="216"/>
      <c r="AK1160" s="216"/>
      <c r="AL1160" s="216"/>
      <c r="AM1160" s="216"/>
      <c r="AN1160" s="216"/>
      <c r="AO1160" s="216"/>
      <c r="AP1160" s="216"/>
      <c r="AQ1160" s="216"/>
      <c r="AR1160" s="2528"/>
      <c r="AS1160" s="2528"/>
      <c r="AT1160" s="2528"/>
    </row>
    <row r="1161" spans="3:46">
      <c r="D1161" s="219" t="s">
        <v>276</v>
      </c>
      <c r="E1161" s="1717"/>
      <c r="F1161" s="222"/>
      <c r="G1161" s="222"/>
      <c r="H1161" s="222"/>
      <c r="I1161" s="222"/>
      <c r="J1161" s="222"/>
      <c r="K1161" s="222"/>
      <c r="L1161" s="222"/>
      <c r="M1161" s="222"/>
      <c r="N1161" s="222"/>
      <c r="O1161" s="222"/>
      <c r="P1161" s="222"/>
      <c r="Q1161" s="222"/>
      <c r="R1161" s="222"/>
      <c r="S1161" s="222"/>
      <c r="T1161" s="222"/>
      <c r="U1161" s="222"/>
      <c r="V1161" s="222">
        <v>0</v>
      </c>
      <c r="W1161" s="222">
        <v>-0.14780688638504078</v>
      </c>
      <c r="X1161" s="222">
        <v>0.21148443645353407</v>
      </c>
      <c r="Y1161" s="354">
        <v>-5.2232273125182312E-2</v>
      </c>
      <c r="Z1161" s="222">
        <v>-3.8968932692402092E-2</v>
      </c>
      <c r="AA1161" s="222">
        <v>5.6768848054819764E-2</v>
      </c>
      <c r="AB1161" s="222">
        <v>4.1133956444411396E-2</v>
      </c>
      <c r="AC1161" s="222">
        <v>0.14787784286986633</v>
      </c>
      <c r="AD1161" s="222">
        <v>3.9007283434467736E-2</v>
      </c>
      <c r="AE1161" s="222">
        <v>4.8674958903937332E-2</v>
      </c>
      <c r="AF1161" s="222">
        <v>-8.1839103739641851E-3</v>
      </c>
      <c r="AG1161" s="222">
        <v>1.004099197728725E-2</v>
      </c>
      <c r="AH1161" s="222">
        <v>0.10543849328692813</v>
      </c>
      <c r="AI1161" s="2144">
        <v>0.192838805316248</v>
      </c>
      <c r="AJ1161" s="222">
        <v>7.7760170828102201E-2</v>
      </c>
      <c r="AK1161" s="222">
        <v>4.0586837726134167E-2</v>
      </c>
      <c r="AL1161" s="222">
        <v>4.5870157571094396E-2</v>
      </c>
      <c r="AM1161" s="222">
        <v>4.1316330664858111E-2</v>
      </c>
      <c r="AN1161" s="222">
        <v>1.5276053943018699E-2</v>
      </c>
      <c r="AO1161" s="222">
        <v>2.6845403359309076E-2</v>
      </c>
      <c r="AP1161" s="222">
        <v>-0.21161752377129403</v>
      </c>
      <c r="AQ1161" s="222">
        <v>-0.30471950309795665</v>
      </c>
      <c r="AR1161" s="2529">
        <v>-0.17765767132689544</v>
      </c>
      <c r="AS1161" s="2529">
        <v>-0.19134056625948895</v>
      </c>
      <c r="AT1161" s="2529">
        <v>-0.2325427685227901</v>
      </c>
    </row>
    <row r="1162" spans="3:46">
      <c r="D1162" s="221" t="s">
        <v>158</v>
      </c>
      <c r="E1162" s="1717"/>
      <c r="F1162" s="222"/>
      <c r="G1162" s="222"/>
      <c r="H1162" s="222"/>
      <c r="I1162" s="222"/>
      <c r="J1162" s="222"/>
      <c r="K1162" s="222"/>
      <c r="L1162" s="222"/>
      <c r="M1162" s="222"/>
      <c r="N1162" s="222"/>
      <c r="O1162" s="222"/>
      <c r="P1162" s="222"/>
      <c r="Q1162" s="222"/>
      <c r="R1162" s="222"/>
      <c r="S1162" s="222"/>
      <c r="T1162" s="222"/>
      <c r="U1162" s="222"/>
      <c r="V1162" s="222">
        <v>0</v>
      </c>
      <c r="W1162" s="222">
        <v>9.6389984631147466E-2</v>
      </c>
      <c r="X1162" s="222">
        <v>-5.6410832677828933E-2</v>
      </c>
      <c r="Y1162" s="222">
        <v>0.16160485361346172</v>
      </c>
      <c r="Z1162" s="222">
        <v>4.9551857274037395E-2</v>
      </c>
      <c r="AA1162" s="222">
        <v>-9.8142213248052224E-3</v>
      </c>
      <c r="AB1162" s="222">
        <v>2.7826212820414316E-2</v>
      </c>
      <c r="AC1162" s="222">
        <v>-3.3947492050444138E-2</v>
      </c>
      <c r="AD1162" s="222">
        <v>2.9659850405635485E-2</v>
      </c>
      <c r="AE1162" s="222">
        <v>3.9517737429900363E-2</v>
      </c>
      <c r="AF1162" s="222">
        <v>0.13336066602255239</v>
      </c>
      <c r="AG1162" s="222">
        <v>0.16560986590592158</v>
      </c>
      <c r="AH1162" s="222">
        <v>4.2276425859135908E-2</v>
      </c>
      <c r="AI1162" s="2144">
        <v>7.4750906351616709E-3</v>
      </c>
      <c r="AJ1162" s="222">
        <v>6.5631656345666964E-2</v>
      </c>
      <c r="AK1162" s="222">
        <v>-3.2593302221286022E-2</v>
      </c>
      <c r="AL1162" s="222">
        <v>1.8555509081979834E-2</v>
      </c>
      <c r="AM1162" s="222">
        <v>-9.9140559303228133E-3</v>
      </c>
      <c r="AN1162" s="222">
        <v>-7.3542534487389529E-3</v>
      </c>
      <c r="AO1162" s="222">
        <v>-2.3610867804475431E-3</v>
      </c>
      <c r="AP1162" s="222">
        <v>-2.1174128134441271E-3</v>
      </c>
      <c r="AQ1162" s="222">
        <v>-2.3745757849754968E-3</v>
      </c>
      <c r="AR1162" s="2529">
        <v>-2.9241452555323262E-3</v>
      </c>
      <c r="AS1162" s="2529">
        <v>-2.9241452555323262E-3</v>
      </c>
      <c r="AT1162" s="2529">
        <v>-2.9241452555323262E-3</v>
      </c>
    </row>
    <row r="1163" spans="3:46">
      <c r="D1163" s="221" t="s">
        <v>171</v>
      </c>
      <c r="E1163" s="1717"/>
      <c r="F1163" s="222"/>
      <c r="G1163" s="222"/>
      <c r="H1163" s="222"/>
      <c r="I1163" s="222"/>
      <c r="J1163" s="222"/>
      <c r="K1163" s="222"/>
      <c r="L1163" s="222"/>
      <c r="M1163" s="222"/>
      <c r="N1163" s="222"/>
      <c r="O1163" s="222"/>
      <c r="P1163" s="222"/>
      <c r="Q1163" s="222"/>
      <c r="R1163" s="222"/>
      <c r="S1163" s="222"/>
      <c r="T1163" s="222"/>
      <c r="U1163" s="222"/>
      <c r="V1163" s="222">
        <v>0</v>
      </c>
      <c r="W1163" s="222">
        <v>0.22119578637295081</v>
      </c>
      <c r="X1163" s="222">
        <v>8.4840993370041584E-2</v>
      </c>
      <c r="Y1163" s="222">
        <v>0.14395486820348216</v>
      </c>
      <c r="Z1163" s="222">
        <v>0.22225362974775578</v>
      </c>
      <c r="AA1163" s="222">
        <v>7.2162060276872927E-2</v>
      </c>
      <c r="AB1163" s="222">
        <v>0.11240885274243095</v>
      </c>
      <c r="AC1163" s="222">
        <v>8.8104286660073097E-2</v>
      </c>
      <c r="AD1163" s="222">
        <v>9.8453664512151887E-2</v>
      </c>
      <c r="AE1163" s="222">
        <v>0.16657628380193099</v>
      </c>
      <c r="AF1163" s="222">
        <v>0.19948850799945042</v>
      </c>
      <c r="AG1163" s="222">
        <v>0.11621847796242864</v>
      </c>
      <c r="AH1163" s="222">
        <v>0.15756064578436277</v>
      </c>
      <c r="AI1163" s="2144">
        <v>0.11016212469501263</v>
      </c>
      <c r="AJ1163" s="222">
        <v>0.12850185538476169</v>
      </c>
      <c r="AK1163" s="222">
        <v>0.11397170259445777</v>
      </c>
      <c r="AL1163" s="222">
        <v>0.11002624187250823</v>
      </c>
      <c r="AM1163" s="222">
        <v>0.11395490854657613</v>
      </c>
      <c r="AN1163" s="222">
        <v>0.13613693566263552</v>
      </c>
      <c r="AO1163" s="222">
        <v>0.11199598135590377</v>
      </c>
      <c r="AP1163" s="222">
        <v>0.1267180659749326</v>
      </c>
      <c r="AQ1163" s="222">
        <v>0.14536344104730944</v>
      </c>
      <c r="AR1163" s="2529">
        <v>0.21563365935309947</v>
      </c>
      <c r="AS1163" s="2529">
        <v>0.23200079535676743</v>
      </c>
      <c r="AT1163" s="2529">
        <v>0.27624899801694341</v>
      </c>
    </row>
    <row r="1164" spans="3:46">
      <c r="D1164" s="221" t="s">
        <v>257</v>
      </c>
      <c r="E1164" s="1717"/>
      <c r="F1164" s="222"/>
      <c r="G1164" s="222"/>
      <c r="H1164" s="222"/>
      <c r="I1164" s="222"/>
      <c r="J1164" s="222"/>
      <c r="K1164" s="222"/>
      <c r="L1164" s="222"/>
      <c r="M1164" s="222"/>
      <c r="N1164" s="222"/>
      <c r="O1164" s="222"/>
      <c r="P1164" s="222"/>
      <c r="Q1164" s="222"/>
      <c r="R1164" s="222"/>
      <c r="S1164" s="222"/>
      <c r="T1164" s="222"/>
      <c r="U1164" s="222"/>
      <c r="V1164" s="222" t="e">
        <v>#DIV/0!</v>
      </c>
      <c r="W1164" s="222">
        <v>0.1397284836065571</v>
      </c>
      <c r="X1164" s="222">
        <v>0.15529834812900334</v>
      </c>
      <c r="Y1164" s="222">
        <v>0.1905962455014103</v>
      </c>
      <c r="Z1164" s="222">
        <v>0.21077372529925209</v>
      </c>
      <c r="AA1164" s="222">
        <v>7.5949356148939717E-2</v>
      </c>
      <c r="AB1164" s="222">
        <v>0.12358240600134529</v>
      </c>
      <c r="AC1164" s="222">
        <v>0.15606113437806712</v>
      </c>
      <c r="AD1164" s="222">
        <v>0.15448081581249729</v>
      </c>
      <c r="AE1164" s="222">
        <v>0.17968232366623371</v>
      </c>
      <c r="AF1164" s="222">
        <v>0.15739721601865431</v>
      </c>
      <c r="AG1164" s="222">
        <v>0.22526190410194324</v>
      </c>
      <c r="AH1164" s="222">
        <v>0.22814473514148448</v>
      </c>
      <c r="AI1164" s="2144">
        <v>0.20595801850542084</v>
      </c>
      <c r="AJ1164" s="222">
        <v>0.23590733105534922</v>
      </c>
      <c r="AK1164" s="222">
        <v>9.3983068296146444E-2</v>
      </c>
      <c r="AL1164" s="222">
        <v>0.14715214320485903</v>
      </c>
      <c r="AM1164" s="222">
        <v>0.12292594718830618</v>
      </c>
      <c r="AN1164" s="222">
        <v>0.12420756479151041</v>
      </c>
      <c r="AO1164" s="222">
        <v>0.11508099198052113</v>
      </c>
      <c r="AP1164" s="222">
        <v>-0.10829848984332302</v>
      </c>
      <c r="AQ1164" s="222">
        <v>-0.18794191893069379</v>
      </c>
      <c r="AR1164" s="2529">
        <v>0</v>
      </c>
      <c r="AS1164" s="2529">
        <v>0</v>
      </c>
      <c r="AT1164" s="2529">
        <v>0</v>
      </c>
    </row>
    <row r="1165" spans="3:46">
      <c r="D1165" s="221" t="s">
        <v>258</v>
      </c>
      <c r="E1165" s="1717"/>
      <c r="F1165" s="222"/>
      <c r="G1165" s="222"/>
      <c r="H1165" s="222"/>
      <c r="I1165" s="222"/>
      <c r="J1165" s="222"/>
      <c r="K1165" s="222"/>
      <c r="L1165" s="222"/>
      <c r="M1165" s="222"/>
      <c r="N1165" s="222"/>
      <c r="O1165" s="222"/>
      <c r="P1165" s="222"/>
      <c r="Q1165" s="222"/>
      <c r="R1165" s="222"/>
      <c r="S1165" s="222"/>
      <c r="T1165" s="222"/>
      <c r="U1165" s="222"/>
      <c r="V1165" s="222" t="e">
        <v>#DIV/0!</v>
      </c>
      <c r="W1165" s="222">
        <v>0.34375</v>
      </c>
      <c r="X1165" s="222">
        <v>0.1088727595911716</v>
      </c>
      <c r="Y1165" s="222">
        <v>0.19525065963060695</v>
      </c>
      <c r="Z1165" s="230">
        <v>0.30027593818984544</v>
      </c>
      <c r="AA1165" s="230">
        <v>9.0999999999999998E-2</v>
      </c>
      <c r="AB1165" s="230">
        <v>0.13949313128228069</v>
      </c>
      <c r="AC1165" s="230">
        <v>0.10780590892078035</v>
      </c>
      <c r="AD1165" s="230">
        <v>0.12571715240612891</v>
      </c>
      <c r="AE1165" s="230">
        <v>0.21813896892669127</v>
      </c>
      <c r="AF1165" s="230">
        <v>0.25299165986946615</v>
      </c>
      <c r="AG1165" s="230">
        <v>0.13614376567987407</v>
      </c>
      <c r="AH1165" s="230">
        <v>0.1990517354707686</v>
      </c>
      <c r="AI1165" s="2158">
        <v>0.14254833487810248</v>
      </c>
      <c r="AJ1165" s="230">
        <v>0.17550797330290546</v>
      </c>
      <c r="AK1165" s="230">
        <v>0.16366085592369028</v>
      </c>
      <c r="AL1165" s="230">
        <v>0.14853480696349841</v>
      </c>
      <c r="AM1165" s="230">
        <v>0.1536532863733604</v>
      </c>
      <c r="AN1165" s="230">
        <v>0.17867368597022648</v>
      </c>
      <c r="AO1165" s="230">
        <v>0.14019740692113736</v>
      </c>
      <c r="AP1165" s="230">
        <v>0.15513237491581577</v>
      </c>
      <c r="AQ1165" s="230">
        <v>0.13737472828288855</v>
      </c>
      <c r="AR1165" s="2542">
        <v>0.14549622408046936</v>
      </c>
      <c r="AS1165" s="2542">
        <v>0.13665671645639477</v>
      </c>
      <c r="AT1165" s="2542">
        <v>0.14315710148915062</v>
      </c>
    </row>
    <row r="1166" spans="3:46">
      <c r="D1166" s="219"/>
      <c r="E1166" s="1723"/>
      <c r="F1166" s="230"/>
      <c r="G1166" s="230"/>
      <c r="H1166" s="230"/>
      <c r="I1166" s="230"/>
      <c r="J1166" s="230"/>
      <c r="K1166" s="230"/>
      <c r="L1166" s="230"/>
      <c r="M1166" s="230"/>
      <c r="N1166" s="230"/>
      <c r="O1166" s="230"/>
      <c r="P1166" s="230"/>
      <c r="Q1166" s="230"/>
      <c r="R1166" s="230"/>
      <c r="S1166" s="230"/>
      <c r="T1166" s="230"/>
      <c r="U1166" s="230"/>
      <c r="V1166" s="230"/>
      <c r="W1166" s="230"/>
      <c r="X1166" s="230"/>
      <c r="Y1166" s="230"/>
      <c r="Z1166" s="222"/>
      <c r="AA1166" s="222"/>
      <c r="AB1166" s="222"/>
      <c r="AC1166" s="222"/>
      <c r="AD1166" s="222"/>
      <c r="AE1166" s="222"/>
      <c r="AF1166" s="222"/>
      <c r="AG1166" s="222"/>
      <c r="AH1166" s="222"/>
      <c r="AI1166" s="2144"/>
      <c r="AJ1166" s="222"/>
      <c r="AK1166" s="222"/>
      <c r="AL1166" s="222"/>
      <c r="AM1166" s="222"/>
      <c r="AN1166" s="222"/>
      <c r="AO1166" s="222"/>
      <c r="AP1166" s="222"/>
      <c r="AQ1166" s="222"/>
      <c r="AR1166" s="2529"/>
      <c r="AS1166" s="2529"/>
      <c r="AT1166" s="2529"/>
    </row>
    <row r="1167" spans="3:46">
      <c r="D1167" s="221" t="s">
        <v>267</v>
      </c>
      <c r="E1167" s="1717"/>
      <c r="F1167" s="222"/>
      <c r="G1167" s="222"/>
      <c r="H1167" s="222"/>
      <c r="I1167" s="222"/>
      <c r="J1167" s="222"/>
      <c r="K1167" s="222"/>
      <c r="L1167" s="222"/>
      <c r="M1167" s="222"/>
      <c r="N1167" s="222"/>
      <c r="O1167" s="222"/>
      <c r="P1167" s="222"/>
      <c r="Q1167" s="222"/>
      <c r="R1167" s="222"/>
      <c r="S1167" s="222"/>
      <c r="T1167" s="222"/>
      <c r="U1167" s="222"/>
      <c r="V1167" s="222">
        <v>0</v>
      </c>
      <c r="W1167" s="222">
        <v>0.17141089108910901</v>
      </c>
      <c r="X1167" s="222">
        <v>0.12625462229265705</v>
      </c>
      <c r="Y1167" s="222">
        <v>0.15795497185741092</v>
      </c>
      <c r="Z1167" s="222">
        <v>0.16187883795913738</v>
      </c>
      <c r="AA1167" s="222">
        <v>5.5515140597436785E-2</v>
      </c>
      <c r="AB1167" s="222">
        <v>8.8266059549010567E-2</v>
      </c>
      <c r="AC1167" s="222">
        <v>0.1727324696610677</v>
      </c>
      <c r="AD1167" s="222">
        <v>0.15950787557858659</v>
      </c>
      <c r="AE1167" s="222">
        <v>0.21715435857442955</v>
      </c>
      <c r="AF1167" s="222">
        <v>0.3070964454981715</v>
      </c>
      <c r="AG1167" s="222">
        <v>0.29047207727509461</v>
      </c>
      <c r="AH1167" s="222">
        <v>0.10105051618611149</v>
      </c>
      <c r="AI1167" s="2144">
        <v>0.11007248105504552</v>
      </c>
      <c r="AJ1167" s="222">
        <v>0.11911787705910903</v>
      </c>
      <c r="AK1167" s="222">
        <v>0.22441951105453328</v>
      </c>
      <c r="AL1167" s="222">
        <v>0.13839525661550911</v>
      </c>
      <c r="AM1167" s="222">
        <v>0.12078704062223311</v>
      </c>
      <c r="AN1167" s="222">
        <v>5.4667317130203674E-3</v>
      </c>
      <c r="AO1167" s="222">
        <v>9.0920903820943089E-2</v>
      </c>
      <c r="AP1167" s="222">
        <v>-0.13706305468708679</v>
      </c>
      <c r="AQ1167" s="222">
        <v>-0.19443838357924814</v>
      </c>
      <c r="AR1167" s="2529">
        <v>-7.9365079365080193E-3</v>
      </c>
      <c r="AS1167" s="2529">
        <v>-7.8740157480313711E-3</v>
      </c>
      <c r="AT1167" s="2529">
        <v>-7.812500000000111E-3</v>
      </c>
    </row>
    <row r="1168" spans="3:46">
      <c r="D1168" s="221"/>
      <c r="E1168" s="1717"/>
      <c r="F1168" s="222"/>
      <c r="G1168" s="222"/>
      <c r="H1168" s="222"/>
      <c r="I1168" s="222"/>
      <c r="J1168" s="222"/>
      <c r="K1168" s="222"/>
      <c r="L1168" s="222"/>
      <c r="M1168" s="222"/>
      <c r="N1168" s="222"/>
      <c r="O1168" s="222"/>
      <c r="P1168" s="222"/>
      <c r="Q1168" s="222"/>
      <c r="R1168" s="222"/>
      <c r="S1168" s="222"/>
      <c r="T1168" s="222"/>
      <c r="U1168" s="222"/>
      <c r="V1168" s="222"/>
      <c r="W1168" s="222"/>
      <c r="X1168" s="222"/>
      <c r="Y1168" s="216" t="s">
        <v>317</v>
      </c>
      <c r="Z1168" s="222"/>
      <c r="AA1168" s="222"/>
      <c r="AB1168" s="222"/>
      <c r="AC1168" s="222"/>
      <c r="AD1168" s="222"/>
      <c r="AE1168" s="216"/>
      <c r="AF1168" s="216"/>
      <c r="AG1168" s="216"/>
      <c r="AH1168" s="216"/>
      <c r="AI1168" s="2143"/>
      <c r="AJ1168" s="216"/>
      <c r="AK1168" s="216"/>
      <c r="AL1168" s="216"/>
      <c r="AM1168" s="216"/>
      <c r="AN1168" s="216"/>
      <c r="AO1168" s="216"/>
      <c r="AP1168" s="216"/>
      <c r="AQ1168" s="216"/>
      <c r="AR1168" s="2528"/>
      <c r="AS1168" s="2528"/>
      <c r="AT1168" s="2528"/>
    </row>
    <row r="1169" spans="3:46">
      <c r="D1169" s="221" t="s">
        <v>501</v>
      </c>
      <c r="E1169" s="1717"/>
      <c r="F1169" s="222"/>
      <c r="G1169" s="222"/>
      <c r="H1169" s="222"/>
      <c r="I1169" s="222"/>
      <c r="J1169" s="222"/>
      <c r="K1169" s="222">
        <v>0</v>
      </c>
      <c r="L1169" s="222">
        <v>0</v>
      </c>
      <c r="M1169" s="222">
        <v>0</v>
      </c>
      <c r="N1169" s="222">
        <v>0</v>
      </c>
      <c r="O1169" s="222">
        <v>0</v>
      </c>
      <c r="P1169" s="222">
        <v>0</v>
      </c>
      <c r="Q1169" s="222">
        <v>0</v>
      </c>
      <c r="R1169" s="222">
        <v>0</v>
      </c>
      <c r="S1169" s="222">
        <v>0</v>
      </c>
      <c r="T1169" s="222">
        <v>0</v>
      </c>
      <c r="U1169" s="222">
        <v>0</v>
      </c>
      <c r="V1169" s="222">
        <v>0</v>
      </c>
      <c r="W1169" s="222">
        <v>0</v>
      </c>
      <c r="X1169" s="222">
        <v>0.20590309457855166</v>
      </c>
      <c r="Y1169" s="354">
        <v>0.27916534027884521</v>
      </c>
      <c r="Z1169" s="222">
        <v>0.3217954022823335</v>
      </c>
      <c r="AA1169" s="222">
        <v>0.36704956674905143</v>
      </c>
      <c r="AB1169" s="222">
        <v>0.419773272748584</v>
      </c>
      <c r="AC1169" s="222">
        <v>0.44540260898944595</v>
      </c>
      <c r="AD1169" s="222">
        <v>0.48489002533411407</v>
      </c>
      <c r="AE1169" s="222">
        <v>0.61659390826866589</v>
      </c>
      <c r="AF1169" s="222">
        <v>0.69327475750519929</v>
      </c>
      <c r="AG1169" s="222">
        <v>0.61650764178385975</v>
      </c>
      <c r="AH1169" s="222">
        <v>0.69544639903897087</v>
      </c>
      <c r="AI1169" s="2144">
        <v>0.74895844298830583</v>
      </c>
      <c r="AJ1169" s="222">
        <v>0.77213686781513724</v>
      </c>
      <c r="AK1169" s="222">
        <v>0.80117478781786389</v>
      </c>
      <c r="AL1169" s="222">
        <v>0.80972773140936438</v>
      </c>
      <c r="AM1169" s="222">
        <v>0.7967022057051163</v>
      </c>
      <c r="AN1169" s="222">
        <v>0.75754704652618388</v>
      </c>
      <c r="AO1169" s="222">
        <v>0.7165442941330411</v>
      </c>
      <c r="AP1169" s="222">
        <v>0.8441783180707112</v>
      </c>
      <c r="AQ1169" s="222">
        <v>1.0566083909725283</v>
      </c>
      <c r="AR1169" s="2529">
        <v>156.72136700639689</v>
      </c>
      <c r="AS1169" s="2529">
        <v>-6.7002497530971725</v>
      </c>
      <c r="AT1169" s="2529" t="e">
        <v>#REF!</v>
      </c>
    </row>
    <row r="1170" spans="3:46">
      <c r="D1170" s="219" t="s">
        <v>358</v>
      </c>
      <c r="E1170" s="1717"/>
      <c r="F1170" s="222"/>
      <c r="G1170" s="222"/>
      <c r="H1170" s="222"/>
      <c r="I1170" s="222"/>
      <c r="J1170" s="222"/>
      <c r="K1170" s="222">
        <v>0</v>
      </c>
      <c r="L1170" s="222">
        <v>0</v>
      </c>
      <c r="M1170" s="222">
        <v>0</v>
      </c>
      <c r="N1170" s="222">
        <v>0</v>
      </c>
      <c r="O1170" s="222">
        <v>0</v>
      </c>
      <c r="P1170" s="222">
        <v>0</v>
      </c>
      <c r="Q1170" s="222">
        <v>0</v>
      </c>
      <c r="R1170" s="222">
        <v>0</v>
      </c>
      <c r="S1170" s="222">
        <v>0</v>
      </c>
      <c r="T1170" s="222">
        <v>0</v>
      </c>
      <c r="U1170" s="222">
        <v>0</v>
      </c>
      <c r="V1170" s="222">
        <v>0</v>
      </c>
      <c r="W1170" s="222">
        <v>0</v>
      </c>
      <c r="X1170" s="222">
        <v>0</v>
      </c>
      <c r="Y1170" s="222">
        <v>5.475030101852283E-2</v>
      </c>
      <c r="Z1170" s="229">
        <v>6.8405358778699382E-2</v>
      </c>
      <c r="AA1170" s="229">
        <v>7.3006496145253161E-2</v>
      </c>
      <c r="AB1170" s="229">
        <v>7.2001280675029783E-2</v>
      </c>
      <c r="AC1170" s="229">
        <v>7.244536357525759E-2</v>
      </c>
      <c r="AD1170" s="229">
        <v>7.2594043905378533E-2</v>
      </c>
      <c r="AE1170" s="502">
        <v>8.0395294193282202E-2</v>
      </c>
      <c r="AF1170" s="502">
        <v>0.10564909261957156</v>
      </c>
      <c r="AG1170" s="502">
        <v>0.10288973266528809</v>
      </c>
      <c r="AH1170" s="502">
        <v>0.10552402084755937</v>
      </c>
      <c r="AI1170" s="2150">
        <v>0.10310209371656633</v>
      </c>
      <c r="AJ1170" s="502">
        <v>5.0566847554131843E-2</v>
      </c>
      <c r="AK1170" s="502">
        <v>4.7274875478755911E-2</v>
      </c>
      <c r="AL1170" s="502">
        <v>4.7274875478755911E-2</v>
      </c>
      <c r="AM1170" s="502">
        <v>4.7212697012189449E-2</v>
      </c>
      <c r="AN1170" s="502">
        <v>4.7212697012189449E-2</v>
      </c>
      <c r="AO1170" s="502">
        <v>4.7212697012189449E-2</v>
      </c>
      <c r="AP1170" s="502">
        <v>4.7212697012189449E-2</v>
      </c>
      <c r="AQ1170" s="502">
        <v>4.7150518545622987E-2</v>
      </c>
      <c r="AR1170" s="2534">
        <v>4.7150518545622987E-2</v>
      </c>
      <c r="AS1170" s="2534">
        <v>4.7150518545622987E-2</v>
      </c>
      <c r="AT1170" s="2534">
        <v>4.7150518545622987E-2</v>
      </c>
    </row>
    <row r="1171" spans="3:46">
      <c r="D1171" s="228" t="s">
        <v>471</v>
      </c>
      <c r="E1171" s="1722"/>
      <c r="F1171" s="229"/>
      <c r="G1171" s="229"/>
      <c r="H1171" s="229"/>
      <c r="I1171" s="229"/>
      <c r="J1171" s="229"/>
      <c r="K1171" s="229"/>
      <c r="L1171" s="229"/>
      <c r="M1171" s="229"/>
      <c r="N1171" s="229"/>
      <c r="O1171" s="229"/>
      <c r="P1171" s="229"/>
      <c r="Q1171" s="229"/>
      <c r="R1171" s="229"/>
      <c r="S1171" s="229"/>
      <c r="T1171" s="229"/>
      <c r="U1171" s="229"/>
      <c r="V1171" s="229"/>
      <c r="W1171" s="229"/>
      <c r="X1171" s="229"/>
      <c r="Y1171" s="229"/>
      <c r="Z1171" s="229">
        <v>0.19584979035987865</v>
      </c>
      <c r="AA1171" s="229">
        <v>0.21997811544792403</v>
      </c>
      <c r="AB1171" s="229">
        <v>0.25363575360893686</v>
      </c>
      <c r="AC1171" s="229">
        <v>0.27446698539944558</v>
      </c>
      <c r="AD1171" s="229">
        <v>0.30326768807308435</v>
      </c>
      <c r="AE1171" s="229">
        <v>0.39457528965205135</v>
      </c>
      <c r="AF1171" s="229">
        <v>0.44938927761834668</v>
      </c>
      <c r="AG1171" s="229">
        <v>0.4114329257056476</v>
      </c>
      <c r="AH1171" s="229">
        <v>0.47294318513522432</v>
      </c>
      <c r="AI1171" s="2155">
        <v>0.5357414124040738</v>
      </c>
      <c r="AJ1171" s="229">
        <v>0.57508702655192567</v>
      </c>
      <c r="AK1171" s="229">
        <v>0.59848366175287548</v>
      </c>
      <c r="AL1171" s="229">
        <v>0.60461054826319338</v>
      </c>
      <c r="AM1171" s="229">
        <v>0.59391019578027848</v>
      </c>
      <c r="AN1171" s="229">
        <v>0.56270340124967766</v>
      </c>
      <c r="AO1171" s="229">
        <v>0.53000806216882801</v>
      </c>
      <c r="AP1171" s="229">
        <v>0.63099451279270824</v>
      </c>
      <c r="AQ1171" s="229">
        <v>0.79932935623048773</v>
      </c>
      <c r="AR1171" s="2538">
        <v>124.09910531386606</v>
      </c>
      <c r="AS1171" s="2538">
        <v>-5.3462183105657424</v>
      </c>
      <c r="AT1171" s="2538" t="e">
        <v>#REF!</v>
      </c>
    </row>
    <row r="1172" spans="3:46">
      <c r="C1172" s="128"/>
      <c r="D1172" s="228" t="s">
        <v>470</v>
      </c>
      <c r="E1172" s="1717"/>
      <c r="F1172" s="222"/>
      <c r="G1172" s="222"/>
      <c r="H1172" s="222"/>
      <c r="I1172" s="222"/>
      <c r="J1172" s="222">
        <v>0</v>
      </c>
      <c r="K1172" s="222">
        <v>0</v>
      </c>
      <c r="L1172" s="222">
        <v>0</v>
      </c>
      <c r="M1172" s="222">
        <v>0</v>
      </c>
      <c r="N1172" s="222">
        <v>0</v>
      </c>
      <c r="O1172" s="222">
        <v>0</v>
      </c>
      <c r="P1172" s="222">
        <v>0</v>
      </c>
      <c r="Q1172" s="222">
        <v>0</v>
      </c>
      <c r="R1172" s="222">
        <v>0</v>
      </c>
      <c r="S1172" s="222">
        <v>0</v>
      </c>
      <c r="T1172" s="222">
        <v>2.397843073942525E-3</v>
      </c>
      <c r="U1172" s="222">
        <v>4.0083113456464382E-3</v>
      </c>
      <c r="V1172" s="222">
        <v>1.8719419026870007E-2</v>
      </c>
      <c r="W1172" s="222">
        <v>1.3850717234042549E-2</v>
      </c>
      <c r="X1172" s="222">
        <v>6.1916770874554817E-3</v>
      </c>
      <c r="Y1172" s="229">
        <v>9.2912142348754462E-3</v>
      </c>
      <c r="Z1172" s="229">
        <v>7.6549447172613748E-3</v>
      </c>
      <c r="AA1172" s="229">
        <v>4.2289793029076213E-2</v>
      </c>
      <c r="AB1172" s="229">
        <v>4.3660578105217422E-3</v>
      </c>
      <c r="AC1172" s="229">
        <v>8.2741498915396856E-3</v>
      </c>
      <c r="AD1172" s="229">
        <v>2.1379545191622393E-3</v>
      </c>
      <c r="AE1172" s="229">
        <v>2.2138836250205252E-3</v>
      </c>
      <c r="AF1172" s="229">
        <v>0.45021248957537607</v>
      </c>
      <c r="AG1172" s="229">
        <v>0.41961589447310127</v>
      </c>
      <c r="AH1172" s="229">
        <v>0.43708997008498424</v>
      </c>
      <c r="AI1172" s="2155">
        <v>0.5182329389296535</v>
      </c>
      <c r="AJ1172" s="229">
        <v>0.56102387265074427</v>
      </c>
      <c r="AK1172" s="229">
        <v>0.58548000898049868</v>
      </c>
      <c r="AL1172" s="229">
        <v>0.5908104583623075</v>
      </c>
      <c r="AM1172" s="229">
        <v>0.57744541421217488</v>
      </c>
      <c r="AN1172" s="229">
        <v>0.55089730382932134</v>
      </c>
      <c r="AO1172" s="229">
        <v>0.52228949815666059</v>
      </c>
      <c r="AP1172" s="229">
        <v>0.62793143263352047</v>
      </c>
      <c r="AQ1172" s="229">
        <v>0.79544911663713569</v>
      </c>
      <c r="AR1172" s="2538">
        <v>123.49668247253665</v>
      </c>
      <c r="AS1172" s="2538">
        <v>-5.320265794495036</v>
      </c>
      <c r="AT1172" s="2538" t="e">
        <v>#REF!</v>
      </c>
    </row>
    <row r="1173" spans="3:46">
      <c r="C1173" s="128"/>
      <c r="D1173" s="228" t="s">
        <v>474</v>
      </c>
      <c r="E1173" s="1722"/>
      <c r="F1173" s="229"/>
      <c r="G1173" s="229"/>
      <c r="H1173" s="229"/>
      <c r="I1173" s="229"/>
      <c r="J1173" s="229"/>
      <c r="K1173" s="229">
        <v>0</v>
      </c>
      <c r="L1173" s="229">
        <v>0</v>
      </c>
      <c r="M1173" s="229">
        <v>0</v>
      </c>
      <c r="N1173" s="229">
        <v>0</v>
      </c>
      <c r="O1173" s="229">
        <v>0</v>
      </c>
      <c r="P1173" s="229">
        <v>0</v>
      </c>
      <c r="Q1173" s="229">
        <v>0</v>
      </c>
      <c r="R1173" s="229">
        <v>0</v>
      </c>
      <c r="S1173" s="229">
        <v>0</v>
      </c>
      <c r="T1173" s="229">
        <v>0</v>
      </c>
      <c r="U1173" s="229">
        <v>0</v>
      </c>
      <c r="V1173" s="229">
        <v>0</v>
      </c>
      <c r="W1173" s="229">
        <v>0</v>
      </c>
      <c r="X1173" s="229">
        <v>0</v>
      </c>
      <c r="Y1173" s="229">
        <v>0</v>
      </c>
      <c r="Z1173" s="226">
        <v>0.32916493507472749</v>
      </c>
      <c r="AA1173" s="226">
        <v>0.40765961078560614</v>
      </c>
      <c r="AB1173" s="226">
        <v>0.42406921788670487</v>
      </c>
      <c r="AC1173" s="226">
        <v>0.45367675888098563</v>
      </c>
      <c r="AD1173" s="226">
        <v>0.48702797985327634</v>
      </c>
      <c r="AE1173" s="226">
        <v>0.6188077918936864</v>
      </c>
      <c r="AF1173" s="226">
        <v>0.69409796946222879</v>
      </c>
      <c r="AG1173" s="226">
        <v>0.62469061055131336</v>
      </c>
      <c r="AH1173" s="226">
        <v>0.69544639903897087</v>
      </c>
      <c r="AI1173" s="2147">
        <v>0.75479419523256697</v>
      </c>
      <c r="AJ1173" s="226">
        <v>0.78011075140417263</v>
      </c>
      <c r="AK1173" s="226">
        <v>0.80878928726602373</v>
      </c>
      <c r="AL1173" s="226">
        <v>0.81480400683490306</v>
      </c>
      <c r="AM1173" s="226">
        <v>0.7967022057051163</v>
      </c>
      <c r="AN1173" s="226">
        <v>0.75754704652618388</v>
      </c>
      <c r="AO1173" s="226">
        <v>0.7165442941330411</v>
      </c>
      <c r="AP1173" s="226">
        <v>0.8441783180707112</v>
      </c>
      <c r="AQ1173" s="226">
        <v>1.0566083909725283</v>
      </c>
      <c r="AR1173" s="2532">
        <v>156.72136700639689</v>
      </c>
      <c r="AS1173" s="2532">
        <v>-6.7002497530971725</v>
      </c>
      <c r="AT1173" s="2532" t="e">
        <v>#REF!</v>
      </c>
    </row>
    <row r="1174" spans="3:46">
      <c r="C1174" s="128"/>
      <c r="D1174" s="228" t="s">
        <v>471</v>
      </c>
      <c r="E1174" s="1722"/>
      <c r="F1174" s="229"/>
      <c r="G1174" s="229"/>
      <c r="H1174" s="229"/>
      <c r="I1174" s="229"/>
      <c r="J1174" s="229"/>
      <c r="K1174" s="229"/>
      <c r="L1174" s="229"/>
      <c r="M1174" s="229"/>
      <c r="N1174" s="229"/>
      <c r="O1174" s="229"/>
      <c r="P1174" s="229"/>
      <c r="Q1174" s="229"/>
      <c r="R1174" s="229"/>
      <c r="S1174" s="229"/>
      <c r="T1174" s="229"/>
      <c r="U1174" s="229"/>
      <c r="V1174" s="229"/>
      <c r="W1174" s="229"/>
      <c r="X1174" s="229"/>
      <c r="Y1174" s="229"/>
      <c r="Z1174" s="226"/>
      <c r="AA1174" s="226"/>
      <c r="AB1174" s="226"/>
      <c r="AC1174" s="226"/>
      <c r="AD1174" s="226"/>
      <c r="AE1174" s="226"/>
      <c r="AF1174" s="226"/>
      <c r="AG1174" s="226"/>
      <c r="AH1174" s="226">
        <v>1.015557176067768</v>
      </c>
      <c r="AI1174" s="2147">
        <v>1.1570764450502935</v>
      </c>
      <c r="AJ1174" s="226">
        <v>1.1866777467568017</v>
      </c>
      <c r="AK1174" s="226">
        <v>1.23123854621213</v>
      </c>
      <c r="AL1174" s="226">
        <v>1.2426958821042566</v>
      </c>
      <c r="AM1174" s="226">
        <v>1.2185683070046429</v>
      </c>
      <c r="AN1174" s="226">
        <v>1.1608134020911884</v>
      </c>
      <c r="AO1174" s="226">
        <v>1.099510257337678</v>
      </c>
      <c r="AP1174" s="226">
        <v>1.3061386424384183</v>
      </c>
      <c r="AQ1174" s="226">
        <v>1.6419289914132464</v>
      </c>
      <c r="AR1174" s="2532">
        <v>247.64293830494833</v>
      </c>
      <c r="AS1174" s="2532">
        <v>-10.619333586515156</v>
      </c>
      <c r="AT1174" s="2532" t="e">
        <v>#REF!</v>
      </c>
    </row>
    <row r="1175" spans="3:46">
      <c r="D1175" s="162" t="s">
        <v>1414</v>
      </c>
      <c r="E1175" s="226"/>
      <c r="F1175" s="226"/>
      <c r="G1175" s="226"/>
      <c r="H1175" s="226"/>
      <c r="I1175" s="226"/>
      <c r="J1175" s="226"/>
      <c r="K1175" s="226">
        <v>0</v>
      </c>
      <c r="L1175" s="226">
        <v>0</v>
      </c>
      <c r="M1175" s="226">
        <v>0</v>
      </c>
      <c r="N1175" s="226">
        <v>0</v>
      </c>
      <c r="O1175" s="226">
        <v>0</v>
      </c>
      <c r="P1175" s="226">
        <v>0</v>
      </c>
      <c r="Q1175" s="226">
        <v>0</v>
      </c>
      <c r="R1175" s="226">
        <v>0</v>
      </c>
      <c r="S1175" s="226">
        <v>0</v>
      </c>
      <c r="T1175" s="226">
        <v>0</v>
      </c>
      <c r="U1175" s="226">
        <v>0</v>
      </c>
      <c r="V1175" s="226">
        <v>0</v>
      </c>
      <c r="W1175" s="226">
        <v>0</v>
      </c>
      <c r="X1175" s="226">
        <v>0</v>
      </c>
      <c r="Y1175" s="226">
        <v>0</v>
      </c>
      <c r="Z1175" s="226"/>
      <c r="AA1175" s="226"/>
      <c r="AB1175" s="226"/>
      <c r="AC1175" s="1040"/>
      <c r="AD1175" s="1040"/>
      <c r="AE1175" s="1040"/>
      <c r="AF1175" s="1040"/>
      <c r="AG1175" s="1040"/>
      <c r="AH1175" s="1040"/>
      <c r="AI1175" s="1040"/>
      <c r="AJ1175" s="1040"/>
      <c r="AK1175" s="1040"/>
      <c r="AL1175" s="1040"/>
      <c r="AM1175" s="1040"/>
      <c r="AN1175" s="1040"/>
      <c r="AO1175" s="1040"/>
    </row>
    <row r="1176" spans="3:46">
      <c r="D1176" s="19"/>
      <c r="Z1176" s="85"/>
      <c r="AA1176" s="85"/>
      <c r="AB1176" s="85"/>
      <c r="AC1176" s="85"/>
      <c r="AD1176" s="85"/>
      <c r="AE1176" s="85"/>
      <c r="AF1176" s="85"/>
      <c r="AI1176"/>
    </row>
    <row r="1177" spans="3:46" hidden="1">
      <c r="Z1177" s="85"/>
      <c r="AA1177" s="85"/>
      <c r="AB1177" s="85"/>
      <c r="AC1177" s="85"/>
      <c r="AD1177" s="85"/>
      <c r="AE1177" s="85"/>
      <c r="AF1177" s="85"/>
      <c r="AI1177"/>
    </row>
    <row r="1178" spans="3:46" hidden="1">
      <c r="C1178" s="127" t="s">
        <v>318</v>
      </c>
      <c r="D1178" s="11" t="s">
        <v>274</v>
      </c>
      <c r="Z1178" s="85"/>
      <c r="AA1178" s="85"/>
      <c r="AB1178" s="85"/>
      <c r="AC1178" s="85"/>
      <c r="AD1178" s="85"/>
      <c r="AE1178" s="85"/>
      <c r="AF1178" s="85"/>
      <c r="AI1178"/>
    </row>
    <row r="1179" spans="3:46" hidden="1">
      <c r="D1179" s="136" t="s">
        <v>254</v>
      </c>
      <c r="E1179" s="32"/>
      <c r="F1179" s="32"/>
      <c r="G1179" s="32"/>
      <c r="H1179" s="32"/>
      <c r="I1179" s="32"/>
      <c r="J1179" s="32"/>
      <c r="K1179" s="32"/>
      <c r="L1179" s="32"/>
      <c r="M1179" s="32"/>
      <c r="N1179" s="32"/>
      <c r="O1179" s="32"/>
      <c r="P1179" s="32"/>
      <c r="Q1179" s="32"/>
      <c r="R1179" s="32"/>
      <c r="S1179" s="32"/>
      <c r="T1179" s="32"/>
      <c r="U1179" s="32"/>
      <c r="V1179" s="32"/>
      <c r="W1179" s="32"/>
      <c r="X1179" s="32">
        <v>2013</v>
      </c>
      <c r="Y1179" s="32">
        <v>2014</v>
      </c>
      <c r="Z1179" s="266"/>
      <c r="AA1179" s="266"/>
      <c r="AB1179" s="266"/>
      <c r="AC1179" s="266"/>
      <c r="AD1179" s="266"/>
      <c r="AE1179" s="266"/>
      <c r="AF1179" s="266"/>
      <c r="AI1179"/>
    </row>
    <row r="1180" spans="3:46" ht="16" hidden="1">
      <c r="D1180" s="137" t="s">
        <v>237</v>
      </c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4"/>
      <c r="AA1180" s="34"/>
      <c r="AB1180" s="34"/>
      <c r="AC1180" s="34"/>
      <c r="AD1180" s="34"/>
      <c r="AE1180" s="34"/>
      <c r="AF1180" s="34"/>
      <c r="AI1180"/>
    </row>
    <row r="1181" spans="3:46" hidden="1">
      <c r="D1181" s="138" t="s">
        <v>239</v>
      </c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3" t="s">
        <v>270</v>
      </c>
      <c r="Z1181" s="34"/>
      <c r="AA1181" s="34"/>
      <c r="AB1181" s="34"/>
      <c r="AC1181" s="34"/>
      <c r="AD1181" s="34"/>
      <c r="AE1181" s="34"/>
      <c r="AF1181" s="34"/>
      <c r="AI1181"/>
    </row>
    <row r="1182" spans="3:46" hidden="1">
      <c r="D1182" s="139" t="s">
        <v>253</v>
      </c>
      <c r="E1182" s="34"/>
      <c r="F1182" s="34"/>
      <c r="G1182" s="34"/>
      <c r="H1182" s="34"/>
      <c r="I1182" s="34"/>
      <c r="J1182" s="34"/>
      <c r="K1182" s="34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>
        <f>+X964</f>
        <v>4.7E-2</v>
      </c>
      <c r="Y1182" s="34">
        <v>7.0000000000000007E-2</v>
      </c>
      <c r="Z1182" s="34"/>
      <c r="AA1182" s="34"/>
      <c r="AB1182" s="34"/>
      <c r="AC1182" s="34"/>
      <c r="AD1182" s="34"/>
      <c r="AE1182" s="34"/>
      <c r="AF1182" s="34"/>
      <c r="AI1182"/>
    </row>
    <row r="1183" spans="3:46" hidden="1">
      <c r="D1183" s="139" t="s">
        <v>60</v>
      </c>
      <c r="E1183" s="34"/>
      <c r="F1183" s="34"/>
      <c r="G1183" s="34"/>
      <c r="H1183" s="34"/>
      <c r="I1183" s="34"/>
      <c r="J1183" s="34"/>
      <c r="K1183" s="34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>
        <f>+X965</f>
        <v>3.7037037037036979E-2</v>
      </c>
      <c r="Y1183" s="34">
        <v>3.5807693927989437E-2</v>
      </c>
      <c r="Z1183" s="34"/>
      <c r="AA1183" s="34"/>
      <c r="AB1183" s="34"/>
      <c r="AC1183" s="34"/>
      <c r="AD1183" s="34"/>
      <c r="AE1183" s="34"/>
      <c r="AF1183" s="34"/>
      <c r="AI1183"/>
    </row>
    <row r="1184" spans="3:46" hidden="1">
      <c r="D1184" s="139" t="s">
        <v>61</v>
      </c>
      <c r="E1184" s="34"/>
      <c r="F1184" s="34"/>
      <c r="G1184" s="34"/>
      <c r="H1184" s="34"/>
      <c r="I1184" s="34"/>
      <c r="J1184" s="34"/>
      <c r="K1184" s="34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>
        <f>+X966</f>
        <v>3.6000000000000004E-2</v>
      </c>
      <c r="Y1184" s="34">
        <v>2.1000000000000001E-2</v>
      </c>
      <c r="Z1184" s="34"/>
      <c r="AA1184" s="34"/>
      <c r="AB1184" s="34"/>
      <c r="AC1184" s="34"/>
      <c r="AD1184" s="34"/>
      <c r="AE1184" s="34"/>
      <c r="AF1184" s="34"/>
      <c r="AI1184"/>
    </row>
    <row r="1185" spans="4:35" hidden="1">
      <c r="D1185" s="139" t="s">
        <v>256</v>
      </c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35"/>
      <c r="U1185" s="35"/>
      <c r="V1185" s="35"/>
      <c r="W1185" s="35"/>
      <c r="X1185" s="35">
        <f>+X967</f>
        <v>0.14569000800857909</v>
      </c>
      <c r="Y1185" s="35">
        <v>5389</v>
      </c>
      <c r="Z1185" s="34"/>
      <c r="AA1185" s="34"/>
      <c r="AB1185" s="34"/>
      <c r="AC1185" s="34"/>
      <c r="AD1185" s="34"/>
      <c r="AE1185" s="34"/>
      <c r="AF1185" s="34"/>
      <c r="AI1185"/>
    </row>
    <row r="1186" spans="4:35" hidden="1">
      <c r="D1186" s="139" t="s">
        <v>236</v>
      </c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  <c r="X1186" s="36">
        <f>+X968</f>
        <v>646.63949334820143</v>
      </c>
      <c r="Y1186" s="36">
        <v>694.37</v>
      </c>
      <c r="Z1186" s="34"/>
      <c r="AA1186" s="34"/>
      <c r="AB1186" s="34"/>
      <c r="AC1186" s="34"/>
      <c r="AD1186" s="34"/>
      <c r="AE1186" s="34"/>
      <c r="AF1186" s="34"/>
      <c r="AI1186"/>
    </row>
    <row r="1187" spans="4:35" hidden="1">
      <c r="D1187" s="140" t="s">
        <v>268</v>
      </c>
      <c r="E1187" s="37"/>
      <c r="F1187" s="37"/>
      <c r="G1187" s="37"/>
      <c r="H1187" s="37"/>
      <c r="I1187" s="37"/>
      <c r="J1187" s="37"/>
      <c r="K1187" s="37"/>
      <c r="L1187" s="37"/>
      <c r="M1187" s="37"/>
      <c r="N1187" s="37"/>
      <c r="O1187" s="37"/>
      <c r="P1187" s="37"/>
      <c r="Q1187" s="37"/>
      <c r="R1187" s="37"/>
      <c r="S1187" s="37"/>
      <c r="T1187" s="37"/>
      <c r="U1187" s="37"/>
      <c r="V1187" s="37"/>
      <c r="W1187" s="37"/>
      <c r="X1187" s="37">
        <v>-3.4000000000000002E-2</v>
      </c>
      <c r="Y1187" s="37">
        <v>-3.6999999999999998E-2</v>
      </c>
      <c r="Z1187" s="37"/>
      <c r="AA1187" s="37"/>
      <c r="AB1187" s="37"/>
      <c r="AC1187" s="37"/>
      <c r="AD1187" s="37"/>
      <c r="AE1187" s="34"/>
      <c r="AF1187" s="34"/>
      <c r="AI1187"/>
    </row>
    <row r="1188" spans="4:35" hidden="1">
      <c r="D1188" s="139"/>
      <c r="E1188" s="38"/>
      <c r="F1188" s="38"/>
      <c r="G1188" s="38"/>
      <c r="H1188" s="38"/>
      <c r="I1188" s="38"/>
      <c r="J1188" s="38"/>
      <c r="K1188" s="38"/>
      <c r="L1188" s="38"/>
      <c r="M1188" s="38"/>
      <c r="N1188" s="38"/>
      <c r="O1188" s="38"/>
      <c r="P1188" s="38"/>
      <c r="Q1188" s="38"/>
      <c r="R1188" s="38"/>
      <c r="S1188" s="38"/>
      <c r="T1188" s="38"/>
      <c r="U1188" s="38"/>
      <c r="V1188" s="38"/>
      <c r="W1188" s="38"/>
      <c r="X1188" s="38"/>
      <c r="Y1188" s="33" t="s">
        <v>261</v>
      </c>
      <c r="Z1188" s="36"/>
      <c r="AA1188" s="36"/>
      <c r="AB1188" s="36"/>
      <c r="AC1188" s="36"/>
      <c r="AD1188" s="36"/>
      <c r="AE1188" s="36"/>
      <c r="AF1188" s="36"/>
      <c r="AI1188"/>
    </row>
    <row r="1189" spans="4:35" hidden="1">
      <c r="D1189" s="139" t="s">
        <v>255</v>
      </c>
      <c r="E1189" s="39"/>
      <c r="F1189" s="39"/>
      <c r="G1189" s="39"/>
      <c r="H1189" s="39"/>
      <c r="I1189" s="39"/>
      <c r="J1189" s="39"/>
      <c r="K1189" s="39"/>
      <c r="L1189" s="39"/>
      <c r="M1189" s="39"/>
      <c r="N1189" s="39"/>
      <c r="O1189" s="39"/>
      <c r="P1189" s="39"/>
      <c r="Q1189" s="39"/>
      <c r="R1189" s="39"/>
      <c r="S1189" s="39"/>
      <c r="T1189" s="39"/>
      <c r="U1189" s="39"/>
      <c r="V1189" s="39"/>
      <c r="W1189" s="39"/>
      <c r="X1189" s="39" t="str">
        <f t="shared" ref="X1189:X1196" si="402">+X971</f>
        <v>2012/13</v>
      </c>
      <c r="Y1189" s="39" t="s">
        <v>44</v>
      </c>
      <c r="Z1189" s="267"/>
      <c r="AA1189" s="267"/>
      <c r="AB1189" s="267"/>
      <c r="AC1189" s="267"/>
      <c r="AD1189" s="267"/>
      <c r="AE1189" s="267"/>
      <c r="AF1189" s="267"/>
      <c r="AI1189"/>
    </row>
    <row r="1190" spans="4:35" hidden="1">
      <c r="D1190" s="139" t="s">
        <v>52</v>
      </c>
      <c r="E1190" s="34"/>
      <c r="F1190" s="34"/>
      <c r="G1190" s="34"/>
      <c r="H1190" s="34"/>
      <c r="I1190" s="34"/>
      <c r="J1190" s="34"/>
      <c r="K1190" s="34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 t="e">
        <f t="shared" si="402"/>
        <v>#VALUE!</v>
      </c>
      <c r="Y1190" s="34">
        <v>0.16815984200520662</v>
      </c>
      <c r="Z1190" s="34"/>
      <c r="AA1190" s="34"/>
      <c r="AB1190" s="34"/>
      <c r="AC1190" s="34"/>
      <c r="AD1190" s="34"/>
      <c r="AE1190" s="34"/>
      <c r="AF1190" s="34"/>
      <c r="AI1190"/>
    </row>
    <row r="1191" spans="4:35" hidden="1">
      <c r="D1191" s="141" t="str">
        <f>+D973</f>
        <v xml:space="preserve">     Of which: tax revenue</v>
      </c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 t="str">
        <f t="shared" si="402"/>
        <v>2012/13</v>
      </c>
      <c r="Y1191" s="40">
        <v>0.14799999999999999</v>
      </c>
      <c r="Z1191" s="40"/>
      <c r="AA1191" s="40"/>
      <c r="AB1191" s="40"/>
      <c r="AC1191" s="40"/>
      <c r="AD1191" s="40"/>
      <c r="AE1191" s="40"/>
      <c r="AF1191" s="40"/>
      <c r="AI1191"/>
    </row>
    <row r="1192" spans="4:35" hidden="1">
      <c r="D1192" s="139" t="s">
        <v>295</v>
      </c>
      <c r="E1192" s="34"/>
      <c r="F1192" s="34"/>
      <c r="G1192" s="34"/>
      <c r="H1192" s="34"/>
      <c r="I1192" s="34"/>
      <c r="J1192" s="34"/>
      <c r="K1192" s="34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>
        <f t="shared" si="402"/>
        <v>0</v>
      </c>
      <c r="Y1192" s="34">
        <v>0.161510396716639</v>
      </c>
      <c r="Z1192" s="34"/>
      <c r="AA1192" s="34"/>
      <c r="AB1192" s="34"/>
      <c r="AC1192" s="34"/>
      <c r="AD1192" s="34"/>
      <c r="AE1192" s="34"/>
      <c r="AF1192" s="34"/>
      <c r="AI1192"/>
    </row>
    <row r="1193" spans="4:35" hidden="1">
      <c r="D1193" s="139" t="s">
        <v>53</v>
      </c>
      <c r="E1193" s="34"/>
      <c r="F1193" s="34"/>
      <c r="G1193" s="34"/>
      <c r="H1193" s="34"/>
      <c r="I1193" s="34"/>
      <c r="J1193" s="34"/>
      <c r="K1193" s="34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>
        <f t="shared" si="402"/>
        <v>0</v>
      </c>
      <c r="Y1193" s="34">
        <v>0.1388913229979766</v>
      </c>
      <c r="Z1193" s="36"/>
      <c r="AA1193" s="36"/>
      <c r="AB1193" s="36"/>
      <c r="AC1193" s="36"/>
      <c r="AD1193" s="36"/>
      <c r="AE1193" s="36"/>
      <c r="AF1193" s="36"/>
      <c r="AI1193"/>
    </row>
    <row r="1194" spans="4:35" hidden="1">
      <c r="D1194" s="139" t="s">
        <v>264</v>
      </c>
      <c r="E1194" s="41"/>
      <c r="F1194" s="41"/>
      <c r="G1194" s="41"/>
      <c r="H1194" s="41"/>
      <c r="I1194" s="41"/>
      <c r="J1194" s="41"/>
      <c r="K1194" s="41"/>
      <c r="L1194" s="41"/>
      <c r="M1194" s="41"/>
      <c r="N1194" s="41"/>
      <c r="O1194" s="41"/>
      <c r="P1194" s="41"/>
      <c r="Q1194" s="41"/>
      <c r="R1194" s="41"/>
      <c r="S1194" s="41"/>
      <c r="T1194" s="41"/>
      <c r="U1194" s="41"/>
      <c r="V1194" s="41"/>
      <c r="W1194" s="41"/>
      <c r="X1194" s="41">
        <f t="shared" si="402"/>
        <v>4.9374826413406687E-2</v>
      </c>
      <c r="Y1194" s="41">
        <v>-3.9724733231940888E-2</v>
      </c>
      <c r="Z1194" s="268"/>
      <c r="AA1194" s="268"/>
      <c r="AB1194" s="268"/>
      <c r="AC1194" s="268"/>
      <c r="AD1194" s="268"/>
      <c r="AE1194" s="42"/>
      <c r="AF1194" s="42"/>
      <c r="AI1194"/>
    </row>
    <row r="1195" spans="4:35" hidden="1">
      <c r="D1195" s="141" t="s">
        <v>262</v>
      </c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>
        <f t="shared" si="402"/>
        <v>4.9374826413406687E-2</v>
      </c>
      <c r="Y1195" s="40">
        <v>-0.13200000000000001</v>
      </c>
      <c r="Z1195" s="40"/>
      <c r="AA1195" s="40"/>
      <c r="AB1195" s="40"/>
      <c r="AC1195" s="40"/>
      <c r="AD1195" s="40"/>
      <c r="AE1195" s="40"/>
      <c r="AF1195" s="40"/>
      <c r="AI1195"/>
    </row>
    <row r="1196" spans="4:35" hidden="1">
      <c r="D1196" s="140" t="s">
        <v>279</v>
      </c>
      <c r="E1196" s="37"/>
      <c r="F1196" s="37"/>
      <c r="G1196" s="37"/>
      <c r="H1196" s="37"/>
      <c r="I1196" s="37"/>
      <c r="J1196" s="37"/>
      <c r="K1196" s="37"/>
      <c r="L1196" s="37"/>
      <c r="M1196" s="37"/>
      <c r="N1196" s="37"/>
      <c r="O1196" s="37"/>
      <c r="P1196" s="37"/>
      <c r="Q1196" s="37"/>
      <c r="R1196" s="37"/>
      <c r="S1196" s="37"/>
      <c r="T1196" s="37"/>
      <c r="U1196" s="37"/>
      <c r="V1196" s="37"/>
      <c r="W1196" s="37"/>
      <c r="X1196" s="37">
        <f t="shared" si="402"/>
        <v>-4.8185349306642249E-2</v>
      </c>
      <c r="Y1196" s="37">
        <f>+Y978</f>
        <v>-4.3783200463303196E-2</v>
      </c>
      <c r="Z1196" s="37"/>
      <c r="AA1196" s="37"/>
      <c r="AB1196" s="37"/>
      <c r="AC1196" s="37"/>
      <c r="AD1196" s="37"/>
      <c r="AE1196" s="37"/>
      <c r="AF1196" s="37"/>
      <c r="AI1196"/>
    </row>
    <row r="1197" spans="4:35" hidden="1">
      <c r="D1197" s="140" t="s">
        <v>293</v>
      </c>
      <c r="E1197" s="37"/>
      <c r="F1197" s="37"/>
      <c r="G1197" s="37"/>
      <c r="H1197" s="37"/>
      <c r="I1197" s="37"/>
      <c r="J1197" s="37"/>
      <c r="K1197" s="37"/>
      <c r="L1197" s="37"/>
      <c r="M1197" s="37"/>
      <c r="N1197" s="37"/>
      <c r="O1197" s="37"/>
      <c r="P1197" s="37"/>
      <c r="Q1197" s="37"/>
      <c r="R1197" s="37"/>
      <c r="S1197" s="37"/>
      <c r="T1197" s="37"/>
      <c r="U1197" s="37"/>
      <c r="V1197" s="37"/>
      <c r="W1197" s="37"/>
      <c r="X1197" s="37"/>
      <c r="Y1197" s="37">
        <f>Y1194-Y1195</f>
        <v>9.2275266768059111E-2</v>
      </c>
      <c r="Z1197" s="37"/>
      <c r="AA1197" s="37"/>
      <c r="AB1197" s="37"/>
      <c r="AC1197" s="37"/>
      <c r="AD1197" s="37"/>
      <c r="AE1197" s="37"/>
      <c r="AF1197" s="37"/>
      <c r="AI1197"/>
    </row>
    <row r="1198" spans="4:35" hidden="1">
      <c r="D1198" s="142" t="s">
        <v>54</v>
      </c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 t="s">
        <v>55</v>
      </c>
      <c r="Z1198" s="34"/>
      <c r="AA1198" s="34"/>
      <c r="AB1198" s="34"/>
      <c r="AC1198" s="34"/>
      <c r="AD1198" s="34"/>
      <c r="AE1198" s="34"/>
      <c r="AF1198" s="34"/>
      <c r="AI1198"/>
    </row>
    <row r="1199" spans="4:35" hidden="1">
      <c r="D1199" s="138" t="s">
        <v>240</v>
      </c>
      <c r="E1199" s="32"/>
      <c r="F1199" s="32"/>
      <c r="G1199" s="32"/>
      <c r="H1199" s="32"/>
      <c r="I1199" s="32"/>
      <c r="J1199" s="32"/>
      <c r="K1199" s="32"/>
      <c r="L1199" s="32"/>
      <c r="M1199" s="32"/>
      <c r="N1199" s="32"/>
      <c r="O1199" s="32"/>
      <c r="P1199" s="32"/>
      <c r="Q1199" s="32"/>
      <c r="R1199" s="32"/>
      <c r="S1199" s="32"/>
      <c r="T1199" s="32"/>
      <c r="U1199" s="32"/>
      <c r="V1199" s="32"/>
      <c r="W1199" s="32"/>
      <c r="X1199" s="32">
        <f>+X981</f>
        <v>2013</v>
      </c>
      <c r="Y1199" s="32">
        <v>2014</v>
      </c>
      <c r="Z1199" s="266"/>
      <c r="AA1199" s="266"/>
      <c r="AB1199" s="266"/>
      <c r="AC1199" s="266"/>
      <c r="AD1199" s="266"/>
      <c r="AE1199" s="266"/>
      <c r="AF1199" s="266"/>
      <c r="AI1199"/>
    </row>
    <row r="1200" spans="4:35" hidden="1">
      <c r="D1200" s="139" t="s">
        <v>241</v>
      </c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>
        <f>+X982</f>
        <v>703.01008041898604</v>
      </c>
      <c r="Y1200" s="36">
        <v>723.09794069148961</v>
      </c>
      <c r="Z1200" s="34"/>
      <c r="AA1200" s="34"/>
      <c r="AB1200" s="34"/>
      <c r="AC1200" s="34"/>
      <c r="AD1200" s="34"/>
      <c r="AE1200" s="34"/>
      <c r="AF1200" s="34"/>
      <c r="AI1200"/>
    </row>
    <row r="1201" spans="4:35" hidden="1">
      <c r="D1201" s="139" t="s">
        <v>242</v>
      </c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>
        <f>+X984</f>
        <v>1853.7883044310697</v>
      </c>
      <c r="Y1201" s="36">
        <v>1990.2111596724935</v>
      </c>
      <c r="Z1201" s="34"/>
      <c r="AA1201" s="34"/>
      <c r="AB1201" s="34"/>
      <c r="AC1201" s="34"/>
      <c r="AD1201" s="34"/>
      <c r="AE1201" s="34"/>
      <c r="AF1201" s="34"/>
      <c r="AI1201"/>
    </row>
    <row r="1202" spans="4:35" hidden="1">
      <c r="D1202" s="141" t="s">
        <v>265</v>
      </c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>
        <v>-3.2962611947453202E-2</v>
      </c>
      <c r="Y1202" s="40">
        <v>4.7859832417564308E-2</v>
      </c>
      <c r="Z1202" s="40"/>
      <c r="AA1202" s="40"/>
      <c r="AB1202" s="40"/>
      <c r="AC1202" s="40"/>
      <c r="AD1202" s="40"/>
      <c r="AE1202" s="34"/>
      <c r="AF1202" s="34"/>
      <c r="AI1202"/>
    </row>
    <row r="1203" spans="4:35" hidden="1">
      <c r="D1203" s="139" t="s">
        <v>266</v>
      </c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>
        <f>+X986</f>
        <v>-585.10560774615465</v>
      </c>
      <c r="Y1203" s="36">
        <v>-945.49537443111035</v>
      </c>
      <c r="Z1203" s="269"/>
      <c r="AA1203" s="269"/>
      <c r="AB1203" s="269"/>
      <c r="AC1203" s="269"/>
      <c r="AD1203" s="269"/>
      <c r="AE1203" s="269"/>
      <c r="AF1203" s="269"/>
      <c r="AI1203"/>
    </row>
    <row r="1204" spans="4:35" hidden="1">
      <c r="D1204" s="141" t="str">
        <f>+D987</f>
        <v xml:space="preserve">         in % of GDP</v>
      </c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>
        <f>+X987</f>
        <v>7.1554453697650316E-2</v>
      </c>
      <c r="Y1204" s="40">
        <v>-0.12</v>
      </c>
      <c r="Z1204" s="270"/>
      <c r="AA1204" s="270"/>
      <c r="AB1204" s="270"/>
      <c r="AC1204" s="270"/>
      <c r="AD1204" s="270"/>
      <c r="AE1204" s="270"/>
      <c r="AF1204" s="270"/>
      <c r="AI1204"/>
    </row>
    <row r="1205" spans="4:35" hidden="1">
      <c r="D1205" s="139" t="s">
        <v>243</v>
      </c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 t="e">
        <f>+#REF!</f>
        <v>#REF!</v>
      </c>
      <c r="Y1205" s="36">
        <v>950.78992467992578</v>
      </c>
      <c r="Z1205" s="43"/>
      <c r="AA1205" s="43"/>
      <c r="AB1205" s="43"/>
      <c r="AC1205" s="43"/>
      <c r="AD1205" s="43"/>
      <c r="AE1205" s="43"/>
      <c r="AF1205" s="43"/>
      <c r="AI1205"/>
    </row>
    <row r="1206" spans="4:35" hidden="1">
      <c r="D1206" s="139" t="s">
        <v>263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 t="e">
        <f>+#REF!</f>
        <v>#REF!</v>
      </c>
      <c r="W1206" s="43" t="e">
        <f>+#REF!</f>
        <v>#REF!</v>
      </c>
      <c r="X1206" s="43" t="e">
        <f>+#REF!</f>
        <v>#REF!</v>
      </c>
      <c r="Y1206" s="43">
        <v>4.5999999999999996</v>
      </c>
      <c r="Z1206" s="43"/>
      <c r="AA1206" s="43"/>
      <c r="AB1206" s="43"/>
      <c r="AC1206" s="43"/>
      <c r="AD1206" s="43"/>
      <c r="AE1206" s="271"/>
      <c r="AF1206" s="271"/>
      <c r="AI1206"/>
    </row>
    <row r="1207" spans="4:35" hidden="1">
      <c r="D1207" s="139" t="s">
        <v>277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 t="e">
        <f>+#REF!</f>
        <v>#REF!</v>
      </c>
      <c r="W1207" s="43" t="e">
        <f>+#REF!</f>
        <v>#REF!</v>
      </c>
      <c r="X1207" s="43" t="e">
        <f>+#REF!</f>
        <v>#REF!</v>
      </c>
      <c r="Y1207" s="43">
        <v>4</v>
      </c>
      <c r="Z1207" s="43"/>
      <c r="AA1207" s="43"/>
      <c r="AB1207" s="43"/>
      <c r="AC1207" s="43"/>
      <c r="AD1207" s="43"/>
      <c r="AE1207" s="34"/>
      <c r="AF1207" s="34"/>
      <c r="AI1207"/>
    </row>
    <row r="1208" spans="4:35" hidden="1">
      <c r="D1208" s="142" t="s">
        <v>278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>
        <v>5.0999999999999996</v>
      </c>
      <c r="Y1208" s="45">
        <v>4.2</v>
      </c>
      <c r="Z1208" s="272"/>
      <c r="AA1208" s="272"/>
      <c r="AB1208" s="272"/>
      <c r="AC1208" s="272"/>
      <c r="AD1208" s="272"/>
      <c r="AE1208" s="36"/>
      <c r="AF1208" s="36"/>
      <c r="AI1208"/>
    </row>
    <row r="1209" spans="4:35" hidden="1">
      <c r="D1209" s="138" t="s">
        <v>245</v>
      </c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6"/>
      <c r="AA1209" s="36"/>
      <c r="AB1209" s="36"/>
      <c r="AC1209" s="36"/>
      <c r="AD1209" s="36"/>
      <c r="AE1209" s="36"/>
      <c r="AF1209" s="36"/>
      <c r="AI1209"/>
    </row>
    <row r="1210" spans="4:35" hidden="1">
      <c r="D1210" s="139" t="s">
        <v>288</v>
      </c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43"/>
      <c r="AA1210" s="273"/>
      <c r="AB1210" s="274"/>
      <c r="AC1210" s="274"/>
      <c r="AD1210" s="274"/>
      <c r="AE1210" s="43"/>
      <c r="AF1210" s="43"/>
      <c r="AI1210"/>
    </row>
    <row r="1211" spans="4:35" ht="15.5" hidden="1" thickBot="1">
      <c r="D1211" s="139" t="s">
        <v>280</v>
      </c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83"/>
      <c r="AB1211" s="84"/>
      <c r="AC1211" s="84"/>
      <c r="AD1211" s="84"/>
      <c r="AE1211" s="36"/>
      <c r="AF1211" s="36"/>
      <c r="AI1211"/>
    </row>
    <row r="1212" spans="4:35" hidden="1">
      <c r="D1212" s="139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I1212"/>
    </row>
    <row r="1213" spans="4:35" hidden="1">
      <c r="D1213" s="138" t="s">
        <v>244</v>
      </c>
      <c r="E1213" s="44"/>
      <c r="F1213" s="44"/>
      <c r="G1213" s="44"/>
      <c r="H1213" s="44"/>
      <c r="I1213" s="44"/>
      <c r="J1213" s="44"/>
      <c r="K1213" s="44"/>
      <c r="L1213" s="44"/>
      <c r="M1213" s="44"/>
      <c r="N1213" s="44"/>
      <c r="O1213" s="44"/>
      <c r="P1213" s="44"/>
      <c r="Q1213" s="44"/>
      <c r="R1213" s="44"/>
      <c r="S1213" s="44"/>
      <c r="T1213" s="44"/>
      <c r="U1213" s="44"/>
      <c r="V1213" s="44"/>
      <c r="W1213" s="44"/>
      <c r="X1213" s="44"/>
      <c r="Y1213" s="33" t="s">
        <v>269</v>
      </c>
      <c r="Z1213" s="31"/>
      <c r="AA1213" s="31"/>
      <c r="AB1213" s="31"/>
      <c r="AC1213" s="31"/>
      <c r="AD1213" s="31"/>
      <c r="AE1213" s="31"/>
      <c r="AF1213" s="31"/>
      <c r="AI1213"/>
    </row>
    <row r="1214" spans="4:35" hidden="1">
      <c r="D1214" s="139" t="s">
        <v>137</v>
      </c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>
        <v>0.21099999999999999</v>
      </c>
      <c r="Y1214" s="34">
        <v>-5.2232273125182312E-2</v>
      </c>
      <c r="Z1214" s="34">
        <v>-4.4999999999999998E-2</v>
      </c>
      <c r="AA1214" s="34">
        <v>-7.4999999999999997E-2</v>
      </c>
      <c r="AB1214" s="34"/>
      <c r="AC1214" s="34"/>
      <c r="AD1214" s="34"/>
      <c r="AE1214" s="31"/>
      <c r="AF1214" s="31"/>
      <c r="AI1214"/>
    </row>
    <row r="1215" spans="4:35" hidden="1">
      <c r="D1215" s="139" t="s">
        <v>158</v>
      </c>
      <c r="E1215" s="41"/>
      <c r="F1215" s="41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>
        <v>-5.6410832677828933E-2</v>
      </c>
      <c r="Y1215" s="41">
        <v>0.16163111565022859</v>
      </c>
      <c r="Z1215" s="41">
        <v>2.9000000000000001E-2</v>
      </c>
      <c r="AA1215" s="41">
        <v>9.2999999999999999E-2</v>
      </c>
      <c r="AB1215" s="41"/>
      <c r="AC1215" s="41"/>
      <c r="AD1215" s="41"/>
      <c r="AE1215" s="31"/>
      <c r="AF1215" s="31"/>
      <c r="AI1215"/>
    </row>
    <row r="1216" spans="4:35" hidden="1">
      <c r="D1216" s="139" t="s">
        <v>171</v>
      </c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>
        <v>8.4840993370041584E-2</v>
      </c>
      <c r="Y1216" s="34">
        <v>0.14307946697792048</v>
      </c>
      <c r="Z1216" s="34">
        <v>0.17399999999999999</v>
      </c>
      <c r="AA1216" s="34">
        <v>0.13200000000000001</v>
      </c>
      <c r="AB1216" s="41"/>
      <c r="AC1216" s="41"/>
      <c r="AD1216" s="41"/>
      <c r="AE1216" s="31"/>
      <c r="AF1216" s="31"/>
      <c r="AI1216"/>
    </row>
    <row r="1217" spans="4:35" hidden="1">
      <c r="D1217" s="139" t="s">
        <v>257</v>
      </c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>
        <v>0.15529834812900334</v>
      </c>
      <c r="Y1217" s="34">
        <v>0.19059430016535361</v>
      </c>
      <c r="Z1217" s="34">
        <v>0.15801929019002592</v>
      </c>
      <c r="AA1217" s="34">
        <v>0.14702036833495469</v>
      </c>
      <c r="AB1217" s="34"/>
      <c r="AC1217" s="34"/>
      <c r="AD1217" s="34"/>
      <c r="AE1217" s="31"/>
      <c r="AF1217" s="31"/>
      <c r="AI1217"/>
    </row>
    <row r="1218" spans="4:35" hidden="1">
      <c r="D1218" s="139" t="s">
        <v>258</v>
      </c>
      <c r="E1218" s="41"/>
      <c r="F1218" s="41"/>
      <c r="G1218" s="41"/>
      <c r="H1218" s="41"/>
      <c r="I1218" s="41"/>
      <c r="J1218" s="41"/>
      <c r="K1218" s="41"/>
      <c r="L1218" s="41"/>
      <c r="M1218" s="41"/>
      <c r="N1218" s="41"/>
      <c r="O1218" s="41"/>
      <c r="P1218" s="41"/>
      <c r="Q1218" s="41"/>
      <c r="R1218" s="41"/>
      <c r="S1218" s="41"/>
      <c r="T1218" s="41"/>
      <c r="U1218" s="41"/>
      <c r="V1218" s="41"/>
      <c r="W1218" s="41"/>
      <c r="X1218" s="41">
        <v>0.1088727595911716</v>
      </c>
      <c r="Y1218" s="41">
        <v>0.20883905013192616</v>
      </c>
      <c r="Z1218" s="41">
        <v>0.23256575357415676</v>
      </c>
      <c r="AA1218" s="41">
        <v>0.16522047104657345</v>
      </c>
      <c r="AB1218" s="41"/>
      <c r="AC1218" s="41"/>
      <c r="AD1218" s="41"/>
      <c r="AE1218" s="31"/>
      <c r="AF1218" s="31"/>
      <c r="AI1218"/>
    </row>
    <row r="1219" spans="4:35" hidden="1">
      <c r="D1219" s="139"/>
      <c r="E1219" s="41"/>
      <c r="F1219" s="41"/>
      <c r="G1219" s="41"/>
      <c r="H1219" s="41"/>
      <c r="I1219" s="41"/>
      <c r="J1219" s="41"/>
      <c r="K1219" s="41"/>
      <c r="L1219" s="41"/>
      <c r="M1219" s="41"/>
      <c r="N1219" s="41"/>
      <c r="O1219" s="41"/>
      <c r="P1219" s="41"/>
      <c r="Q1219" s="41"/>
      <c r="R1219" s="41"/>
      <c r="S1219" s="41"/>
      <c r="T1219" s="41"/>
      <c r="U1219" s="41"/>
      <c r="V1219" s="41"/>
      <c r="W1219" s="41"/>
      <c r="X1219" s="41"/>
      <c r="Y1219" s="41"/>
      <c r="Z1219" s="41"/>
      <c r="AA1219" s="41"/>
      <c r="AB1219" s="41"/>
      <c r="AC1219" s="41"/>
      <c r="AD1219" s="41"/>
      <c r="AE1219" s="31"/>
      <c r="AF1219" s="31"/>
      <c r="AI1219"/>
    </row>
    <row r="1220" spans="4:35" hidden="1">
      <c r="D1220" s="139" t="s">
        <v>267</v>
      </c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>
        <v>0.12625462229265705</v>
      </c>
      <c r="Y1220" s="34">
        <v>0.15783302063789884</v>
      </c>
      <c r="Z1220" s="34">
        <v>0.17699999999999999</v>
      </c>
      <c r="AA1220" s="34">
        <f>12.7%*0+15.796%</f>
        <v>0.15795999999999999</v>
      </c>
      <c r="AB1220" s="34"/>
      <c r="AC1220" s="34"/>
      <c r="AD1220" s="34"/>
      <c r="AE1220" s="31"/>
      <c r="AF1220" s="31"/>
      <c r="AI1220"/>
    </row>
    <row r="1221" spans="4:35" hidden="1">
      <c r="D1221" s="11" t="s">
        <v>275</v>
      </c>
      <c r="AI1221"/>
    </row>
    <row r="1222" spans="4:35" hidden="1">
      <c r="AI1222"/>
    </row>
    <row r="1223" spans="4:35" hidden="1">
      <c r="AI1223"/>
    </row>
    <row r="1224" spans="4:35" hidden="1">
      <c r="AI1224"/>
    </row>
    <row r="1225" spans="4:35" hidden="1">
      <c r="D1225" s="11" t="s">
        <v>290</v>
      </c>
      <c r="AI1225"/>
    </row>
    <row r="1226" spans="4:35" hidden="1">
      <c r="D1226" s="129" t="s">
        <v>286</v>
      </c>
      <c r="E1226" s="60"/>
      <c r="F1226" s="60"/>
      <c r="G1226" s="60"/>
      <c r="H1226" s="60"/>
      <c r="I1226" s="60"/>
      <c r="J1226" s="60"/>
      <c r="K1226" s="60"/>
      <c r="L1226" s="60"/>
      <c r="M1226" s="60"/>
      <c r="N1226" s="60"/>
      <c r="O1226" s="60"/>
      <c r="P1226" s="60"/>
      <c r="Q1226" s="60"/>
      <c r="R1226" s="60"/>
      <c r="S1226" s="60"/>
      <c r="T1226" s="60"/>
      <c r="U1226" s="60"/>
      <c r="V1226" s="60"/>
      <c r="W1226" s="60"/>
      <c r="X1226" s="60">
        <v>2013</v>
      </c>
      <c r="Y1226" s="60">
        <v>2014</v>
      </c>
      <c r="Z1226" s="60">
        <v>2015</v>
      </c>
      <c r="AA1226" s="60">
        <v>2016</v>
      </c>
      <c r="AB1226" s="60">
        <v>2017</v>
      </c>
      <c r="AC1226" s="60">
        <v>2018</v>
      </c>
      <c r="AD1226" s="60">
        <f>+AC1226+1</f>
        <v>2019</v>
      </c>
      <c r="AE1226" s="60"/>
      <c r="AF1226" s="60"/>
      <c r="AI1226"/>
    </row>
    <row r="1227" spans="4:35" ht="16" hidden="1">
      <c r="D1227" s="130" t="s">
        <v>237</v>
      </c>
      <c r="E1227" s="59"/>
      <c r="F1227" s="59"/>
      <c r="G1227" s="59"/>
      <c r="H1227" s="59"/>
      <c r="I1227" s="59"/>
      <c r="J1227" s="59"/>
      <c r="K1227" s="59"/>
      <c r="L1227" s="59"/>
      <c r="M1227" s="59"/>
      <c r="N1227" s="59"/>
      <c r="O1227" s="59"/>
      <c r="P1227" s="59"/>
      <c r="Q1227" s="59"/>
      <c r="R1227" s="59"/>
      <c r="S1227" s="59"/>
      <c r="T1227" s="59"/>
      <c r="U1227" s="59"/>
      <c r="V1227" s="59"/>
      <c r="W1227" s="59"/>
      <c r="X1227" s="59"/>
      <c r="Y1227" s="59"/>
      <c r="Z1227" s="59"/>
      <c r="AA1227" s="59"/>
      <c r="AB1227" s="59"/>
      <c r="AC1227" s="59"/>
      <c r="AD1227" s="59"/>
      <c r="AE1227" s="59"/>
      <c r="AF1227" s="59"/>
      <c r="AI1227"/>
    </row>
    <row r="1228" spans="4:35" hidden="1">
      <c r="D1228" s="131" t="s">
        <v>239</v>
      </c>
      <c r="E1228" s="59"/>
      <c r="F1228" s="59"/>
      <c r="G1228" s="59"/>
      <c r="H1228" s="59"/>
      <c r="I1228" s="59"/>
      <c r="J1228" s="59"/>
      <c r="K1228" s="59"/>
      <c r="L1228" s="59"/>
      <c r="M1228" s="59"/>
      <c r="N1228" s="59"/>
      <c r="O1228" s="59"/>
      <c r="P1228" s="59"/>
      <c r="Q1228" s="59"/>
      <c r="R1228" s="59"/>
      <c r="S1228" s="59"/>
      <c r="T1228" s="59"/>
      <c r="U1228" s="59"/>
      <c r="V1228" s="59"/>
      <c r="W1228" s="59"/>
      <c r="X1228" s="59"/>
      <c r="Y1228" s="61" t="s">
        <v>270</v>
      </c>
      <c r="Z1228" s="59"/>
      <c r="AA1228" s="59"/>
      <c r="AB1228" s="59"/>
      <c r="AC1228" s="59"/>
      <c r="AD1228" s="59"/>
      <c r="AE1228" s="59"/>
      <c r="AF1228" s="59"/>
      <c r="AI1228"/>
    </row>
    <row r="1229" spans="4:35" hidden="1">
      <c r="D1229" s="132" t="s">
        <v>253</v>
      </c>
      <c r="E1229" s="62"/>
      <c r="F1229" s="62"/>
      <c r="G1229" s="62"/>
      <c r="H1229" s="62"/>
      <c r="I1229" s="62"/>
      <c r="J1229" s="62"/>
      <c r="K1229" s="62"/>
      <c r="L1229" s="62"/>
      <c r="M1229" s="62"/>
      <c r="N1229" s="62"/>
      <c r="O1229" s="62"/>
      <c r="P1229" s="62"/>
      <c r="Q1229" s="62"/>
      <c r="R1229" s="62"/>
      <c r="S1229" s="62"/>
      <c r="T1229" s="62"/>
      <c r="U1229" s="62"/>
      <c r="V1229" s="62"/>
      <c r="W1229" s="62"/>
      <c r="X1229" s="62">
        <f>+X1124</f>
        <v>0</v>
      </c>
      <c r="Y1229" s="62">
        <v>7.0000000000000007E-2</v>
      </c>
      <c r="Z1229" s="62">
        <v>6.5000000000000002E-2</v>
      </c>
      <c r="AA1229" s="62">
        <v>7.0000000000000007E-2</v>
      </c>
      <c r="AB1229" s="62">
        <v>7.4999999999999997E-2</v>
      </c>
      <c r="AC1229" s="62">
        <v>7.4999999999999997E-2</v>
      </c>
      <c r="AD1229" s="62"/>
      <c r="AE1229" s="59"/>
      <c r="AF1229" s="59"/>
      <c r="AI1229"/>
    </row>
    <row r="1230" spans="4:35" hidden="1">
      <c r="D1230" s="132" t="s">
        <v>60</v>
      </c>
      <c r="E1230" s="62"/>
      <c r="F1230" s="62"/>
      <c r="G1230" s="62"/>
      <c r="H1230" s="62"/>
      <c r="I1230" s="62"/>
      <c r="J1230" s="62"/>
      <c r="K1230" s="62"/>
      <c r="L1230" s="62"/>
      <c r="M1230" s="62"/>
      <c r="N1230" s="62"/>
      <c r="O1230" s="62"/>
      <c r="P1230" s="62"/>
      <c r="Q1230" s="62"/>
      <c r="R1230" s="62"/>
      <c r="S1230" s="62"/>
      <c r="T1230" s="62"/>
      <c r="U1230" s="62"/>
      <c r="V1230" s="62"/>
      <c r="W1230" s="62"/>
      <c r="X1230" s="62">
        <f>+X1125</f>
        <v>0</v>
      </c>
      <c r="Y1230" s="62">
        <v>3.5807693927989437E-2</v>
      </c>
      <c r="Z1230" s="62">
        <v>4.1000000000000002E-2</v>
      </c>
      <c r="AA1230" s="62">
        <v>4.8000000000000001E-2</v>
      </c>
      <c r="AB1230" s="62">
        <v>4.8000000000000001E-2</v>
      </c>
      <c r="AC1230" s="62">
        <v>5.3999999999999999E-2</v>
      </c>
      <c r="AD1230" s="62"/>
      <c r="AE1230" s="59"/>
      <c r="AF1230" s="59"/>
      <c r="AI1230"/>
    </row>
    <row r="1231" spans="4:35" hidden="1">
      <c r="D1231" s="132" t="s">
        <v>61</v>
      </c>
      <c r="E1231" s="62"/>
      <c r="F1231" s="62"/>
      <c r="G1231" s="62"/>
      <c r="H1231" s="62"/>
      <c r="I1231" s="62"/>
      <c r="J1231" s="62"/>
      <c r="K1231" s="62"/>
      <c r="L1231" s="62"/>
      <c r="M1231" s="62"/>
      <c r="N1231" s="62"/>
      <c r="O1231" s="62"/>
      <c r="P1231" s="62"/>
      <c r="Q1231" s="62"/>
      <c r="R1231" s="62"/>
      <c r="S1231" s="62"/>
      <c r="T1231" s="62"/>
      <c r="U1231" s="62"/>
      <c r="V1231" s="62"/>
      <c r="W1231" s="62"/>
      <c r="X1231" s="62">
        <f>+X1126</f>
        <v>4.7E-2</v>
      </c>
      <c r="Y1231" s="62">
        <v>2.1000000000000001E-2</v>
      </c>
      <c r="Z1231" s="62">
        <v>3.5000000000000003E-2</v>
      </c>
      <c r="AA1231" s="62">
        <v>0.05</v>
      </c>
      <c r="AB1231" s="62">
        <v>0.05</v>
      </c>
      <c r="AC1231" s="62">
        <v>0.05</v>
      </c>
      <c r="AD1231" s="62"/>
      <c r="AE1231" s="59"/>
      <c r="AF1231" s="59"/>
      <c r="AI1231"/>
    </row>
    <row r="1232" spans="4:35" hidden="1">
      <c r="D1232" s="132" t="s">
        <v>256</v>
      </c>
      <c r="E1232" s="63"/>
      <c r="F1232" s="63"/>
      <c r="G1232" s="63"/>
      <c r="H1232" s="63"/>
      <c r="I1232" s="63"/>
      <c r="J1232" s="63"/>
      <c r="K1232" s="63"/>
      <c r="L1232" s="63"/>
      <c r="M1232" s="63"/>
      <c r="N1232" s="63"/>
      <c r="O1232" s="63"/>
      <c r="P1232" s="63"/>
      <c r="Q1232" s="63"/>
      <c r="R1232" s="63"/>
      <c r="S1232" s="63"/>
      <c r="T1232" s="63"/>
      <c r="U1232" s="63"/>
      <c r="V1232" s="63"/>
      <c r="W1232" s="63"/>
      <c r="X1232" s="63">
        <f>+X1127</f>
        <v>3.7037037037036979E-2</v>
      </c>
      <c r="Y1232" s="63">
        <v>5389</v>
      </c>
      <c r="Z1232" s="63">
        <v>5974</v>
      </c>
      <c r="AA1232" s="63">
        <v>6697</v>
      </c>
      <c r="AB1232" s="63">
        <v>7547</v>
      </c>
      <c r="AC1232" s="63">
        <v>8551</v>
      </c>
      <c r="AD1232" s="63"/>
      <c r="AE1232" s="59"/>
      <c r="AF1232" s="59"/>
      <c r="AI1232"/>
    </row>
    <row r="1233" spans="4:35" hidden="1">
      <c r="D1233" s="132" t="s">
        <v>236</v>
      </c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  <c r="S1233" s="64"/>
      <c r="T1233" s="64"/>
      <c r="U1233" s="64"/>
      <c r="V1233" s="64"/>
      <c r="W1233" s="64"/>
      <c r="X1233" s="64">
        <f>+X1128</f>
        <v>3.6000000000000004E-2</v>
      </c>
      <c r="Y1233" s="64"/>
      <c r="Z1233" s="64"/>
      <c r="AA1233" s="64"/>
      <c r="AB1233" s="64"/>
      <c r="AC1233" s="64"/>
      <c r="AD1233" s="64"/>
      <c r="AE1233" s="59"/>
      <c r="AF1233" s="59"/>
      <c r="AI1233"/>
    </row>
    <row r="1234" spans="4:35" hidden="1">
      <c r="D1234" s="133" t="s">
        <v>268</v>
      </c>
      <c r="E1234" s="65"/>
      <c r="F1234" s="65"/>
      <c r="G1234" s="65"/>
      <c r="H1234" s="65"/>
      <c r="I1234" s="65"/>
      <c r="J1234" s="65"/>
      <c r="K1234" s="65"/>
      <c r="L1234" s="65"/>
      <c r="M1234" s="65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>
        <v>-3.4000000000000002E-2</v>
      </c>
      <c r="Y1234" s="65"/>
      <c r="Z1234" s="65"/>
      <c r="AA1234" s="65"/>
      <c r="AB1234" s="65"/>
      <c r="AC1234" s="65"/>
      <c r="AD1234" s="65"/>
      <c r="AE1234" s="59"/>
      <c r="AF1234" s="59"/>
      <c r="AI1234"/>
    </row>
    <row r="1235" spans="4:35" hidden="1">
      <c r="D1235" s="132"/>
      <c r="E1235" s="66"/>
      <c r="F1235" s="66"/>
      <c r="G1235" s="66"/>
      <c r="H1235" s="66"/>
      <c r="I1235" s="66"/>
      <c r="J1235" s="66"/>
      <c r="K1235" s="66"/>
      <c r="L1235" s="66"/>
      <c r="M1235" s="66"/>
      <c r="N1235" s="66"/>
      <c r="O1235" s="66"/>
      <c r="P1235" s="66"/>
      <c r="Q1235" s="66"/>
      <c r="R1235" s="66"/>
      <c r="S1235" s="66"/>
      <c r="T1235" s="66"/>
      <c r="U1235" s="66"/>
      <c r="V1235" s="66"/>
      <c r="W1235" s="66"/>
      <c r="X1235" s="66"/>
      <c r="Y1235" s="61" t="s">
        <v>261</v>
      </c>
      <c r="Z1235" s="59"/>
      <c r="AA1235" s="59"/>
      <c r="AB1235" s="59"/>
      <c r="AC1235" s="59"/>
      <c r="AD1235" s="59"/>
      <c r="AE1235" s="59"/>
      <c r="AF1235" s="59"/>
      <c r="AI1235"/>
    </row>
    <row r="1236" spans="4:35" hidden="1">
      <c r="D1236" s="132" t="s">
        <v>255</v>
      </c>
      <c r="E1236" s="67"/>
      <c r="F1236" s="67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>
        <f t="shared" ref="X1236:X1243" si="403">+X1131</f>
        <v>-2.7344730054734367E-2</v>
      </c>
      <c r="Y1236" s="67" t="s">
        <v>44</v>
      </c>
      <c r="Z1236" s="67" t="s">
        <v>45</v>
      </c>
      <c r="AA1236" s="67" t="s">
        <v>46</v>
      </c>
      <c r="AB1236" s="67" t="s">
        <v>47</v>
      </c>
      <c r="AC1236" s="67" t="s">
        <v>48</v>
      </c>
      <c r="AD1236" s="67" t="s">
        <v>49</v>
      </c>
      <c r="AE1236" s="67"/>
      <c r="AF1236" s="67"/>
      <c r="AI1236"/>
    </row>
    <row r="1237" spans="4:35" hidden="1">
      <c r="D1237" s="132" t="s">
        <v>52</v>
      </c>
      <c r="E1237" s="62"/>
      <c r="F1237" s="62"/>
      <c r="G1237" s="62"/>
      <c r="H1237" s="62"/>
      <c r="I1237" s="62"/>
      <c r="J1237" s="62"/>
      <c r="K1237" s="62"/>
      <c r="L1237" s="62"/>
      <c r="M1237" s="62"/>
      <c r="N1237" s="62"/>
      <c r="O1237" s="62"/>
      <c r="P1237" s="62"/>
      <c r="Q1237" s="62"/>
      <c r="R1237" s="62"/>
      <c r="S1237" s="62"/>
      <c r="T1237" s="62"/>
      <c r="U1237" s="62"/>
      <c r="V1237" s="62"/>
      <c r="W1237" s="62"/>
      <c r="X1237" s="62">
        <f t="shared" si="403"/>
        <v>0</v>
      </c>
      <c r="Y1237" s="62">
        <v>0.16815984200520662</v>
      </c>
      <c r="Z1237" s="62">
        <v>0.16700000000000001</v>
      </c>
      <c r="AA1237" s="62">
        <v>0.17399999999999999</v>
      </c>
      <c r="AB1237" s="62">
        <v>0.17899999999999999</v>
      </c>
      <c r="AC1237" s="62">
        <v>0.18</v>
      </c>
      <c r="AD1237" s="62"/>
      <c r="AE1237" s="62"/>
      <c r="AF1237" s="62"/>
      <c r="AI1237"/>
    </row>
    <row r="1238" spans="4:35" hidden="1">
      <c r="D1238" s="134" t="s">
        <v>260</v>
      </c>
      <c r="E1238" s="69"/>
      <c r="F1238" s="69"/>
      <c r="G1238" s="69"/>
      <c r="H1238" s="69"/>
      <c r="I1238" s="69"/>
      <c r="J1238" s="69"/>
      <c r="K1238" s="69"/>
      <c r="L1238" s="69"/>
      <c r="M1238" s="69"/>
      <c r="N1238" s="69"/>
      <c r="O1238" s="69"/>
      <c r="P1238" s="69"/>
      <c r="Q1238" s="69"/>
      <c r="R1238" s="69"/>
      <c r="S1238" s="69"/>
      <c r="T1238" s="69"/>
      <c r="U1238" s="69"/>
      <c r="V1238" s="69"/>
      <c r="W1238" s="69"/>
      <c r="X1238" s="69" t="str">
        <f t="shared" si="403"/>
        <v>2012/13</v>
      </c>
      <c r="Y1238" s="69">
        <v>0.14799999999999999</v>
      </c>
      <c r="Z1238" s="69">
        <v>0.14899999999999999</v>
      </c>
      <c r="AA1238" s="69">
        <v>0.154</v>
      </c>
      <c r="AB1238" s="69">
        <v>0.159</v>
      </c>
      <c r="AC1238" s="69">
        <v>0.16</v>
      </c>
      <c r="AD1238" s="69"/>
      <c r="AE1238" s="68"/>
      <c r="AF1238" s="68"/>
      <c r="AI1238"/>
    </row>
    <row r="1239" spans="4:35" hidden="1">
      <c r="D1239" s="132" t="s">
        <v>295</v>
      </c>
      <c r="E1239" s="62"/>
      <c r="F1239" s="62"/>
      <c r="G1239" s="62"/>
      <c r="H1239" s="62"/>
      <c r="I1239" s="62"/>
      <c r="J1239" s="62"/>
      <c r="K1239" s="62"/>
      <c r="L1239" s="62"/>
      <c r="M1239" s="62"/>
      <c r="N1239" s="62"/>
      <c r="O1239" s="62"/>
      <c r="P1239" s="62"/>
      <c r="Q1239" s="62"/>
      <c r="R1239" s="62"/>
      <c r="S1239" s="62"/>
      <c r="T1239" s="62"/>
      <c r="U1239" s="62"/>
      <c r="V1239" s="62"/>
      <c r="W1239" s="62"/>
      <c r="X1239" s="62">
        <f t="shared" si="403"/>
        <v>5.7464945729421353E-2</v>
      </c>
      <c r="Y1239" s="62">
        <v>0.16200000000000001</v>
      </c>
      <c r="Z1239" s="62">
        <v>0.154</v>
      </c>
      <c r="AA1239" s="62">
        <v>0.157</v>
      </c>
      <c r="AB1239" s="62">
        <v>0.14399999999999999</v>
      </c>
      <c r="AC1239" s="62">
        <v>0.14099999999999999</v>
      </c>
      <c r="AD1239" s="62"/>
      <c r="AE1239" s="59"/>
      <c r="AF1239" s="59"/>
      <c r="AI1239"/>
    </row>
    <row r="1240" spans="4:35" hidden="1">
      <c r="D1240" s="132" t="s">
        <v>53</v>
      </c>
      <c r="E1240" s="62"/>
      <c r="F1240" s="62"/>
      <c r="G1240" s="62"/>
      <c r="H1240" s="62"/>
      <c r="I1240" s="62"/>
      <c r="J1240" s="62"/>
      <c r="K1240" s="62"/>
      <c r="L1240" s="62"/>
      <c r="M1240" s="62"/>
      <c r="N1240" s="62"/>
      <c r="O1240" s="62"/>
      <c r="P1240" s="62"/>
      <c r="Q1240" s="62"/>
      <c r="R1240" s="62"/>
      <c r="S1240" s="62"/>
      <c r="T1240" s="62"/>
      <c r="U1240" s="62"/>
      <c r="V1240" s="62"/>
      <c r="W1240" s="62"/>
      <c r="X1240" s="62">
        <f t="shared" si="403"/>
        <v>5.7464945729421353E-2</v>
      </c>
      <c r="Y1240" s="62">
        <v>0.1388913229979766</v>
      </c>
      <c r="Z1240" s="62">
        <v>0.13200000000000001</v>
      </c>
      <c r="AA1240" s="62">
        <v>0.11799999999999999</v>
      </c>
      <c r="AB1240" s="62">
        <v>0.11600000000000001</v>
      </c>
      <c r="AC1240" s="62">
        <v>0.11899999999999999</v>
      </c>
      <c r="AD1240" s="62"/>
      <c r="AE1240" s="62"/>
      <c r="AF1240" s="62"/>
      <c r="AI1240"/>
    </row>
    <row r="1241" spans="4:35" hidden="1">
      <c r="D1241" s="132" t="s">
        <v>264</v>
      </c>
      <c r="E1241" s="70"/>
      <c r="F1241" s="70"/>
      <c r="G1241" s="70"/>
      <c r="H1241" s="70"/>
      <c r="I1241" s="70"/>
      <c r="J1241" s="70"/>
      <c r="K1241" s="70"/>
      <c r="L1241" s="70"/>
      <c r="M1241" s="70"/>
      <c r="N1241" s="70"/>
      <c r="O1241" s="70"/>
      <c r="P1241" s="70"/>
      <c r="Q1241" s="70"/>
      <c r="R1241" s="70"/>
      <c r="S1241" s="70"/>
      <c r="T1241" s="70"/>
      <c r="U1241" s="70"/>
      <c r="V1241" s="70"/>
      <c r="W1241" s="70"/>
      <c r="X1241" s="70">
        <f t="shared" si="403"/>
        <v>0.13465770171149147</v>
      </c>
      <c r="Y1241" s="70">
        <v>-0.04</v>
      </c>
      <c r="Z1241" s="70">
        <v>-5.0999999999999997E-2</v>
      </c>
      <c r="AA1241" s="70">
        <v>-4.3999999999999997E-2</v>
      </c>
      <c r="AB1241" s="70">
        <v>-3.9E-2</v>
      </c>
      <c r="AC1241" s="70">
        <v>-0.04</v>
      </c>
      <c r="AD1241" s="70"/>
      <c r="AE1241" s="70"/>
      <c r="AF1241" s="70"/>
      <c r="AI1241"/>
    </row>
    <row r="1242" spans="4:35" hidden="1">
      <c r="D1242" s="134" t="s">
        <v>262</v>
      </c>
      <c r="E1242" s="69"/>
      <c r="F1242" s="69"/>
      <c r="G1242" s="69"/>
      <c r="H1242" s="69"/>
      <c r="I1242" s="69"/>
      <c r="J1242" s="69"/>
      <c r="K1242" s="69"/>
      <c r="L1242" s="69"/>
      <c r="M1242" s="69"/>
      <c r="N1242" s="69"/>
      <c r="O1242" s="69"/>
      <c r="P1242" s="69"/>
      <c r="Q1242" s="69"/>
      <c r="R1242" s="69"/>
      <c r="S1242" s="69"/>
      <c r="T1242" s="69"/>
      <c r="U1242" s="69"/>
      <c r="V1242" s="69"/>
      <c r="W1242" s="69"/>
      <c r="X1242" s="69">
        <f t="shared" si="403"/>
        <v>8.5010523234922572E-2</v>
      </c>
      <c r="Y1242" s="69">
        <v>-0.13200000000000001</v>
      </c>
      <c r="Z1242" s="69">
        <v>-0.123</v>
      </c>
      <c r="AA1242" s="69">
        <v>-0.10100000000000001</v>
      </c>
      <c r="AB1242" s="69">
        <v>-8.2000000000000003E-2</v>
      </c>
      <c r="AC1242" s="69">
        <v>-8.1000000000000003E-2</v>
      </c>
      <c r="AD1242" s="69"/>
      <c r="AE1242" s="68"/>
      <c r="AF1242" s="68"/>
      <c r="AI1242"/>
    </row>
    <row r="1243" spans="4:35" hidden="1">
      <c r="D1243" s="133" t="s">
        <v>279</v>
      </c>
      <c r="E1243" s="65"/>
      <c r="F1243" s="65"/>
      <c r="G1243" s="65"/>
      <c r="H1243" s="65"/>
      <c r="I1243" s="65"/>
      <c r="J1243" s="65"/>
      <c r="K1243" s="65"/>
      <c r="L1243" s="65"/>
      <c r="M1243" s="65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>
        <f t="shared" si="403"/>
        <v>-8.7855275957008996E-2</v>
      </c>
      <c r="Y1243" s="65">
        <v>-0.11899999999999999</v>
      </c>
      <c r="Z1243" s="65">
        <v>-0.107</v>
      </c>
      <c r="AA1243" s="65">
        <v>-8.3000000000000004E-2</v>
      </c>
      <c r="AB1243" s="65">
        <v>-5.7000000000000002E-2</v>
      </c>
      <c r="AC1243" s="65">
        <v>-0.06</v>
      </c>
      <c r="AD1243" s="65"/>
      <c r="AE1243" s="65"/>
      <c r="AF1243" s="65"/>
      <c r="AI1243"/>
    </row>
    <row r="1244" spans="4:35" hidden="1">
      <c r="D1244" s="133" t="s">
        <v>293</v>
      </c>
      <c r="E1244" s="65"/>
      <c r="F1244" s="65"/>
      <c r="G1244" s="65"/>
      <c r="H1244" s="65"/>
      <c r="I1244" s="65"/>
      <c r="J1244" s="65"/>
      <c r="K1244" s="65"/>
      <c r="L1244" s="65"/>
      <c r="M1244" s="65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>
        <f>Y1241-Y1242</f>
        <v>9.1999999999999998E-2</v>
      </c>
      <c r="Z1244" s="65">
        <f t="shared" ref="Z1244:AC1244" si="404">Z1241-Z1242</f>
        <v>7.2000000000000008E-2</v>
      </c>
      <c r="AA1244" s="65">
        <f t="shared" si="404"/>
        <v>5.7000000000000009E-2</v>
      </c>
      <c r="AB1244" s="65">
        <f t="shared" si="404"/>
        <v>4.3000000000000003E-2</v>
      </c>
      <c r="AC1244" s="65">
        <f t="shared" si="404"/>
        <v>4.1000000000000002E-2</v>
      </c>
      <c r="AD1244" s="65"/>
      <c r="AE1244" s="65"/>
      <c r="AF1244" s="65"/>
      <c r="AI1244"/>
    </row>
    <row r="1245" spans="4:35" hidden="1">
      <c r="D1245" s="135" t="s">
        <v>54</v>
      </c>
      <c r="E1245" s="59"/>
      <c r="F1245" s="59"/>
      <c r="G1245" s="59"/>
      <c r="H1245" s="59"/>
      <c r="I1245" s="59"/>
      <c r="J1245" s="59"/>
      <c r="K1245" s="59"/>
      <c r="L1245" s="59"/>
      <c r="M1245" s="59"/>
      <c r="N1245" s="59"/>
      <c r="O1245" s="59"/>
      <c r="P1245" s="59"/>
      <c r="Q1245" s="59"/>
      <c r="R1245" s="59"/>
      <c r="S1245" s="59"/>
      <c r="T1245" s="59"/>
      <c r="U1245" s="59"/>
      <c r="V1245" s="59"/>
      <c r="W1245" s="59"/>
      <c r="X1245" s="59"/>
      <c r="Y1245" s="59" t="s">
        <v>55</v>
      </c>
      <c r="Z1245" s="59"/>
      <c r="AA1245" s="59"/>
      <c r="AB1245" s="59"/>
      <c r="AC1245" s="59"/>
      <c r="AD1245" s="59"/>
      <c r="AE1245" s="59"/>
      <c r="AF1245" s="59"/>
      <c r="AI1245"/>
    </row>
    <row r="1246" spans="4:35" hidden="1">
      <c r="D1246" s="131" t="s">
        <v>240</v>
      </c>
      <c r="E1246" s="60"/>
      <c r="F1246" s="60"/>
      <c r="G1246" s="60"/>
      <c r="H1246" s="60"/>
      <c r="I1246" s="60"/>
      <c r="J1246" s="60"/>
      <c r="K1246" s="60"/>
      <c r="L1246" s="60"/>
      <c r="M1246" s="60"/>
      <c r="N1246" s="60"/>
      <c r="O1246" s="60"/>
      <c r="P1246" s="60"/>
      <c r="Q1246" s="60"/>
      <c r="R1246" s="60"/>
      <c r="S1246" s="60"/>
      <c r="T1246" s="60"/>
      <c r="U1246" s="60"/>
      <c r="V1246" s="60"/>
      <c r="W1246" s="60"/>
      <c r="X1246" s="60">
        <f>+X1140</f>
        <v>-7.7192755982070121E-2</v>
      </c>
      <c r="Y1246" s="60">
        <v>2014</v>
      </c>
      <c r="Z1246" s="60">
        <v>2015</v>
      </c>
      <c r="AA1246" s="60">
        <v>2016</v>
      </c>
      <c r="AB1246" s="60">
        <v>2017</v>
      </c>
      <c r="AC1246" s="60">
        <v>2018</v>
      </c>
      <c r="AD1246" s="60">
        <v>2019</v>
      </c>
      <c r="AE1246" s="60"/>
      <c r="AF1246" s="60"/>
      <c r="AI1246"/>
    </row>
    <row r="1247" spans="4:35" hidden="1">
      <c r="D1247" s="132" t="s">
        <v>241</v>
      </c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  <c r="S1247" s="64"/>
      <c r="T1247" s="64"/>
      <c r="U1247" s="64"/>
      <c r="V1247" s="64"/>
      <c r="W1247" s="64"/>
      <c r="X1247" s="64">
        <f>+X1142</f>
        <v>0</v>
      </c>
      <c r="Y1247" s="64">
        <v>722.7</v>
      </c>
      <c r="Z1247" s="64">
        <v>741.6</v>
      </c>
      <c r="AA1247" s="64">
        <v>829.8</v>
      </c>
      <c r="AB1247" s="64">
        <v>923.7</v>
      </c>
      <c r="AC1247" s="64">
        <v>1030.2</v>
      </c>
      <c r="AD1247" s="64"/>
      <c r="AE1247" s="59"/>
      <c r="AF1247" s="59"/>
      <c r="AI1247"/>
    </row>
    <row r="1248" spans="4:35" hidden="1">
      <c r="D1248" s="132" t="s">
        <v>242</v>
      </c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  <c r="S1248" s="64"/>
      <c r="T1248" s="64"/>
      <c r="U1248" s="64"/>
      <c r="V1248" s="64"/>
      <c r="W1248" s="64"/>
      <c r="X1248" s="64">
        <f>+X1143</f>
        <v>2013</v>
      </c>
      <c r="Y1248" s="64">
        <v>1995.4</v>
      </c>
      <c r="Z1248" s="64">
        <v>2031.3</v>
      </c>
      <c r="AA1248" s="64">
        <v>2154.1999999999998</v>
      </c>
      <c r="AB1248" s="64">
        <v>2436.8000000000002</v>
      </c>
      <c r="AC1248" s="64">
        <v>2468.8000000000002</v>
      </c>
      <c r="AD1248" s="64"/>
      <c r="AE1248" s="59"/>
      <c r="AF1248" s="59"/>
      <c r="AI1248"/>
    </row>
    <row r="1249" spans="4:35" hidden="1">
      <c r="D1249" s="134" t="s">
        <v>265</v>
      </c>
      <c r="E1249" s="69"/>
      <c r="F1249" s="69"/>
      <c r="G1249" s="69"/>
      <c r="H1249" s="69"/>
      <c r="I1249" s="69"/>
      <c r="J1249" s="69"/>
      <c r="K1249" s="69"/>
      <c r="L1249" s="69"/>
      <c r="M1249" s="69"/>
      <c r="N1249" s="69"/>
      <c r="O1249" s="69"/>
      <c r="P1249" s="69"/>
      <c r="Q1249" s="69"/>
      <c r="R1249" s="69"/>
      <c r="S1249" s="69"/>
      <c r="T1249" s="69"/>
      <c r="U1249" s="69"/>
      <c r="V1249" s="69"/>
      <c r="W1249" s="69"/>
      <c r="X1249" s="69">
        <v>-3.2962611947453202E-2</v>
      </c>
      <c r="Y1249" s="69"/>
      <c r="Z1249" s="69"/>
      <c r="AA1249" s="69"/>
      <c r="AB1249" s="69"/>
      <c r="AC1249" s="69"/>
      <c r="AD1249" s="69"/>
      <c r="AE1249" s="59"/>
      <c r="AF1249" s="59"/>
      <c r="AI1249"/>
    </row>
    <row r="1250" spans="4:35" hidden="1">
      <c r="D1250" s="132" t="s">
        <v>266</v>
      </c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  <c r="S1250" s="64"/>
      <c r="T1250" s="64"/>
      <c r="U1250" s="64"/>
      <c r="V1250" s="64"/>
      <c r="W1250" s="64"/>
      <c r="X1250" s="64">
        <f>+X1146</f>
        <v>1853.7883044310697</v>
      </c>
      <c r="Y1250" s="64">
        <v>-941.6</v>
      </c>
      <c r="Z1250" s="64">
        <v>-947.4</v>
      </c>
      <c r="AA1250" s="64">
        <v>-957.1</v>
      </c>
      <c r="AB1250" s="64">
        <v>-1321.9</v>
      </c>
      <c r="AC1250" s="64">
        <v>-1075.2</v>
      </c>
      <c r="AD1250" s="64"/>
      <c r="AE1250" s="59"/>
      <c r="AF1250" s="59"/>
      <c r="AI1250"/>
    </row>
    <row r="1251" spans="4:35" hidden="1">
      <c r="D1251" s="134" t="str">
        <f>+D1147</f>
        <v xml:space="preserve">        import volume growth (fob, excl. Rwandair, KCC and Bugesera) in %</v>
      </c>
      <c r="E1251" s="69"/>
      <c r="F1251" s="69"/>
      <c r="G1251" s="69"/>
      <c r="H1251" s="69"/>
      <c r="I1251" s="69"/>
      <c r="J1251" s="69"/>
      <c r="K1251" s="69"/>
      <c r="L1251" s="69"/>
      <c r="M1251" s="69"/>
      <c r="N1251" s="69"/>
      <c r="O1251" s="69"/>
      <c r="P1251" s="69"/>
      <c r="Q1251" s="69"/>
      <c r="R1251" s="69"/>
      <c r="S1251" s="69"/>
      <c r="T1251" s="69"/>
      <c r="U1251" s="69"/>
      <c r="V1251" s="69"/>
      <c r="W1251" s="69"/>
      <c r="X1251" s="69">
        <f>+X1147</f>
        <v>-5.7175986253379385E-3</v>
      </c>
      <c r="Y1251" s="69"/>
      <c r="Z1251" s="69"/>
      <c r="AA1251" s="69"/>
      <c r="AB1251" s="69"/>
      <c r="AC1251" s="69"/>
      <c r="AD1251" s="69"/>
      <c r="AE1251" s="68"/>
      <c r="AF1251" s="68"/>
      <c r="AI1251"/>
    </row>
    <row r="1252" spans="4:35" hidden="1">
      <c r="D1252" s="132" t="s">
        <v>243</v>
      </c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  <c r="S1252" s="64"/>
      <c r="T1252" s="64"/>
      <c r="U1252" s="64"/>
      <c r="V1252" s="64"/>
      <c r="W1252" s="64"/>
      <c r="X1252" s="64">
        <f>+X1152</f>
        <v>5.2007336784902449</v>
      </c>
      <c r="Y1252" s="64">
        <v>1021.8</v>
      </c>
      <c r="Z1252" s="64">
        <v>879.7</v>
      </c>
      <c r="AA1252" s="64">
        <v>1255.5999999999999</v>
      </c>
      <c r="AB1252" s="64">
        <v>1146.3</v>
      </c>
      <c r="AC1252" s="64">
        <v>1259.2</v>
      </c>
      <c r="AD1252" s="64"/>
      <c r="AE1252" s="59"/>
      <c r="AF1252" s="59"/>
      <c r="AI1252"/>
    </row>
    <row r="1253" spans="4:35" hidden="1">
      <c r="D1253" s="132" t="s">
        <v>263</v>
      </c>
      <c r="E1253" s="75"/>
      <c r="F1253" s="75"/>
      <c r="G1253" s="75"/>
      <c r="H1253" s="75"/>
      <c r="I1253" s="75"/>
      <c r="J1253" s="75"/>
      <c r="K1253" s="75"/>
      <c r="L1253" s="75"/>
      <c r="M1253" s="75"/>
      <c r="N1253" s="75"/>
      <c r="O1253" s="75"/>
      <c r="P1253" s="75"/>
      <c r="Q1253" s="75"/>
      <c r="R1253" s="75"/>
      <c r="S1253" s="75"/>
      <c r="T1253" s="75"/>
      <c r="U1253" s="75"/>
      <c r="V1253" s="75">
        <f t="shared" ref="V1253:W1253" si="405">+V1154</f>
        <v>0</v>
      </c>
      <c r="W1253" s="75">
        <f t="shared" si="405"/>
        <v>0</v>
      </c>
      <c r="X1253" s="75">
        <f>+X1154</f>
        <v>0</v>
      </c>
      <c r="Y1253" s="75">
        <v>5.0999999999999996</v>
      </c>
      <c r="Z1253" s="75">
        <v>4.0999999999999996</v>
      </c>
      <c r="AA1253" s="75">
        <v>5.3</v>
      </c>
      <c r="AB1253" s="75">
        <v>4.5999999999999996</v>
      </c>
      <c r="AC1253" s="75">
        <v>4.7</v>
      </c>
      <c r="AD1253" s="75"/>
      <c r="AE1253" s="76"/>
      <c r="AF1253" s="76"/>
      <c r="AI1253"/>
    </row>
    <row r="1254" spans="4:35" hidden="1">
      <c r="D1254" s="132" t="s">
        <v>277</v>
      </c>
      <c r="E1254" s="75"/>
      <c r="F1254" s="75"/>
      <c r="G1254" s="75"/>
      <c r="H1254" s="75"/>
      <c r="I1254" s="75"/>
      <c r="J1254" s="75"/>
      <c r="K1254" s="75"/>
      <c r="L1254" s="75"/>
      <c r="M1254" s="75"/>
      <c r="N1254" s="75"/>
      <c r="O1254" s="75"/>
      <c r="P1254" s="75"/>
      <c r="Q1254" s="75"/>
      <c r="R1254" s="75"/>
      <c r="S1254" s="75"/>
      <c r="T1254" s="75"/>
      <c r="U1254" s="75"/>
      <c r="V1254" s="75">
        <f t="shared" ref="V1254:X1254" si="406">+V1156</f>
        <v>0</v>
      </c>
      <c r="W1254" s="75">
        <f t="shared" si="406"/>
        <v>0</v>
      </c>
      <c r="X1254" s="75">
        <f t="shared" si="406"/>
        <v>0</v>
      </c>
      <c r="Y1254" s="75">
        <v>4.5</v>
      </c>
      <c r="Z1254" s="75">
        <v>3.7</v>
      </c>
      <c r="AA1254" s="75">
        <v>4</v>
      </c>
      <c r="AB1254" s="75">
        <v>4.0999999999999996</v>
      </c>
      <c r="AC1254" s="75">
        <v>4.2</v>
      </c>
      <c r="AD1254" s="75"/>
      <c r="AE1254" s="59"/>
      <c r="AF1254" s="59"/>
      <c r="AI1254"/>
    </row>
    <row r="1255" spans="4:35" hidden="1">
      <c r="D1255" s="135"/>
      <c r="E1255" s="77"/>
      <c r="F1255" s="77"/>
      <c r="G1255" s="77"/>
      <c r="H1255" s="77"/>
      <c r="I1255" s="77"/>
      <c r="J1255" s="77"/>
      <c r="K1255" s="77"/>
      <c r="L1255" s="77"/>
      <c r="M1255" s="77"/>
      <c r="N1255" s="77"/>
      <c r="O1255" s="77"/>
      <c r="P1255" s="77"/>
      <c r="Q1255" s="77"/>
      <c r="R1255" s="77"/>
      <c r="S1255" s="77"/>
      <c r="T1255" s="77"/>
      <c r="U1255" s="77"/>
      <c r="V1255" s="77"/>
      <c r="W1255" s="77"/>
      <c r="X1255" s="77">
        <v>5.0999999999999996</v>
      </c>
      <c r="Y1255" s="77"/>
      <c r="Z1255" s="77"/>
      <c r="AA1255" s="77"/>
      <c r="AB1255" s="78"/>
      <c r="AC1255" s="78"/>
      <c r="AD1255" s="78"/>
      <c r="AE1255" s="59"/>
      <c r="AF1255" s="59"/>
      <c r="AI1255"/>
    </row>
    <row r="1256" spans="4:35" hidden="1">
      <c r="D1256" s="131" t="s">
        <v>245</v>
      </c>
      <c r="E1256" s="59"/>
      <c r="F1256" s="59"/>
      <c r="G1256" s="59"/>
      <c r="H1256" s="59"/>
      <c r="I1256" s="59"/>
      <c r="J1256" s="59"/>
      <c r="K1256" s="59"/>
      <c r="L1256" s="59"/>
      <c r="M1256" s="59"/>
      <c r="N1256" s="59"/>
      <c r="O1256" s="59"/>
      <c r="P1256" s="59"/>
      <c r="Q1256" s="59"/>
      <c r="R1256" s="59"/>
      <c r="S1256" s="59"/>
      <c r="T1256" s="59"/>
      <c r="U1256" s="59"/>
      <c r="V1256" s="59"/>
      <c r="W1256" s="59"/>
      <c r="X1256" s="59"/>
      <c r="Y1256" s="59"/>
      <c r="Z1256" s="59"/>
      <c r="AA1256" s="59"/>
      <c r="AB1256" s="59"/>
      <c r="AC1256" s="59"/>
      <c r="AD1256" s="59"/>
      <c r="AE1256" s="59"/>
      <c r="AF1256" s="59"/>
      <c r="AI1256"/>
    </row>
    <row r="1257" spans="4:35" hidden="1">
      <c r="D1257" s="132" t="s">
        <v>294</v>
      </c>
      <c r="E1257" s="64"/>
      <c r="F1257" s="64" t="s">
        <v>287</v>
      </c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  <c r="S1257" s="64"/>
      <c r="T1257" s="64"/>
      <c r="U1257" s="64"/>
      <c r="V1257" s="64"/>
      <c r="W1257" s="64"/>
      <c r="X1257" s="64"/>
      <c r="Y1257" s="71">
        <v>94.7</v>
      </c>
      <c r="Z1257" s="72">
        <v>0</v>
      </c>
      <c r="AA1257" s="72">
        <v>-106.6</v>
      </c>
      <c r="AB1257" s="72">
        <v>108.6</v>
      </c>
      <c r="AC1257" s="72">
        <v>0</v>
      </c>
      <c r="AD1257" s="72"/>
      <c r="AE1257" s="59"/>
      <c r="AF1257" s="59"/>
      <c r="AG1257" s="80"/>
      <c r="AI1257"/>
    </row>
    <row r="1258" spans="4:35" ht="15.5" hidden="1" thickBot="1">
      <c r="D1258" s="132" t="s">
        <v>280</v>
      </c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  <c r="S1258" s="64"/>
      <c r="T1258" s="64"/>
      <c r="U1258" s="64"/>
      <c r="V1258" s="64"/>
      <c r="W1258" s="64"/>
      <c r="X1258" s="64"/>
      <c r="Y1258" s="73"/>
      <c r="Z1258" s="74"/>
      <c r="AA1258" s="74"/>
      <c r="AB1258" s="74"/>
      <c r="AC1258" s="74"/>
      <c r="AD1258" s="74"/>
      <c r="AE1258" s="59"/>
      <c r="AF1258" s="59"/>
      <c r="AI1258"/>
    </row>
    <row r="1259" spans="4:35" hidden="1">
      <c r="D1259" s="132"/>
      <c r="E1259" s="59"/>
      <c r="F1259" s="59"/>
      <c r="G1259" s="59"/>
      <c r="H1259" s="59"/>
      <c r="I1259" s="59"/>
      <c r="J1259" s="59"/>
      <c r="K1259" s="59"/>
      <c r="L1259" s="59"/>
      <c r="M1259" s="59"/>
      <c r="N1259" s="59"/>
      <c r="O1259" s="59"/>
      <c r="P1259" s="59"/>
      <c r="Q1259" s="59"/>
      <c r="R1259" s="59"/>
      <c r="S1259" s="59"/>
      <c r="T1259" s="59"/>
      <c r="U1259" s="59"/>
      <c r="V1259" s="59"/>
      <c r="W1259" s="59"/>
      <c r="X1259" s="59"/>
      <c r="Y1259" s="59"/>
      <c r="Z1259" s="59"/>
      <c r="AA1259" s="59"/>
      <c r="AB1259" s="59"/>
      <c r="AC1259" s="59"/>
      <c r="AD1259" s="59"/>
      <c r="AE1259" s="59"/>
      <c r="AF1259" s="59"/>
      <c r="AI1259"/>
    </row>
    <row r="1260" spans="4:35" hidden="1">
      <c r="D1260" s="131" t="s">
        <v>244</v>
      </c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61" t="s">
        <v>269</v>
      </c>
      <c r="Z1260" s="59"/>
      <c r="AA1260" s="59"/>
      <c r="AB1260" s="59"/>
      <c r="AC1260" s="59"/>
      <c r="AD1260" s="59"/>
      <c r="AE1260" s="59"/>
      <c r="AF1260" s="59"/>
      <c r="AI1260"/>
    </row>
    <row r="1261" spans="4:35" hidden="1">
      <c r="D1261" s="132" t="s">
        <v>137</v>
      </c>
      <c r="E1261" s="62"/>
      <c r="F1261" s="62"/>
      <c r="G1261" s="62"/>
      <c r="H1261" s="62"/>
      <c r="I1261" s="62"/>
      <c r="J1261" s="62"/>
      <c r="K1261" s="62"/>
      <c r="L1261" s="62"/>
      <c r="M1261" s="62"/>
      <c r="N1261" s="62"/>
      <c r="O1261" s="62"/>
      <c r="P1261" s="62"/>
      <c r="Q1261" s="62"/>
      <c r="R1261" s="62"/>
      <c r="S1261" s="62"/>
      <c r="T1261" s="62"/>
      <c r="U1261" s="62"/>
      <c r="V1261" s="62"/>
      <c r="W1261" s="62"/>
      <c r="X1261" s="62">
        <v>0.21099999999999999</v>
      </c>
      <c r="Y1261" s="62">
        <v>-0.04</v>
      </c>
      <c r="Z1261" s="62">
        <v>-6.4000000000000001E-2</v>
      </c>
      <c r="AA1261" s="62"/>
      <c r="AB1261" s="62"/>
      <c r="AC1261" s="62"/>
      <c r="AD1261" s="62"/>
      <c r="AE1261" s="59"/>
      <c r="AF1261" s="59"/>
      <c r="AI1261"/>
    </row>
    <row r="1262" spans="4:35" hidden="1">
      <c r="D1262" s="132" t="s">
        <v>158</v>
      </c>
      <c r="E1262" s="70"/>
      <c r="F1262" s="70"/>
      <c r="G1262" s="70"/>
      <c r="H1262" s="70"/>
      <c r="I1262" s="70"/>
      <c r="J1262" s="70"/>
      <c r="K1262" s="70"/>
      <c r="L1262" s="70"/>
      <c r="M1262" s="70"/>
      <c r="N1262" s="70"/>
      <c r="O1262" s="70"/>
      <c r="P1262" s="70"/>
      <c r="Q1262" s="70"/>
      <c r="R1262" s="70"/>
      <c r="S1262" s="70"/>
      <c r="T1262" s="70"/>
      <c r="U1262" s="70"/>
      <c r="V1262" s="70"/>
      <c r="W1262" s="70"/>
      <c r="X1262" s="70">
        <v>-5.6410832677828933E-2</v>
      </c>
      <c r="Y1262" s="70">
        <v>0.157</v>
      </c>
      <c r="Z1262" s="70">
        <v>0.13700000000000001</v>
      </c>
      <c r="AA1262" s="70"/>
      <c r="AB1262" s="70"/>
      <c r="AC1262" s="70"/>
      <c r="AD1262" s="70"/>
      <c r="AE1262" s="59"/>
      <c r="AF1262" s="59"/>
      <c r="AI1262"/>
    </row>
    <row r="1263" spans="4:35" hidden="1">
      <c r="D1263" s="132" t="s">
        <v>171</v>
      </c>
      <c r="E1263" s="62"/>
      <c r="F1263" s="62"/>
      <c r="G1263" s="62"/>
      <c r="H1263" s="62"/>
      <c r="I1263" s="62"/>
      <c r="J1263" s="62"/>
      <c r="K1263" s="62"/>
      <c r="L1263" s="62"/>
      <c r="M1263" s="62"/>
      <c r="N1263" s="62"/>
      <c r="O1263" s="62"/>
      <c r="P1263" s="62"/>
      <c r="Q1263" s="62"/>
      <c r="R1263" s="62"/>
      <c r="S1263" s="62"/>
      <c r="T1263" s="62"/>
      <c r="U1263" s="62"/>
      <c r="V1263" s="62"/>
      <c r="W1263" s="62"/>
      <c r="X1263" s="62">
        <v>8.4840993370041584E-2</v>
      </c>
      <c r="Y1263" s="62">
        <v>0.14899999999999999</v>
      </c>
      <c r="Z1263" s="62">
        <v>0.14599999999999999</v>
      </c>
      <c r="AA1263" s="62"/>
      <c r="AB1263" s="70"/>
      <c r="AC1263" s="70"/>
      <c r="AD1263" s="70"/>
      <c r="AE1263" s="59"/>
      <c r="AF1263" s="59"/>
      <c r="AI1263"/>
    </row>
    <row r="1264" spans="4:35" hidden="1">
      <c r="D1264" s="132" t="s">
        <v>257</v>
      </c>
      <c r="E1264" s="62"/>
      <c r="F1264" s="62"/>
      <c r="G1264" s="62"/>
      <c r="H1264" s="62"/>
      <c r="I1264" s="62"/>
      <c r="J1264" s="62"/>
      <c r="K1264" s="62"/>
      <c r="L1264" s="62"/>
      <c r="M1264" s="62"/>
      <c r="N1264" s="62"/>
      <c r="O1264" s="62"/>
      <c r="P1264" s="62"/>
      <c r="Q1264" s="62"/>
      <c r="R1264" s="62"/>
      <c r="S1264" s="62"/>
      <c r="T1264" s="62"/>
      <c r="U1264" s="62"/>
      <c r="V1264" s="62"/>
      <c r="W1264" s="62"/>
      <c r="X1264" s="62">
        <v>0.15529834812900334</v>
      </c>
      <c r="Y1264" s="62">
        <v>0.19</v>
      </c>
      <c r="Z1264" s="62">
        <v>0.159</v>
      </c>
      <c r="AA1264" s="62"/>
      <c r="AB1264" s="62"/>
      <c r="AC1264" s="62"/>
      <c r="AD1264" s="62"/>
      <c r="AE1264" s="59"/>
      <c r="AF1264" s="59"/>
      <c r="AI1264"/>
    </row>
    <row r="1265" spans="3:63" hidden="1">
      <c r="D1265" s="132" t="s">
        <v>258</v>
      </c>
      <c r="E1265" s="70"/>
      <c r="F1265" s="70"/>
      <c r="G1265" s="70"/>
      <c r="H1265" s="70"/>
      <c r="I1265" s="70"/>
      <c r="J1265" s="70"/>
      <c r="K1265" s="70"/>
      <c r="L1265" s="70"/>
      <c r="M1265" s="70"/>
      <c r="N1265" s="70"/>
      <c r="O1265" s="70"/>
      <c r="P1265" s="70"/>
      <c r="Q1265" s="70"/>
      <c r="R1265" s="70"/>
      <c r="S1265" s="70"/>
      <c r="T1265" s="70"/>
      <c r="U1265" s="70"/>
      <c r="V1265" s="70"/>
      <c r="W1265" s="70"/>
      <c r="X1265" s="70">
        <v>0.1088727595911716</v>
      </c>
      <c r="Y1265" s="70">
        <v>0.19600000000000001</v>
      </c>
      <c r="Z1265" s="70">
        <v>0.19700000000000001</v>
      </c>
      <c r="AA1265" s="70"/>
      <c r="AB1265" s="70"/>
      <c r="AC1265" s="70"/>
      <c r="AD1265" s="70"/>
      <c r="AE1265" s="59"/>
      <c r="AF1265" s="59"/>
      <c r="AI1265"/>
    </row>
    <row r="1266" spans="3:63" hidden="1">
      <c r="D1266" s="132"/>
      <c r="E1266" s="70"/>
      <c r="F1266" s="70"/>
      <c r="G1266" s="70"/>
      <c r="H1266" s="70"/>
      <c r="I1266" s="70"/>
      <c r="J1266" s="70"/>
      <c r="K1266" s="70"/>
      <c r="L1266" s="70"/>
      <c r="M1266" s="70"/>
      <c r="N1266" s="70"/>
      <c r="O1266" s="70"/>
      <c r="P1266" s="70"/>
      <c r="Q1266" s="70"/>
      <c r="R1266" s="70"/>
      <c r="S1266" s="70"/>
      <c r="T1266" s="70"/>
      <c r="U1266" s="70"/>
      <c r="V1266" s="70"/>
      <c r="W1266" s="70"/>
      <c r="X1266" s="70"/>
      <c r="Y1266" s="70"/>
      <c r="Z1266" s="70"/>
      <c r="AA1266" s="70"/>
      <c r="AB1266" s="70"/>
      <c r="AC1266" s="70"/>
      <c r="AD1266" s="70"/>
      <c r="AE1266" s="59"/>
      <c r="AF1266" s="59"/>
      <c r="AI1266"/>
    </row>
    <row r="1267" spans="3:63" hidden="1">
      <c r="D1267" s="132" t="s">
        <v>267</v>
      </c>
      <c r="E1267" s="62"/>
      <c r="F1267" s="62"/>
      <c r="G1267" s="62"/>
      <c r="H1267" s="62"/>
      <c r="I1267" s="62"/>
      <c r="J1267" s="62"/>
      <c r="K1267" s="62"/>
      <c r="L1267" s="62"/>
      <c r="M1267" s="62"/>
      <c r="N1267" s="62"/>
      <c r="O1267" s="62"/>
      <c r="P1267" s="62"/>
      <c r="Q1267" s="62"/>
      <c r="R1267" s="62"/>
      <c r="S1267" s="62"/>
      <c r="T1267" s="62"/>
      <c r="U1267" s="62"/>
      <c r="V1267" s="62"/>
      <c r="W1267" s="62"/>
      <c r="X1267" s="62">
        <v>0.12625462229265705</v>
      </c>
      <c r="Y1267" s="62">
        <v>0.158</v>
      </c>
      <c r="Z1267" s="62">
        <v>0.17799999999999999</v>
      </c>
      <c r="AA1267" s="62"/>
      <c r="AB1267" s="62"/>
      <c r="AC1267" s="62"/>
      <c r="AD1267" s="62"/>
      <c r="AE1267" s="59"/>
      <c r="AF1267" s="59"/>
      <c r="AI1267"/>
    </row>
    <row r="1268" spans="3:63" hidden="1">
      <c r="D1268" s="11" t="s">
        <v>289</v>
      </c>
      <c r="AI1268"/>
    </row>
    <row r="1269" spans="3:63" hidden="1">
      <c r="AI1269"/>
    </row>
    <row r="1270" spans="3:63">
      <c r="AI1270"/>
    </row>
    <row r="1271" spans="3:63">
      <c r="D1271" s="162" t="s">
        <v>291</v>
      </c>
      <c r="AI1271"/>
    </row>
    <row r="1272" spans="3:63">
      <c r="D1272" s="197" t="s">
        <v>1439</v>
      </c>
      <c r="E1272" s="47">
        <f ca="1">NOW()</f>
        <v>46072.61265289352</v>
      </c>
      <c r="F1272" s="47"/>
      <c r="G1272" s="47"/>
      <c r="H1272" s="47"/>
      <c r="I1272" s="47"/>
      <c r="J1272" s="47"/>
      <c r="K1272" s="47"/>
      <c r="L1272" s="47"/>
      <c r="M1272" s="47"/>
      <c r="N1272" s="47"/>
      <c r="O1272" s="47"/>
      <c r="P1272" s="47"/>
      <c r="Q1272" s="47"/>
      <c r="R1272" s="47"/>
      <c r="S1272" s="47"/>
      <c r="T1272" s="47"/>
      <c r="U1272" s="47"/>
      <c r="V1272" s="47"/>
      <c r="W1272" s="47"/>
      <c r="X1272" s="47"/>
      <c r="Y1272" s="47"/>
      <c r="Z1272" s="177">
        <v>2015</v>
      </c>
      <c r="AA1272" s="177">
        <v>2016</v>
      </c>
      <c r="AB1272" s="178">
        <f>AA1272+1</f>
        <v>2017</v>
      </c>
      <c r="AC1272" s="178">
        <f>+AB1272+1</f>
        <v>2018</v>
      </c>
      <c r="AD1272" s="178">
        <f>+AC1272+1</f>
        <v>2019</v>
      </c>
      <c r="AE1272" s="589"/>
      <c r="AF1272" s="2613">
        <f>+AD1272+1</f>
        <v>2020</v>
      </c>
      <c r="AG1272" s="2614"/>
      <c r="AH1272" s="2613">
        <f>+AF1272+1</f>
        <v>2021</v>
      </c>
      <c r="AI1272" s="2614"/>
      <c r="AJ1272" s="2613">
        <f>+AH1272+1</f>
        <v>2022</v>
      </c>
      <c r="AK1272" s="2614"/>
      <c r="AL1272" s="2613">
        <f t="shared" ref="AL1272" si="407">+AJ1272+1</f>
        <v>2023</v>
      </c>
      <c r="AM1272" s="2614"/>
      <c r="AN1272" s="2613">
        <f t="shared" ref="AN1272" si="408">+AL1272+1</f>
        <v>2024</v>
      </c>
      <c r="AO1272" s="2614"/>
      <c r="AP1272" s="2613">
        <f t="shared" ref="AP1272" si="409">+AN1272+1</f>
        <v>2025</v>
      </c>
      <c r="AQ1272" s="2614"/>
      <c r="AR1272" s="2615">
        <f t="shared" ref="AR1272" si="410">+AP1272+1</f>
        <v>2026</v>
      </c>
      <c r="AS1272" s="2616"/>
      <c r="AT1272" s="2613">
        <f t="shared" ref="AT1272" si="411">+AR1272+1</f>
        <v>2027</v>
      </c>
      <c r="AU1272" s="2614"/>
      <c r="AV1272" s="2613">
        <f>+AT1272+1</f>
        <v>2028</v>
      </c>
      <c r="AW1272" s="2614"/>
      <c r="AX1272" s="2613">
        <f t="shared" ref="AX1272" si="412">+AV1272+1</f>
        <v>2029</v>
      </c>
      <c r="AY1272" s="2614"/>
      <c r="AZ1272" s="2613">
        <f t="shared" ref="AZ1272" si="413">+AX1272+1</f>
        <v>2030</v>
      </c>
      <c r="BA1272" s="2614"/>
      <c r="BB1272" s="2613">
        <f t="shared" ref="BB1272" si="414">+AZ1272+1</f>
        <v>2031</v>
      </c>
      <c r="BC1272" s="2614"/>
      <c r="BD1272" s="2613">
        <f t="shared" ref="BD1272" si="415">+BB1272+1</f>
        <v>2032</v>
      </c>
      <c r="BE1272" s="2614"/>
      <c r="BF1272" s="2613">
        <f t="shared" ref="BF1272" si="416">+BD1272+1</f>
        <v>2033</v>
      </c>
      <c r="BG1272" s="2614"/>
      <c r="BH1272" s="2613">
        <f t="shared" ref="BH1272" si="417">+BF1272+1</f>
        <v>2034</v>
      </c>
      <c r="BI1272" s="2614"/>
      <c r="BJ1272" s="2613">
        <f t="shared" ref="BJ1272" si="418">+BH1272+1</f>
        <v>2035</v>
      </c>
      <c r="BK1272" s="2614"/>
    </row>
    <row r="1273" spans="3:63" ht="16">
      <c r="D1273" s="198" t="s">
        <v>237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179"/>
      <c r="AA1273" s="179"/>
      <c r="AB1273" s="215"/>
      <c r="AC1273" s="215"/>
      <c r="AD1273" s="215" t="s">
        <v>1308</v>
      </c>
      <c r="AE1273" s="588" t="s">
        <v>1308</v>
      </c>
      <c r="AF1273" s="215" t="s">
        <v>1308</v>
      </c>
      <c r="AG1273" s="588" t="s">
        <v>1308</v>
      </c>
      <c r="AH1273" s="215" t="s">
        <v>1308</v>
      </c>
      <c r="AI1273" s="2166" t="s">
        <v>1308</v>
      </c>
      <c r="AJ1273" s="1887" t="s">
        <v>1308</v>
      </c>
      <c r="AK1273" s="588" t="s">
        <v>1308</v>
      </c>
      <c r="AL1273" s="215" t="s">
        <v>1308</v>
      </c>
      <c r="AM1273" s="588" t="s">
        <v>1308</v>
      </c>
      <c r="AN1273" s="215" t="s">
        <v>1398</v>
      </c>
      <c r="AO1273" s="588" t="s">
        <v>1391</v>
      </c>
      <c r="AP1273" s="215" t="s">
        <v>1398</v>
      </c>
      <c r="AQ1273" s="588" t="s">
        <v>1391</v>
      </c>
      <c r="AR1273" s="2550" t="s">
        <v>1398</v>
      </c>
      <c r="AS1273" s="2551" t="s">
        <v>1391</v>
      </c>
      <c r="AT1273" s="2550" t="s">
        <v>1398</v>
      </c>
      <c r="AU1273" s="588" t="s">
        <v>1391</v>
      </c>
      <c r="AV1273" s="215" t="s">
        <v>1398</v>
      </c>
      <c r="AW1273" s="588" t="s">
        <v>1391</v>
      </c>
      <c r="AX1273" s="215" t="s">
        <v>1398</v>
      </c>
      <c r="AY1273" s="588" t="s">
        <v>1391</v>
      </c>
      <c r="AZ1273" s="215" t="s">
        <v>1398</v>
      </c>
      <c r="BA1273" s="588" t="s">
        <v>1391</v>
      </c>
      <c r="BB1273" s="215" t="s">
        <v>1398</v>
      </c>
      <c r="BC1273" s="588" t="s">
        <v>1391</v>
      </c>
      <c r="BD1273" s="215" t="s">
        <v>1398</v>
      </c>
      <c r="BE1273" s="588" t="s">
        <v>1391</v>
      </c>
      <c r="BF1273" s="215" t="s">
        <v>1398</v>
      </c>
      <c r="BG1273" s="588" t="s">
        <v>1391</v>
      </c>
      <c r="BH1273" s="215" t="s">
        <v>1398</v>
      </c>
      <c r="BI1273" s="588" t="s">
        <v>1391</v>
      </c>
      <c r="BJ1273" s="215" t="s">
        <v>1398</v>
      </c>
      <c r="BK1273" s="588" t="s">
        <v>1391</v>
      </c>
    </row>
    <row r="1274" spans="3:63" ht="16">
      <c r="D1274" s="199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 t="s">
        <v>270</v>
      </c>
      <c r="Z1274" s="179"/>
      <c r="AA1274" s="179"/>
      <c r="AB1274" s="180"/>
      <c r="AC1274" s="180"/>
      <c r="AD1274" s="180"/>
      <c r="AE1274" s="168"/>
      <c r="AF1274" s="180"/>
      <c r="AG1274" s="168"/>
      <c r="AH1274" s="180"/>
      <c r="AI1274" s="2167"/>
      <c r="AJ1274" s="1888"/>
      <c r="AK1274" s="168"/>
      <c r="AL1274" s="180"/>
      <c r="AM1274" s="168"/>
      <c r="AN1274" s="180"/>
      <c r="AO1274" s="168"/>
      <c r="AP1274" s="180"/>
      <c r="AQ1274" s="168"/>
      <c r="AR1274" s="2552"/>
      <c r="AS1274" s="2553"/>
      <c r="AT1274" s="2552"/>
      <c r="AU1274" s="168"/>
      <c r="AV1274" s="180"/>
      <c r="AW1274" s="168"/>
      <c r="AX1274" s="180"/>
      <c r="AY1274" s="168"/>
      <c r="AZ1274" s="180"/>
      <c r="BA1274" s="168"/>
      <c r="BB1274" s="180"/>
      <c r="BC1274" s="168"/>
      <c r="BD1274" s="180"/>
      <c r="BE1274" s="168"/>
      <c r="BF1274" s="180"/>
      <c r="BG1274" s="168"/>
      <c r="BH1274" s="180"/>
      <c r="BI1274" s="168"/>
      <c r="BJ1274" s="180"/>
      <c r="BK1274" s="168"/>
    </row>
    <row r="1275" spans="3:63">
      <c r="C1275" s="159"/>
      <c r="D1275" s="200" t="s">
        <v>239</v>
      </c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207">
        <v>2015</v>
      </c>
      <c r="AA1275" s="207">
        <v>2016</v>
      </c>
      <c r="AB1275" s="207">
        <v>2017</v>
      </c>
      <c r="AC1275" s="207" t="s">
        <v>350</v>
      </c>
      <c r="AD1275" s="207" t="s">
        <v>472</v>
      </c>
      <c r="AE1275" s="206"/>
      <c r="AF1275" s="208" t="s">
        <v>478</v>
      </c>
      <c r="AG1275" s="206"/>
      <c r="AH1275" s="208" t="s">
        <v>504</v>
      </c>
      <c r="AI1275" s="2168"/>
      <c r="AJ1275" s="208" t="s">
        <v>507</v>
      </c>
      <c r="AK1275" s="206"/>
      <c r="AL1275" s="587"/>
      <c r="AM1275" s="575">
        <v>2023</v>
      </c>
      <c r="AN1275" s="587"/>
      <c r="AO1275" s="575">
        <v>2024</v>
      </c>
      <c r="AP1275" s="587"/>
      <c r="AQ1275" s="575">
        <v>2025</v>
      </c>
      <c r="AR1275" s="2554" t="s">
        <v>738</v>
      </c>
      <c r="AS1275" s="575">
        <v>2026</v>
      </c>
      <c r="AT1275" s="2554" t="s">
        <v>1121</v>
      </c>
      <c r="AU1275" s="575"/>
      <c r="AV1275" s="208" t="s">
        <v>1174</v>
      </c>
      <c r="AW1275" s="575"/>
      <c r="AX1275" s="208" t="s">
        <v>1175</v>
      </c>
      <c r="AY1275" s="575"/>
      <c r="AZ1275" s="208" t="s">
        <v>1176</v>
      </c>
      <c r="BA1275" s="575"/>
      <c r="BB1275" s="208" t="s">
        <v>1399</v>
      </c>
      <c r="BC1275" s="575"/>
      <c r="BD1275" s="208" t="s">
        <v>1400</v>
      </c>
      <c r="BE1275" s="575"/>
      <c r="BF1275" s="208" t="s">
        <v>1401</v>
      </c>
      <c r="BG1275" s="575"/>
      <c r="BH1275" s="208" t="s">
        <v>1402</v>
      </c>
      <c r="BI1275" s="575"/>
      <c r="BJ1275" s="208" t="s">
        <v>1403</v>
      </c>
      <c r="BK1275" s="575"/>
    </row>
    <row r="1276" spans="3:63">
      <c r="C1276" s="128"/>
      <c r="D1276" s="201" t="s">
        <v>253</v>
      </c>
      <c r="E1276" s="49"/>
      <c r="F1276" s="49"/>
      <c r="G1276" s="49"/>
      <c r="H1276" s="49"/>
      <c r="I1276" s="49"/>
      <c r="J1276" s="49"/>
      <c r="K1276" s="49"/>
      <c r="L1276" s="49"/>
      <c r="M1276" s="49"/>
      <c r="N1276" s="49"/>
      <c r="O1276" s="49"/>
      <c r="P1276" s="49"/>
      <c r="Q1276" s="49"/>
      <c r="R1276" s="49"/>
      <c r="S1276" s="49"/>
      <c r="T1276" s="49"/>
      <c r="U1276" s="49"/>
      <c r="V1276" s="49"/>
      <c r="W1276" s="49"/>
      <c r="X1276" s="49"/>
      <c r="Y1276" s="49"/>
      <c r="Z1276" s="181">
        <f t="shared" ref="Z1276:Z1281" si="419">Z964</f>
        <v>8.8999999999999996E-2</v>
      </c>
      <c r="AA1276" s="181">
        <f>AA1126</f>
        <v>0.06</v>
      </c>
      <c r="AB1276" s="182">
        <f>AB1126</f>
        <v>3.9E-2</v>
      </c>
      <c r="AC1276" s="182">
        <f t="shared" ref="AC1276:AD1281" si="420">AC1071</f>
        <v>8.5000000000000006E-2</v>
      </c>
      <c r="AD1276" s="182">
        <f t="shared" si="420"/>
        <v>9.4E-2</v>
      </c>
      <c r="AE1276" s="169">
        <f t="shared" ref="AE1276:AE1281" si="421">AD1126</f>
        <v>9.4E-2</v>
      </c>
      <c r="AF1276" s="182">
        <f t="shared" ref="AF1276:AF1281" si="422">AE1071</f>
        <v>-3.4000000000000002E-2</v>
      </c>
      <c r="AG1276" s="169">
        <f t="shared" ref="AG1276:AG1281" si="423">AE1126</f>
        <v>-3.4000000000000002E-2</v>
      </c>
      <c r="AH1276" s="182">
        <f t="shared" ref="AH1276:AH1281" si="424">AF1071</f>
        <v>0.109</v>
      </c>
      <c r="AI1276" s="2169">
        <f t="shared" ref="AI1276:AI1281" si="425">AF1126</f>
        <v>0.109</v>
      </c>
      <c r="AJ1276" s="1889">
        <f t="shared" ref="AJ1276:AJ1281" si="426">AG1071</f>
        <v>8.2000000000000003E-2</v>
      </c>
      <c r="AK1276" s="169">
        <f t="shared" ref="AK1276:AK1281" si="427">AG1126</f>
        <v>8.2000000000000003E-2</v>
      </c>
      <c r="AL1276" s="182">
        <f t="shared" ref="AL1276:AL1281" si="428">AH1071</f>
        <v>8.2000000000000003E-2</v>
      </c>
      <c r="AM1276" s="169">
        <f t="shared" ref="AM1276:AM1281" si="429">AH1126</f>
        <v>8.2000000000000003E-2</v>
      </c>
      <c r="AN1276" s="182">
        <f t="shared" ref="AN1276:AN1281" si="430">AI1071</f>
        <v>8.3126505372152965E-2</v>
      </c>
      <c r="AO1276" s="169">
        <f t="shared" ref="AO1276:AO1281" si="431">AI1126</f>
        <v>8.8999999999999996E-2</v>
      </c>
      <c r="AP1276" s="182">
        <f t="shared" ref="AP1276:AP1281" si="432">AJ1071</f>
        <v>6.9620068776925337E-2</v>
      </c>
      <c r="AQ1276" s="169">
        <f t="shared" ref="AQ1276:AQ1281" si="433">AJ1126</f>
        <v>7.1355381861531716E-2</v>
      </c>
      <c r="AR1276" s="2555">
        <f t="shared" ref="AR1276:AR1281" si="434">AK1071</f>
        <v>7.009624114677919E-2</v>
      </c>
      <c r="AS1276" s="2556">
        <f t="shared" ref="AS1276:AS1281" si="435">AK1126</f>
        <v>7.4517058167482386E-2</v>
      </c>
      <c r="AT1276" s="2555">
        <f t="shared" ref="AT1276:AT1281" si="436">AL1071</f>
        <v>7.1666216085682077E-2</v>
      </c>
      <c r="AU1276" s="169">
        <f t="shared" ref="AU1276:AU1281" si="437">AL1126</f>
        <v>7.4280123893891145E-2</v>
      </c>
      <c r="AV1276" s="182">
        <f t="shared" ref="AV1276:AV1281" si="438">AM1071</f>
        <v>7.3343417199344674E-2</v>
      </c>
      <c r="AW1276" s="169">
        <f t="shared" ref="AW1276:AW1281" si="439">AM1126</f>
        <v>6.9771971703185984E-2</v>
      </c>
      <c r="AX1276" s="182">
        <f t="shared" ref="AX1276:AX1281" si="440">AN1071</f>
        <v>7.2538468625035699E-2</v>
      </c>
      <c r="AY1276" s="169">
        <f t="shared" ref="AY1276:AY1281" si="441">AN1126</f>
        <v>7.0344098097161412E-2</v>
      </c>
      <c r="AZ1276" s="182">
        <f t="shared" ref="AZ1276:AZ1281" si="442">AO1071</f>
        <v>7.0361794225299701E-2</v>
      </c>
      <c r="BA1276" s="169">
        <f t="shared" ref="BA1276:BA1281" si="443">AO1126</f>
        <v>6.9632270295488186E-2</v>
      </c>
      <c r="BB1276" s="182">
        <f>AP1071</f>
        <v>7.2538468625035699E-2</v>
      </c>
      <c r="BC1276" s="169">
        <f>AP1126</f>
        <v>6.4669229359349142E-2</v>
      </c>
      <c r="BD1276" s="182">
        <f>AQ1071</f>
        <v>7.2538468625035699E-2</v>
      </c>
      <c r="BE1276" s="169">
        <f>AQ1126</f>
        <v>8.9103916384194376E-2</v>
      </c>
      <c r="BF1276" s="182">
        <f t="shared" ref="BF1276:BF1281" si="444">AU1071</f>
        <v>0</v>
      </c>
      <c r="BG1276" s="169">
        <f t="shared" ref="BG1276:BG1281" si="445">AU1126</f>
        <v>0</v>
      </c>
      <c r="BH1276" s="182">
        <f t="shared" ref="BH1276:BH1281" si="446">AW1071</f>
        <v>0</v>
      </c>
      <c r="BI1276" s="169">
        <f t="shared" ref="BI1276:BI1281" si="447">AW1126</f>
        <v>0</v>
      </c>
      <c r="BJ1276" s="182">
        <f t="shared" ref="BJ1276:BJ1281" si="448">AY1071</f>
        <v>0</v>
      </c>
      <c r="BK1276" s="169">
        <f t="shared" ref="BK1276:BK1281" si="449">AY1126</f>
        <v>0</v>
      </c>
    </row>
    <row r="1277" spans="3:63">
      <c r="C1277" s="128"/>
      <c r="D1277" s="201" t="s">
        <v>60</v>
      </c>
      <c r="E1277" s="49"/>
      <c r="F1277" s="49"/>
      <c r="G1277" s="49"/>
      <c r="H1277" s="49"/>
      <c r="I1277" s="49"/>
      <c r="J1277" s="49"/>
      <c r="K1277" s="49"/>
      <c r="L1277" s="49"/>
      <c r="M1277" s="49"/>
      <c r="N1277" s="49"/>
      <c r="O1277" s="49"/>
      <c r="P1277" s="49"/>
      <c r="Q1277" s="49"/>
      <c r="R1277" s="49"/>
      <c r="S1277" s="49"/>
      <c r="T1277" s="49"/>
      <c r="U1277" s="49"/>
      <c r="V1277" s="49"/>
      <c r="W1277" s="49"/>
      <c r="X1277" s="49"/>
      <c r="Y1277" s="49"/>
      <c r="Z1277" s="181">
        <f t="shared" si="419"/>
        <v>0</v>
      </c>
      <c r="AA1277" s="181">
        <f>AA1127</f>
        <v>5.0375375984142545E-2</v>
      </c>
      <c r="AB1277" s="182">
        <f>AB1072</f>
        <v>8.1519357195032782E-2</v>
      </c>
      <c r="AC1277" s="182">
        <f t="shared" si="420"/>
        <v>-6.1077844311376861E-3</v>
      </c>
      <c r="AD1277" s="182">
        <f t="shared" si="420"/>
        <v>2.4863277148338359E-2</v>
      </c>
      <c r="AE1277" s="169">
        <f t="shared" si="421"/>
        <v>2.4863277148338359E-2</v>
      </c>
      <c r="AF1277" s="182">
        <f t="shared" si="422"/>
        <v>6.7012655122957066E-2</v>
      </c>
      <c r="AG1277" s="169">
        <f t="shared" si="423"/>
        <v>6.7012655122957066E-2</v>
      </c>
      <c r="AH1277" s="182">
        <f t="shared" si="424"/>
        <v>2.8544957773339652E-2</v>
      </c>
      <c r="AI1277" s="2169">
        <f t="shared" si="425"/>
        <v>2.8544957773339652E-2</v>
      </c>
      <c r="AJ1277" s="1889">
        <f t="shared" si="426"/>
        <v>0.15926607715857388</v>
      </c>
      <c r="AK1277" s="169">
        <f t="shared" si="427"/>
        <v>0.15926607715857388</v>
      </c>
      <c r="AL1277" s="182">
        <f t="shared" si="428"/>
        <v>0.10124698533115573</v>
      </c>
      <c r="AM1277" s="169">
        <f t="shared" si="429"/>
        <v>0.11948848666316647</v>
      </c>
      <c r="AN1277" s="182">
        <f t="shared" si="430"/>
        <v>4.4791649572681447E-2</v>
      </c>
      <c r="AO1277" s="169">
        <f t="shared" si="431"/>
        <v>3.7620768715626474E-2</v>
      </c>
      <c r="AP1277" s="182">
        <f t="shared" si="432"/>
        <v>4.9498883426788209E-2</v>
      </c>
      <c r="AQ1277" s="169">
        <f t="shared" si="433"/>
        <v>5.7475784334105828E-2</v>
      </c>
      <c r="AR1277" s="2555">
        <f t="shared" si="434"/>
        <v>4.9958162697469222E-2</v>
      </c>
      <c r="AS1277" s="2556">
        <f t="shared" si="435"/>
        <v>5.0904268171092504E-2</v>
      </c>
      <c r="AT1277" s="2555">
        <f t="shared" si="436"/>
        <v>5.0189107982491876E-2</v>
      </c>
      <c r="AU1277" s="169">
        <f t="shared" si="437"/>
        <v>5.0036127196866564E-2</v>
      </c>
      <c r="AV1277" s="182">
        <f t="shared" si="438"/>
        <v>4.9837726026975337E-2</v>
      </c>
      <c r="AW1277" s="169">
        <f t="shared" si="439"/>
        <v>4.9687201470135056E-2</v>
      </c>
      <c r="AX1277" s="182">
        <f t="shared" si="440"/>
        <v>4.9553103815576316E-2</v>
      </c>
      <c r="AY1277" s="169">
        <f t="shared" si="441"/>
        <v>5.0323505114015621E-2</v>
      </c>
      <c r="AZ1277" s="182">
        <f t="shared" si="442"/>
        <v>4.9540521681727512E-2</v>
      </c>
      <c r="BA1277" s="169">
        <f t="shared" si="443"/>
        <v>4.9557772600167027E-2</v>
      </c>
      <c r="BB1277" s="182">
        <f t="shared" ref="BB1277:BB1281" si="450">AQ1072</f>
        <v>4.9553103815576316E-2</v>
      </c>
      <c r="BC1277" s="169">
        <f t="shared" ref="BC1277:BC1281" si="451">AQ1127</f>
        <v>-0.24684809630283511</v>
      </c>
      <c r="BD1277" s="182">
        <f t="shared" ref="BD1277:BD1281" si="452">AS1072</f>
        <v>4.9553103815576316E-2</v>
      </c>
      <c r="BE1277" s="169">
        <f t="shared" ref="BE1277:BE1281" si="453">AS1127</f>
        <v>117.49637221467128</v>
      </c>
      <c r="BF1277" s="182">
        <f t="shared" si="444"/>
        <v>0</v>
      </c>
      <c r="BG1277" s="169">
        <f t="shared" si="445"/>
        <v>0</v>
      </c>
      <c r="BH1277" s="182">
        <f t="shared" si="446"/>
        <v>0</v>
      </c>
      <c r="BI1277" s="169">
        <f t="shared" si="447"/>
        <v>0</v>
      </c>
      <c r="BJ1277" s="182">
        <f t="shared" si="448"/>
        <v>0</v>
      </c>
      <c r="BK1277" s="169">
        <f t="shared" si="449"/>
        <v>0</v>
      </c>
    </row>
    <row r="1278" spans="3:63">
      <c r="C1278" s="128"/>
      <c r="D1278" s="201" t="s">
        <v>61</v>
      </c>
      <c r="E1278" s="50"/>
      <c r="F1278" s="50"/>
      <c r="G1278" s="50"/>
      <c r="H1278" s="50"/>
      <c r="I1278" s="50"/>
      <c r="J1278" s="50"/>
      <c r="K1278" s="50"/>
      <c r="L1278" s="50"/>
      <c r="M1278" s="50"/>
      <c r="N1278" s="50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  <c r="Y1278" s="50"/>
      <c r="Z1278" s="181">
        <f t="shared" si="419"/>
        <v>4.4999999999999998E-2</v>
      </c>
      <c r="AA1278" s="181">
        <f>AA1128</f>
        <v>7.2834999999999997E-2</v>
      </c>
      <c r="AB1278" s="182">
        <f>AB1073</f>
        <v>6.6540877038754331E-3</v>
      </c>
      <c r="AC1278" s="182">
        <f t="shared" si="420"/>
        <v>1.0999999999999999E-2</v>
      </c>
      <c r="AD1278" s="182">
        <f t="shared" si="420"/>
        <v>6.7309999999999995E-2</v>
      </c>
      <c r="AE1278" s="169">
        <f t="shared" si="421"/>
        <v>6.7309999999999995E-2</v>
      </c>
      <c r="AF1278" s="182">
        <f t="shared" si="422"/>
        <v>3.74308209199119E-2</v>
      </c>
      <c r="AG1278" s="169">
        <f t="shared" si="423"/>
        <v>3.74308209199119E-2</v>
      </c>
      <c r="AH1278" s="182">
        <f t="shared" si="424"/>
        <v>1.8628873248091482E-2</v>
      </c>
      <c r="AI1278" s="2169">
        <f t="shared" si="425"/>
        <v>1.8628873248091482E-2</v>
      </c>
      <c r="AJ1278" s="1889">
        <f t="shared" si="426"/>
        <v>0.21631732425985128</v>
      </c>
      <c r="AK1278" s="169">
        <f t="shared" si="427"/>
        <v>0.21631732425985128</v>
      </c>
      <c r="AL1278" s="182">
        <f t="shared" si="428"/>
        <v>6.4478216181379056E-2</v>
      </c>
      <c r="AM1278" s="169">
        <f t="shared" si="429"/>
        <v>6.4478216181379056E-2</v>
      </c>
      <c r="AN1278" s="182">
        <f t="shared" si="430"/>
        <v>0.05</v>
      </c>
      <c r="AO1278" s="169">
        <f t="shared" si="431"/>
        <v>6.7787993314077033E-2</v>
      </c>
      <c r="AP1278" s="182">
        <f t="shared" si="432"/>
        <v>0.05</v>
      </c>
      <c r="AQ1278" s="169">
        <f t="shared" si="433"/>
        <v>6.3E-2</v>
      </c>
      <c r="AR1278" s="2555">
        <f t="shared" si="434"/>
        <v>0.05</v>
      </c>
      <c r="AS1278" s="2556">
        <f t="shared" si="435"/>
        <v>4.1000000000000002E-2</v>
      </c>
      <c r="AT1278" s="2555">
        <f t="shared" si="436"/>
        <v>0.05</v>
      </c>
      <c r="AU1278" s="169">
        <f t="shared" si="437"/>
        <v>0.05</v>
      </c>
      <c r="AV1278" s="182">
        <f t="shared" si="438"/>
        <v>0.05</v>
      </c>
      <c r="AW1278" s="169">
        <f t="shared" si="439"/>
        <v>0.05</v>
      </c>
      <c r="AX1278" s="182">
        <f t="shared" si="440"/>
        <v>0.05</v>
      </c>
      <c r="AY1278" s="169">
        <f t="shared" si="441"/>
        <v>0.05</v>
      </c>
      <c r="AZ1278" s="182">
        <f t="shared" si="442"/>
        <v>0.05</v>
      </c>
      <c r="BA1278" s="169">
        <f t="shared" si="443"/>
        <v>0.05</v>
      </c>
      <c r="BB1278" s="182">
        <f t="shared" si="450"/>
        <v>0.05</v>
      </c>
      <c r="BC1278" s="169">
        <f t="shared" si="451"/>
        <v>0.05</v>
      </c>
      <c r="BD1278" s="182">
        <f t="shared" si="452"/>
        <v>0.05</v>
      </c>
      <c r="BE1278" s="169">
        <f t="shared" si="453"/>
        <v>0.05</v>
      </c>
      <c r="BF1278" s="182">
        <f t="shared" si="444"/>
        <v>0</v>
      </c>
      <c r="BG1278" s="169">
        <f t="shared" si="445"/>
        <v>0</v>
      </c>
      <c r="BH1278" s="182">
        <f t="shared" si="446"/>
        <v>0</v>
      </c>
      <c r="BI1278" s="169">
        <f t="shared" si="447"/>
        <v>0</v>
      </c>
      <c r="BJ1278" s="182">
        <f t="shared" si="448"/>
        <v>0</v>
      </c>
      <c r="BK1278" s="169">
        <f t="shared" si="449"/>
        <v>0</v>
      </c>
    </row>
    <row r="1279" spans="3:63">
      <c r="C1279" s="128"/>
      <c r="D1279" s="243" t="s">
        <v>256</v>
      </c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  <c r="S1279" s="51"/>
      <c r="T1279" s="51"/>
      <c r="U1279" s="51"/>
      <c r="V1279" s="51"/>
      <c r="W1279" s="51"/>
      <c r="X1279" s="51"/>
      <c r="Y1279" s="51"/>
      <c r="Z1279" s="183">
        <f t="shared" si="419"/>
        <v>0.1036475903076996</v>
      </c>
      <c r="AA1279" s="183">
        <f>AA1129</f>
        <v>6845</v>
      </c>
      <c r="AB1279" s="184">
        <f>AB1074</f>
        <v>7694</v>
      </c>
      <c r="AC1279" s="184">
        <f t="shared" si="420"/>
        <v>8299</v>
      </c>
      <c r="AD1279" s="184">
        <f t="shared" si="420"/>
        <v>9308</v>
      </c>
      <c r="AE1279" s="170">
        <f t="shared" si="421"/>
        <v>9308</v>
      </c>
      <c r="AF1279" s="184">
        <f t="shared" si="422"/>
        <v>9597</v>
      </c>
      <c r="AG1279" s="170">
        <f t="shared" si="423"/>
        <v>9597</v>
      </c>
      <c r="AH1279" s="184">
        <f t="shared" si="424"/>
        <v>10943</v>
      </c>
      <c r="AI1279" s="2170">
        <f t="shared" si="425"/>
        <v>10943</v>
      </c>
      <c r="AJ1279" s="1890">
        <f t="shared" si="426"/>
        <v>13720</v>
      </c>
      <c r="AK1279" s="170">
        <f t="shared" si="427"/>
        <v>13720</v>
      </c>
      <c r="AL1279" s="184">
        <f t="shared" si="428"/>
        <v>16355</v>
      </c>
      <c r="AM1279" s="170">
        <f t="shared" si="429"/>
        <v>16626.213</v>
      </c>
      <c r="AN1279" s="184">
        <f t="shared" si="430"/>
        <v>18507.997194425152</v>
      </c>
      <c r="AO1279" s="170">
        <f t="shared" si="431"/>
        <v>18785.493999999999</v>
      </c>
      <c r="AP1279" s="184">
        <f t="shared" si="432"/>
        <v>20776.431126739608</v>
      </c>
      <c r="AQ1279" s="170">
        <f t="shared" si="433"/>
        <v>21282.694290411382</v>
      </c>
      <c r="AR1279" s="2557">
        <f t="shared" si="434"/>
        <v>23343.48973624879</v>
      </c>
      <c r="AS1279" s="2401">
        <f t="shared" si="435"/>
        <v>24032.728325178698</v>
      </c>
      <c r="AT1279" s="2557">
        <f t="shared" si="436"/>
        <v>26271.981588151808</v>
      </c>
      <c r="AU1279" s="170">
        <f t="shared" si="437"/>
        <v>27109.709208534052</v>
      </c>
      <c r="AV1279" s="184">
        <f t="shared" si="438"/>
        <v>29604.225478343735</v>
      </c>
      <c r="AW1279" s="170">
        <f t="shared" si="439"/>
        <v>30442.195890992643</v>
      </c>
      <c r="AX1279" s="184">
        <f t="shared" si="440"/>
        <v>33325.064491874953</v>
      </c>
      <c r="AY1279" s="170">
        <f t="shared" si="441"/>
        <v>34223.346909518965</v>
      </c>
      <c r="AZ1279" s="184">
        <f t="shared" si="442"/>
        <v>38438.481700760334</v>
      </c>
      <c r="BA1279" s="170">
        <f t="shared" si="443"/>
        <v>38420.527713104042</v>
      </c>
      <c r="BB1279" s="184">
        <f t="shared" si="450"/>
        <v>33325.064491874953</v>
      </c>
      <c r="BC1279" s="170">
        <f t="shared" si="451"/>
        <v>28101.837993840218</v>
      </c>
      <c r="BD1279" s="184">
        <f t="shared" si="452"/>
        <v>33325.064491874953</v>
      </c>
      <c r="BE1279" s="170">
        <f t="shared" si="453"/>
        <v>-4448.3388084627231</v>
      </c>
      <c r="BF1279" s="184">
        <f t="shared" si="444"/>
        <v>0</v>
      </c>
      <c r="BG1279" s="170">
        <f t="shared" si="445"/>
        <v>0</v>
      </c>
      <c r="BH1279" s="184">
        <f t="shared" si="446"/>
        <v>0</v>
      </c>
      <c r="BI1279" s="170">
        <f t="shared" si="447"/>
        <v>0</v>
      </c>
      <c r="BJ1279" s="184">
        <f t="shared" si="448"/>
        <v>0</v>
      </c>
      <c r="BK1279" s="170">
        <f t="shared" si="449"/>
        <v>0</v>
      </c>
    </row>
    <row r="1280" spans="3:63">
      <c r="C1280" s="128"/>
      <c r="D1280" s="201" t="s">
        <v>236</v>
      </c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  <c r="S1280" s="52"/>
      <c r="T1280" s="52"/>
      <c r="U1280" s="52"/>
      <c r="V1280" s="52"/>
      <c r="W1280" s="52"/>
      <c r="X1280" s="52"/>
      <c r="Y1280" s="52"/>
      <c r="Z1280" s="192">
        <f t="shared" si="419"/>
        <v>719.54</v>
      </c>
      <c r="AA1280" s="192">
        <f>AA1130</f>
        <v>819.78899999999999</v>
      </c>
      <c r="AB1280" s="184">
        <f>AB1075</f>
        <v>844.99699999999996</v>
      </c>
      <c r="AC1280" s="184">
        <f t="shared" si="420"/>
        <v>879.10087399999998</v>
      </c>
      <c r="AD1280" s="184">
        <f t="shared" si="420"/>
        <v>922.51743799999997</v>
      </c>
      <c r="AE1280" s="171">
        <f t="shared" si="421"/>
        <v>901.2008004999999</v>
      </c>
      <c r="AF1280" s="184">
        <f t="shared" si="422"/>
        <v>972.47503600000005</v>
      </c>
      <c r="AG1280" s="171">
        <f t="shared" si="423"/>
        <v>945.1922248333334</v>
      </c>
      <c r="AH1280" s="184">
        <f t="shared" si="424"/>
        <v>1009.6</v>
      </c>
      <c r="AI1280" s="2171">
        <f t="shared" si="425"/>
        <v>990.36278749999985</v>
      </c>
      <c r="AJ1280" s="1890">
        <f t="shared" si="426"/>
        <v>1070.712397</v>
      </c>
      <c r="AK1280" s="171">
        <f t="shared" si="427"/>
        <v>1032.9918769999999</v>
      </c>
      <c r="AL1280" s="184">
        <f t="shared" si="428"/>
        <v>1164.5544950000001</v>
      </c>
      <c r="AM1280" s="171">
        <f t="shared" si="429"/>
        <v>1263.9309539999999</v>
      </c>
      <c r="AN1280" s="184">
        <f t="shared" si="430"/>
        <v>1164.5544950000001</v>
      </c>
      <c r="AO1280" s="171">
        <f t="shared" si="431"/>
        <v>1382.9873419999999</v>
      </c>
      <c r="AP1280" s="184">
        <f t="shared" si="432"/>
        <v>1164.5544950000001</v>
      </c>
      <c r="AQ1280" s="171">
        <f t="shared" si="433"/>
        <v>1497.7752913859999</v>
      </c>
      <c r="AR1280" s="2557">
        <f t="shared" si="434"/>
        <v>1164.5544950000001</v>
      </c>
      <c r="AS1280" s="2558">
        <f t="shared" si="435"/>
        <v>1608.6106629485641</v>
      </c>
      <c r="AT1280" s="2557">
        <f t="shared" si="436"/>
        <v>1164.5544950000001</v>
      </c>
      <c r="AU1280" s="171">
        <f t="shared" si="437"/>
        <v>1715.7441331009386</v>
      </c>
      <c r="AV1280" s="184">
        <f t="shared" si="438"/>
        <v>1164.5544950000001</v>
      </c>
      <c r="AW1280" s="171">
        <f t="shared" si="439"/>
        <v>1816.4583137139637</v>
      </c>
      <c r="AX1280" s="184">
        <f t="shared" si="440"/>
        <v>1164.5544950000001</v>
      </c>
      <c r="AY1280" s="171">
        <f t="shared" si="441"/>
        <v>1896.0191878546354</v>
      </c>
      <c r="AZ1280" s="184">
        <f t="shared" si="442"/>
        <v>1948.0362017996201</v>
      </c>
      <c r="BA1280" s="171">
        <f t="shared" si="443"/>
        <v>1952.8997634902746</v>
      </c>
      <c r="BB1280" s="184">
        <f t="shared" si="450"/>
        <v>1164.5544950000001</v>
      </c>
      <c r="BC1280" s="171">
        <f t="shared" si="451"/>
        <v>2153.0719892480279</v>
      </c>
      <c r="BD1280" s="184">
        <f t="shared" si="452"/>
        <v>1164.5544950000001</v>
      </c>
      <c r="BE1280" s="171">
        <f t="shared" si="453"/>
        <v>2373.7618681459508</v>
      </c>
      <c r="BF1280" s="184">
        <f t="shared" si="444"/>
        <v>0</v>
      </c>
      <c r="BG1280" s="171">
        <f t="shared" si="445"/>
        <v>0</v>
      </c>
      <c r="BH1280" s="184">
        <f t="shared" si="446"/>
        <v>0</v>
      </c>
      <c r="BI1280" s="171">
        <f t="shared" si="447"/>
        <v>0</v>
      </c>
      <c r="BJ1280" s="184">
        <f t="shared" si="448"/>
        <v>0</v>
      </c>
      <c r="BK1280" s="171">
        <f t="shared" si="449"/>
        <v>0</v>
      </c>
    </row>
    <row r="1281" spans="3:67">
      <c r="C1281" s="160"/>
      <c r="D1281" s="202" t="s">
        <v>281</v>
      </c>
      <c r="E1281" s="53"/>
      <c r="F1281" s="53"/>
      <c r="G1281" s="53"/>
      <c r="H1281" s="53"/>
      <c r="I1281" s="53"/>
      <c r="J1281" s="53"/>
      <c r="K1281" s="53"/>
      <c r="L1281" s="53"/>
      <c r="M1281" s="53"/>
      <c r="N1281" s="53"/>
      <c r="O1281" s="53"/>
      <c r="P1281" s="53"/>
      <c r="Q1281" s="53"/>
      <c r="R1281" s="53"/>
      <c r="S1281" s="53"/>
      <c r="T1281" s="53"/>
      <c r="U1281" s="53"/>
      <c r="V1281" s="53"/>
      <c r="W1281" s="53"/>
      <c r="X1281" s="53"/>
      <c r="Y1281" s="53"/>
      <c r="Z1281" s="185">
        <f t="shared" si="419"/>
        <v>9.2865729257302299E-2</v>
      </c>
      <c r="AA1281" s="185">
        <f>AA1131</f>
        <v>-3.6047326056858786E-2</v>
      </c>
      <c r="AB1281" s="186">
        <f>AB1076</f>
        <v>-3.1581252939337445E-2</v>
      </c>
      <c r="AC1281" s="186">
        <f t="shared" si="420"/>
        <v>-6.1699801745673466E-2</v>
      </c>
      <c r="AD1281" s="186">
        <f t="shared" si="420"/>
        <v>-8.1734083165130311E-4</v>
      </c>
      <c r="AE1281" s="172">
        <f t="shared" si="421"/>
        <v>-8.1734083165130311E-4</v>
      </c>
      <c r="AF1281" s="186">
        <f t="shared" si="422"/>
        <v>5.2180262978911429E-3</v>
      </c>
      <c r="AG1281" s="172">
        <f t="shared" si="423"/>
        <v>5.2180262978911429E-3</v>
      </c>
      <c r="AH1281" s="186">
        <f t="shared" si="424"/>
        <v>-8.8519202786752293E-2</v>
      </c>
      <c r="AI1281" s="2172">
        <f t="shared" si="425"/>
        <v>-8.8519202786752293E-2</v>
      </c>
      <c r="AJ1281" s="1891">
        <f t="shared" si="426"/>
        <v>0.11437285740594083</v>
      </c>
      <c r="AK1281" s="172">
        <f t="shared" si="427"/>
        <v>0.11437285740594083</v>
      </c>
      <c r="AL1281" s="186">
        <f t="shared" si="428"/>
        <v>-4.1278972989012952E-2</v>
      </c>
      <c r="AM1281" s="172">
        <f t="shared" si="429"/>
        <v>-3.9938972064164968E-2</v>
      </c>
      <c r="AN1281" s="186">
        <f t="shared" si="430"/>
        <v>-9.0356590391718172E-2</v>
      </c>
      <c r="AO1281" s="172">
        <f t="shared" si="431"/>
        <v>-9.1601942500445177E-2</v>
      </c>
      <c r="AP1281" s="186">
        <f t="shared" si="432"/>
        <v>-5.3764713233821371E-2</v>
      </c>
      <c r="AQ1281" s="172">
        <f t="shared" si="433"/>
        <v>-1.6676873120445412E-2</v>
      </c>
      <c r="AR1281" s="2559">
        <f t="shared" si="434"/>
        <v>-4.4340418110861091E-2</v>
      </c>
      <c r="AS1281" s="2560">
        <f t="shared" si="435"/>
        <v>-5.0768735672916288E-2</v>
      </c>
      <c r="AT1281" s="2559">
        <f t="shared" si="436"/>
        <v>-3.2451443495362331E-2</v>
      </c>
      <c r="AU1281" s="172">
        <f t="shared" si="437"/>
        <v>-3.9363893229355629E-2</v>
      </c>
      <c r="AV1281" s="186">
        <f t="shared" si="438"/>
        <v>-2.6494221685024577E-2</v>
      </c>
      <c r="AW1281" s="172">
        <f t="shared" si="439"/>
        <v>-3.3345461790137088E-2</v>
      </c>
      <c r="AX1281" s="186">
        <f t="shared" si="440"/>
        <v>-1.8894290972184202E-2</v>
      </c>
      <c r="AY1281" s="172">
        <f t="shared" si="441"/>
        <v>-2.1835704423849522E-2</v>
      </c>
      <c r="AZ1281" s="186">
        <f t="shared" si="442"/>
        <v>-1.9600401678218415E-2</v>
      </c>
      <c r="BA1281" s="172">
        <f t="shared" si="443"/>
        <v>-9.3847072184192193E-3</v>
      </c>
      <c r="BB1281" s="186">
        <f t="shared" si="450"/>
        <v>2.9811057090278199</v>
      </c>
      <c r="BC1281" s="172">
        <f t="shared" si="451"/>
        <v>-2.1883320756858171E-2</v>
      </c>
      <c r="BD1281" s="186">
        <f t="shared" si="452"/>
        <v>4.9811057090278199</v>
      </c>
      <c r="BE1281" s="172">
        <f t="shared" si="453"/>
        <v>-2.1883320756858171E-2</v>
      </c>
      <c r="BF1281" s="186">
        <f t="shared" si="444"/>
        <v>0</v>
      </c>
      <c r="BG1281" s="172">
        <f t="shared" si="445"/>
        <v>0</v>
      </c>
      <c r="BH1281" s="186">
        <f t="shared" si="446"/>
        <v>0</v>
      </c>
      <c r="BI1281" s="172">
        <f t="shared" si="447"/>
        <v>0</v>
      </c>
      <c r="BJ1281" s="186">
        <f t="shared" si="448"/>
        <v>0</v>
      </c>
      <c r="BK1281" s="172">
        <f t="shared" si="449"/>
        <v>0</v>
      </c>
    </row>
    <row r="1282" spans="3:67">
      <c r="C1282" s="128"/>
      <c r="D1282" s="201"/>
      <c r="E1282" s="82"/>
      <c r="F1282" s="82"/>
      <c r="G1282" s="82"/>
      <c r="H1282" s="82"/>
      <c r="I1282" s="82"/>
      <c r="J1282" s="82"/>
      <c r="K1282" s="82"/>
      <c r="L1282" s="82"/>
      <c r="M1282" s="82"/>
      <c r="N1282" s="82"/>
      <c r="O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 t="str">
        <f>Y970</f>
        <v>(in % of GDP-fiscal year)</v>
      </c>
      <c r="Z1282" s="187"/>
      <c r="AA1282" s="187"/>
      <c r="AB1282" s="188"/>
      <c r="AC1282" s="188"/>
      <c r="AD1282" s="215" t="s">
        <v>1308</v>
      </c>
      <c r="AE1282" s="588" t="s">
        <v>1308</v>
      </c>
      <c r="AF1282" s="215" t="s">
        <v>1308</v>
      </c>
      <c r="AG1282" s="588" t="s">
        <v>1308</v>
      </c>
      <c r="AH1282" s="215" t="s">
        <v>1308</v>
      </c>
      <c r="AI1282" s="2166" t="s">
        <v>1308</v>
      </c>
      <c r="AJ1282" s="1887" t="s">
        <v>1308</v>
      </c>
      <c r="AK1282" s="588" t="s">
        <v>1308</v>
      </c>
      <c r="AL1282" s="215" t="s">
        <v>1308</v>
      </c>
      <c r="AM1282" s="588" t="s">
        <v>1308</v>
      </c>
      <c r="AN1282" s="215" t="s">
        <v>1398</v>
      </c>
      <c r="AO1282" s="588" t="s">
        <v>1391</v>
      </c>
      <c r="AP1282" s="215" t="s">
        <v>1398</v>
      </c>
      <c r="AQ1282" s="588" t="s">
        <v>1391</v>
      </c>
      <c r="AR1282" s="2550" t="s">
        <v>1398</v>
      </c>
      <c r="AS1282" s="2551" t="s">
        <v>1391</v>
      </c>
      <c r="AT1282" s="2550" t="s">
        <v>1398</v>
      </c>
      <c r="AU1282" s="588" t="s">
        <v>1391</v>
      </c>
      <c r="AV1282" s="215" t="s">
        <v>1398</v>
      </c>
      <c r="AW1282" s="588" t="s">
        <v>1391</v>
      </c>
      <c r="AX1282" s="215" t="s">
        <v>1398</v>
      </c>
      <c r="AY1282" s="588" t="s">
        <v>1391</v>
      </c>
      <c r="AZ1282" s="215" t="s">
        <v>1398</v>
      </c>
      <c r="BA1282" s="588" t="s">
        <v>1391</v>
      </c>
      <c r="BB1282" s="215" t="s">
        <v>1398</v>
      </c>
      <c r="BC1282" s="588" t="s">
        <v>1391</v>
      </c>
      <c r="BD1282" s="215" t="s">
        <v>1398</v>
      </c>
      <c r="BE1282" s="588" t="s">
        <v>1391</v>
      </c>
      <c r="BF1282" s="215" t="s">
        <v>1398</v>
      </c>
      <c r="BG1282" s="588" t="s">
        <v>1391</v>
      </c>
      <c r="BH1282" s="215"/>
      <c r="BI1282" s="588"/>
      <c r="BJ1282" s="215"/>
      <c r="BK1282" s="588"/>
    </row>
    <row r="1283" spans="3:67">
      <c r="C1283" s="159"/>
      <c r="D1283" s="200" t="s">
        <v>282</v>
      </c>
      <c r="E1283" s="49"/>
      <c r="F1283" s="49"/>
      <c r="G1283" s="49"/>
      <c r="H1283" s="49"/>
      <c r="I1283" s="49"/>
      <c r="J1283" s="49"/>
      <c r="K1283" s="49"/>
      <c r="L1283" s="49"/>
      <c r="M1283" s="49"/>
      <c r="N1283" s="49"/>
      <c r="O1283" s="49"/>
      <c r="P1283" s="49"/>
      <c r="Q1283" s="49"/>
      <c r="R1283" s="49"/>
      <c r="S1283" s="49"/>
      <c r="T1283" s="49"/>
      <c r="U1283" s="49"/>
      <c r="V1283" s="49"/>
      <c r="W1283" s="49"/>
      <c r="X1283" s="49"/>
      <c r="Y1283" s="49"/>
      <c r="Z1283" s="205" t="str">
        <f>Z971</f>
        <v>2014/15</v>
      </c>
      <c r="AA1283" s="205" t="str">
        <f>AA971</f>
        <v>2015/16</v>
      </c>
      <c r="AB1283" s="205" t="str">
        <f>AB971</f>
        <v>2016/17</v>
      </c>
      <c r="AC1283" s="205" t="str">
        <f>AC971</f>
        <v>2017/18</v>
      </c>
      <c r="AD1283" s="205" t="s">
        <v>473</v>
      </c>
      <c r="AE1283" s="206"/>
      <c r="AF1283" s="208" t="s">
        <v>479</v>
      </c>
      <c r="AG1283" s="206"/>
      <c r="AH1283" s="208" t="s">
        <v>508</v>
      </c>
      <c r="AI1283" s="2168"/>
      <c r="AJ1283" s="208" t="s">
        <v>509</v>
      </c>
      <c r="AK1283" s="206"/>
      <c r="AL1283" s="208"/>
      <c r="AM1283" s="206" t="s">
        <v>364</v>
      </c>
      <c r="AN1283" s="208" t="s">
        <v>732</v>
      </c>
      <c r="AO1283" s="206" t="s">
        <v>366</v>
      </c>
      <c r="AP1283" s="208" t="s">
        <v>735</v>
      </c>
      <c r="AQ1283" s="206" t="s">
        <v>365</v>
      </c>
      <c r="AR1283" s="2554" t="s">
        <v>739</v>
      </c>
      <c r="AS1283" s="590" t="s">
        <v>391</v>
      </c>
      <c r="AT1283" s="2554" t="s">
        <v>1120</v>
      </c>
      <c r="AU1283" s="590" t="s">
        <v>736</v>
      </c>
      <c r="AV1283" s="208" t="s">
        <v>1177</v>
      </c>
      <c r="AW1283" s="590" t="s">
        <v>1178</v>
      </c>
      <c r="AX1283" s="208" t="s">
        <v>1179</v>
      </c>
      <c r="AY1283" s="590" t="s">
        <v>1180</v>
      </c>
      <c r="AZ1283" s="208" t="s">
        <v>1181</v>
      </c>
      <c r="BA1283" s="590" t="s">
        <v>1182</v>
      </c>
      <c r="BB1283" s="208" t="s">
        <v>1404</v>
      </c>
      <c r="BC1283" s="590" t="s">
        <v>1404</v>
      </c>
      <c r="BD1283" s="208" t="s">
        <v>1405</v>
      </c>
      <c r="BE1283" s="590" t="s">
        <v>1405</v>
      </c>
      <c r="BF1283" s="208" t="s">
        <v>1406</v>
      </c>
      <c r="BG1283" s="590" t="s">
        <v>1406</v>
      </c>
      <c r="BH1283" s="208" t="s">
        <v>1407</v>
      </c>
      <c r="BI1283" s="590" t="s">
        <v>1407</v>
      </c>
      <c r="BJ1283" s="208" t="s">
        <v>1408</v>
      </c>
      <c r="BK1283" s="590" t="s">
        <v>1408</v>
      </c>
    </row>
    <row r="1284" spans="3:67">
      <c r="C1284" s="128"/>
      <c r="D1284" s="201" t="str">
        <f>D972</f>
        <v>Total revenue</v>
      </c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185" t="e">
        <f t="shared" ref="Z1284:Z1290" si="454">Z972</f>
        <v>#VALUE!</v>
      </c>
      <c r="AA1284" s="185">
        <f t="shared" ref="AA1284:AA1291" si="455">AA1134</f>
        <v>0.17823340418929079</v>
      </c>
      <c r="AB1284" s="182">
        <f t="shared" ref="AB1284:AD1291" si="456">AB1079</f>
        <v>0.17771355343453657</v>
      </c>
      <c r="AC1284" s="182">
        <f t="shared" si="456"/>
        <v>0.18232332284460281</v>
      </c>
      <c r="AD1284" s="182">
        <f t="shared" si="456"/>
        <v>0.19158950603137481</v>
      </c>
      <c r="AE1284" s="169">
        <f t="shared" ref="AE1284:AE1291" si="457">AD1134</f>
        <v>0.19158950603137481</v>
      </c>
      <c r="AF1284" s="182">
        <f t="shared" ref="AF1284:AF1291" si="458">AE1079</f>
        <v>0.18778257214637162</v>
      </c>
      <c r="AG1284" s="169">
        <f t="shared" ref="AG1284:AG1291" si="459">AE1134</f>
        <v>0.18778257214637162</v>
      </c>
      <c r="AH1284" s="182">
        <f t="shared" ref="AH1284:AH1291" si="460">AF1079</f>
        <v>0.19526247974384725</v>
      </c>
      <c r="AI1284" s="2169">
        <f t="shared" ref="AI1284:AI1291" si="461">AF1134</f>
        <v>0.19526247974384725</v>
      </c>
      <c r="AJ1284" s="1889">
        <f t="shared" ref="AJ1284:AJ1291" si="462">AG1079</f>
        <v>0.1902136477880613</v>
      </c>
      <c r="AK1284" s="169">
        <f t="shared" ref="AK1284:AK1291" si="463">AG1134</f>
        <v>0.1902136477880613</v>
      </c>
      <c r="AL1284" s="182">
        <f t="shared" ref="AL1284:AL1291" si="464">AH1079</f>
        <v>0.17580667959658533</v>
      </c>
      <c r="AM1284" s="169">
        <f t="shared" ref="AM1284:AM1291" si="465">AH1134</f>
        <v>0.17580667959658533</v>
      </c>
      <c r="AN1284" s="182">
        <f t="shared" ref="AN1284:AN1291" si="466">AI1079</f>
        <v>0.17204806176477219</v>
      </c>
      <c r="AO1284" s="169">
        <f t="shared" ref="AO1284:AO1291" si="467">AI1134</f>
        <v>0.17204806176477219</v>
      </c>
      <c r="AP1284" s="182">
        <f t="shared" ref="AP1284:AP1291" si="468">AJ1079</f>
        <v>0.18182198876151229</v>
      </c>
      <c r="AQ1284" s="169">
        <f t="shared" ref="AQ1284:AQ1291" si="469">AJ1134</f>
        <v>0.18265969901885684</v>
      </c>
      <c r="AR1284" s="2555">
        <f t="shared" ref="AR1284:AR1291" si="470">AK1079</f>
        <v>0.18958325088467706</v>
      </c>
      <c r="AS1284" s="2556">
        <f t="shared" ref="AS1284:AS1291" si="471">AK1134</f>
        <v>0.1877252152300235</v>
      </c>
      <c r="AT1284" s="2555">
        <f t="shared" ref="AT1284:AT1291" si="472">AL1079</f>
        <v>0.19878124308773995</v>
      </c>
      <c r="AU1284" s="169">
        <f t="shared" ref="AU1284:AU1291" si="473">AL1134</f>
        <v>0.19739150930448321</v>
      </c>
      <c r="AV1284" s="182">
        <f t="shared" ref="AV1284:AV1291" si="474">AM1079</f>
        <v>0.20413349698504379</v>
      </c>
      <c r="AW1284" s="169">
        <f t="shared" ref="AW1284:AW1291" si="475">AM1134</f>
        <v>0.20261452250610237</v>
      </c>
      <c r="AX1284" s="182">
        <f t="shared" ref="AX1284:AX1291" si="476">AN1079</f>
        <v>0.20862250133299193</v>
      </c>
      <c r="AY1284" s="169">
        <f t="shared" ref="AY1284:AY1291" si="477">AN1134</f>
        <v>0.20477012399691288</v>
      </c>
      <c r="AZ1284" s="182">
        <f t="shared" ref="AZ1284:AZ1291" si="478">AO1079</f>
        <v>0.20808689061386873</v>
      </c>
      <c r="BA1284" s="169">
        <f t="shared" ref="BA1284:BA1291" si="479">AO1134</f>
        <v>0.20661377678750092</v>
      </c>
      <c r="BB1284" s="182">
        <f t="shared" ref="BB1284:BB1291" si="480">AQ1079</f>
        <v>0.20862250133299193</v>
      </c>
      <c r="BC1284" s="169">
        <f t="shared" ref="BC1284:BC1291" si="481">AQ1134</f>
        <v>0.51400498734468858</v>
      </c>
      <c r="BD1284" s="182">
        <f t="shared" ref="BD1284:BD1291" si="482">AS1079</f>
        <v>0.20862250133299193</v>
      </c>
      <c r="BE1284" s="169">
        <f t="shared" ref="BE1284:BE1291" si="483">AS1134</f>
        <v>-22.651240417563788</v>
      </c>
      <c r="BF1284" s="182">
        <f t="shared" ref="BF1284:BF1291" si="484">AU1079</f>
        <v>0</v>
      </c>
      <c r="BG1284" s="169">
        <f t="shared" ref="BG1284:BG1291" si="485">AU1134</f>
        <v>0</v>
      </c>
      <c r="BH1284" s="182">
        <f t="shared" ref="BH1284:BH1291" si="486">AW1079</f>
        <v>0</v>
      </c>
      <c r="BI1284" s="169">
        <f t="shared" ref="BI1284:BI1291" si="487">AW1134</f>
        <v>0</v>
      </c>
      <c r="BJ1284" s="182">
        <f t="shared" ref="BJ1284:BJ1291" si="488">AY1079</f>
        <v>0</v>
      </c>
      <c r="BK1284" s="169">
        <f t="shared" ref="BK1284:BK1291" si="489">AY1134</f>
        <v>0</v>
      </c>
    </row>
    <row r="1285" spans="3:67" s="9" customFormat="1">
      <c r="C1285" s="161"/>
      <c r="D1285" s="203" t="str">
        <f>D973</f>
        <v xml:space="preserve">     Of which: tax revenue</v>
      </c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185" t="str">
        <f t="shared" si="454"/>
        <v>2014/15</v>
      </c>
      <c r="AA1285" s="185">
        <f t="shared" si="455"/>
        <v>0.15265790468273704</v>
      </c>
      <c r="AB1285" s="186">
        <f t="shared" si="456"/>
        <v>0.14548252090354102</v>
      </c>
      <c r="AC1285" s="186">
        <f t="shared" si="456"/>
        <v>0.14957253523709177</v>
      </c>
      <c r="AD1285" s="186">
        <f t="shared" si="456"/>
        <v>0.1608766068385957</v>
      </c>
      <c r="AE1285" s="174">
        <f t="shared" si="457"/>
        <v>0.1608766068385957</v>
      </c>
      <c r="AF1285" s="186">
        <f t="shared" si="458"/>
        <v>0.15694625763543249</v>
      </c>
      <c r="AG1285" s="174">
        <f t="shared" si="459"/>
        <v>0.15694625763543249</v>
      </c>
      <c r="AH1285" s="186">
        <f t="shared" si="460"/>
        <v>0.15776722273536678</v>
      </c>
      <c r="AI1285" s="2173">
        <f t="shared" si="461"/>
        <v>0.15776722273536678</v>
      </c>
      <c r="AJ1285" s="1891">
        <f t="shared" si="462"/>
        <v>0.15671122170581678</v>
      </c>
      <c r="AK1285" s="174">
        <f t="shared" si="463"/>
        <v>0.15671122170581678</v>
      </c>
      <c r="AL1285" s="186">
        <f t="shared" si="464"/>
        <v>0.14958941840381534</v>
      </c>
      <c r="AM1285" s="174">
        <f t="shared" si="465"/>
        <v>0.14958941840381534</v>
      </c>
      <c r="AN1285" s="186">
        <f t="shared" si="466"/>
        <v>0.14612731866824408</v>
      </c>
      <c r="AO1285" s="174">
        <f t="shared" si="467"/>
        <v>0.14612731866824408</v>
      </c>
      <c r="AP1285" s="186">
        <f t="shared" si="468"/>
        <v>0.1536371713807077</v>
      </c>
      <c r="AQ1285" s="174">
        <f t="shared" si="469"/>
        <v>0.15505880481494372</v>
      </c>
      <c r="AR1285" s="2559">
        <f t="shared" si="470"/>
        <v>0.16413490818949697</v>
      </c>
      <c r="AS1285" s="2561">
        <f t="shared" si="471"/>
        <v>0.16369231640164483</v>
      </c>
      <c r="AT1285" s="2559">
        <f t="shared" si="472"/>
        <v>0.1736292364867498</v>
      </c>
      <c r="AU1285" s="174">
        <f t="shared" si="473"/>
        <v>0.17360991703447831</v>
      </c>
      <c r="AV1285" s="186">
        <f t="shared" si="474"/>
        <v>0.1791011433873923</v>
      </c>
      <c r="AW1285" s="174">
        <f t="shared" si="475"/>
        <v>0.17853995268759076</v>
      </c>
      <c r="AX1285" s="186">
        <f t="shared" si="476"/>
        <v>0.18407429581228488</v>
      </c>
      <c r="AY1285" s="174">
        <f t="shared" si="477"/>
        <v>0.18092432225327509</v>
      </c>
      <c r="AZ1285" s="186">
        <f t="shared" si="478"/>
        <v>0.18370410813593799</v>
      </c>
      <c r="BA1285" s="174">
        <f t="shared" si="479"/>
        <v>0.18211747994121649</v>
      </c>
      <c r="BB1285" s="186">
        <f t="shared" si="480"/>
        <v>0.18407429581228488</v>
      </c>
      <c r="BC1285" s="174">
        <f t="shared" si="481"/>
        <v>0.48735041975773524</v>
      </c>
      <c r="BD1285" s="186">
        <f t="shared" si="482"/>
        <v>0.18407429581228488</v>
      </c>
      <c r="BE1285" s="174">
        <f t="shared" si="483"/>
        <v>-22.606762060991823</v>
      </c>
      <c r="BF1285" s="186">
        <f t="shared" si="484"/>
        <v>0</v>
      </c>
      <c r="BG1285" s="174">
        <f t="shared" si="485"/>
        <v>0</v>
      </c>
      <c r="BH1285" s="186">
        <f t="shared" si="486"/>
        <v>0</v>
      </c>
      <c r="BI1285" s="174">
        <f t="shared" si="487"/>
        <v>0</v>
      </c>
      <c r="BJ1285" s="186">
        <f t="shared" si="488"/>
        <v>0</v>
      </c>
      <c r="BK1285" s="174">
        <f t="shared" si="489"/>
        <v>0</v>
      </c>
      <c r="BL1285"/>
      <c r="BM1285"/>
      <c r="BN1285"/>
      <c r="BO1285"/>
    </row>
    <row r="1286" spans="3:67">
      <c r="C1286" s="128"/>
      <c r="D1286" s="201" t="str">
        <f>D974</f>
        <v xml:space="preserve">EXPENSE </v>
      </c>
      <c r="E1286" s="49"/>
      <c r="F1286" s="49"/>
      <c r="G1286" s="49"/>
      <c r="H1286" s="49"/>
      <c r="I1286" s="49"/>
      <c r="J1286" s="49"/>
      <c r="K1286" s="49"/>
      <c r="L1286" s="49"/>
      <c r="M1286" s="49"/>
      <c r="N1286" s="49"/>
      <c r="O1286" s="49"/>
      <c r="P1286" s="49"/>
      <c r="Q1286" s="49"/>
      <c r="R1286" s="49"/>
      <c r="S1286" s="49"/>
      <c r="T1286" s="49"/>
      <c r="U1286" s="49"/>
      <c r="V1286" s="49"/>
      <c r="W1286" s="49"/>
      <c r="X1286" s="49"/>
      <c r="Y1286" s="49"/>
      <c r="Z1286" s="181">
        <f t="shared" si="454"/>
        <v>5.0631112745501295E-3</v>
      </c>
      <c r="AA1286" s="181">
        <f t="shared" si="455"/>
        <v>0.17502770368575368</v>
      </c>
      <c r="AB1286" s="182">
        <f t="shared" si="456"/>
        <v>0.18294960383212805</v>
      </c>
      <c r="AC1286" s="182">
        <f t="shared" si="456"/>
        <v>0.17925676098364404</v>
      </c>
      <c r="AD1286" s="182">
        <f t="shared" si="456"/>
        <v>0.1911979344563669</v>
      </c>
      <c r="AE1286" s="169">
        <f t="shared" si="457"/>
        <v>0.1911979344563669</v>
      </c>
      <c r="AF1286" s="182">
        <f t="shared" si="458"/>
        <v>0.20220501491119544</v>
      </c>
      <c r="AG1286" s="169">
        <f t="shared" si="459"/>
        <v>0.20220501491119544</v>
      </c>
      <c r="AH1286" s="182">
        <f t="shared" si="460"/>
        <v>0.20326465978979524</v>
      </c>
      <c r="AI1286" s="2169">
        <f t="shared" si="461"/>
        <v>0.20326465978979524</v>
      </c>
      <c r="AJ1286" s="1889">
        <f t="shared" si="462"/>
        <v>0.2060705547253914</v>
      </c>
      <c r="AK1286" s="169">
        <f t="shared" si="463"/>
        <v>0.2060705547253914</v>
      </c>
      <c r="AL1286" s="182">
        <f t="shared" si="464"/>
        <v>0.18682196279210656</v>
      </c>
      <c r="AM1286" s="169">
        <f t="shared" si="465"/>
        <v>0.18682196279210656</v>
      </c>
      <c r="AN1286" s="182">
        <f t="shared" si="466"/>
        <v>0.17878751100315476</v>
      </c>
      <c r="AO1286" s="169">
        <f t="shared" si="467"/>
        <v>0.17878751100315476</v>
      </c>
      <c r="AP1286" s="182">
        <f t="shared" si="468"/>
        <v>0.17515727075895568</v>
      </c>
      <c r="AQ1286" s="169">
        <f t="shared" si="469"/>
        <v>0.1771787630100437</v>
      </c>
      <c r="AR1286" s="2555">
        <f t="shared" si="470"/>
        <v>0.16801536330132585</v>
      </c>
      <c r="AS1286" s="2556">
        <f t="shared" si="471"/>
        <v>0.17833477212197704</v>
      </c>
      <c r="AT1286" s="2555">
        <f t="shared" si="472"/>
        <v>0.16691646439952762</v>
      </c>
      <c r="AU1286" s="169">
        <f t="shared" si="473"/>
        <v>0.17061852919719325</v>
      </c>
      <c r="AV1286" s="182">
        <f t="shared" si="474"/>
        <v>0.16472488630424884</v>
      </c>
      <c r="AW1286" s="169">
        <f t="shared" si="475"/>
        <v>0.17265460153359996</v>
      </c>
      <c r="AX1286" s="182">
        <f t="shared" si="476"/>
        <v>0.16328842704892227</v>
      </c>
      <c r="AY1286" s="169">
        <f t="shared" si="477"/>
        <v>0.17038840664326163</v>
      </c>
      <c r="AZ1286" s="182">
        <f t="shared" si="478"/>
        <v>0.17332460283326309</v>
      </c>
      <c r="BA1286" s="169">
        <f t="shared" si="479"/>
        <v>0.17287456141097871</v>
      </c>
      <c r="BB1286" s="182">
        <f t="shared" si="480"/>
        <v>0.16328842704892227</v>
      </c>
      <c r="BC1286" s="169">
        <f t="shared" si="481"/>
        <v>0.17428857168766326</v>
      </c>
      <c r="BD1286" s="182">
        <f t="shared" si="482"/>
        <v>0.16328842704892227</v>
      </c>
      <c r="BE1286" s="169">
        <f t="shared" si="483"/>
        <v>0.34713047793600205</v>
      </c>
      <c r="BF1286" s="182">
        <f t="shared" si="484"/>
        <v>0</v>
      </c>
      <c r="BG1286" s="169">
        <f t="shared" si="485"/>
        <v>0</v>
      </c>
      <c r="BH1286" s="182">
        <f t="shared" si="486"/>
        <v>0</v>
      </c>
      <c r="BI1286" s="169">
        <f t="shared" si="487"/>
        <v>0</v>
      </c>
      <c r="BJ1286" s="182">
        <f t="shared" si="488"/>
        <v>0</v>
      </c>
      <c r="BK1286" s="169">
        <f t="shared" si="489"/>
        <v>0</v>
      </c>
    </row>
    <row r="1287" spans="3:67">
      <c r="C1287" s="128"/>
      <c r="D1287" s="201" t="str">
        <f>D975</f>
        <v xml:space="preserve">Net investment in nonfinancial assets </v>
      </c>
      <c r="E1287" s="55"/>
      <c r="F1287" s="55"/>
      <c r="G1287" s="55"/>
      <c r="H1287" s="55"/>
      <c r="I1287" s="55"/>
      <c r="J1287" s="55"/>
      <c r="K1287" s="55"/>
      <c r="L1287" s="55"/>
      <c r="M1287" s="55"/>
      <c r="N1287" s="55"/>
      <c r="O1287" s="55"/>
      <c r="P1287" s="55"/>
      <c r="Q1287" s="55"/>
      <c r="R1287" s="55"/>
      <c r="S1287" s="55"/>
      <c r="T1287" s="55"/>
      <c r="U1287" s="55"/>
      <c r="V1287" s="55"/>
      <c r="W1287" s="55"/>
      <c r="X1287" s="55"/>
      <c r="Y1287" s="55"/>
      <c r="Z1287" s="181">
        <f t="shared" si="454"/>
        <v>0</v>
      </c>
      <c r="AA1287" s="181">
        <f t="shared" si="455"/>
        <v>9.422206295596755E-2</v>
      </c>
      <c r="AB1287" s="182">
        <f t="shared" si="456"/>
        <v>8.865989612867417E-2</v>
      </c>
      <c r="AC1287" s="182">
        <f t="shared" si="456"/>
        <v>8.4926231307654684E-2</v>
      </c>
      <c r="AD1287" s="182">
        <f t="shared" si="456"/>
        <v>0.10491832598276918</v>
      </c>
      <c r="AE1287" s="169">
        <f t="shared" si="457"/>
        <v>0.10491832598276918</v>
      </c>
      <c r="AF1287" s="182">
        <f t="shared" si="458"/>
        <v>0.10988065565830314</v>
      </c>
      <c r="AG1287" s="169">
        <f t="shared" si="459"/>
        <v>0.10988065565830314</v>
      </c>
      <c r="AH1287" s="182">
        <f t="shared" si="460"/>
        <v>0.12207961433050968</v>
      </c>
      <c r="AI1287" s="2169">
        <f t="shared" si="461"/>
        <v>0.12207961433050968</v>
      </c>
      <c r="AJ1287" s="1889">
        <f t="shared" si="462"/>
        <v>0.13303092941911573</v>
      </c>
      <c r="AK1287" s="169">
        <f t="shared" si="463"/>
        <v>0.13303092941911573</v>
      </c>
      <c r="AL1287" s="182">
        <f t="shared" si="464"/>
        <v>9.9301825528595872E-2</v>
      </c>
      <c r="AM1287" s="169">
        <f t="shared" si="465"/>
        <v>9.9301825528595872E-2</v>
      </c>
      <c r="AN1287" s="182">
        <f t="shared" si="466"/>
        <v>9.8889475631086285E-2</v>
      </c>
      <c r="AO1287" s="169">
        <f t="shared" si="467"/>
        <v>9.8889475631086285E-2</v>
      </c>
      <c r="AP1287" s="182">
        <f t="shared" si="468"/>
        <v>8.7522038962592905E-2</v>
      </c>
      <c r="AQ1287" s="169">
        <f t="shared" si="469"/>
        <v>8.3576123647881723E-2</v>
      </c>
      <c r="AR1287" s="2555">
        <f t="shared" si="470"/>
        <v>8.6185159243771084E-2</v>
      </c>
      <c r="AS1287" s="2556">
        <f t="shared" si="471"/>
        <v>7.5424605901758715E-2</v>
      </c>
      <c r="AT1287" s="2555">
        <f t="shared" si="472"/>
        <v>9.3059155262121079E-2</v>
      </c>
      <c r="AU1287" s="169">
        <f t="shared" si="473"/>
        <v>8.3014478341136275E-2</v>
      </c>
      <c r="AV1287" s="182">
        <f t="shared" si="474"/>
        <v>9.1408774162158091E-2</v>
      </c>
      <c r="AW1287" s="169">
        <f t="shared" si="475"/>
        <v>8.6532246364953033E-2</v>
      </c>
      <c r="AX1287" s="182">
        <f t="shared" si="476"/>
        <v>9.7757524381061098E-2</v>
      </c>
      <c r="AY1287" s="169">
        <f t="shared" si="477"/>
        <v>8.853022051906681E-2</v>
      </c>
      <c r="AZ1287" s="182">
        <f t="shared" si="478"/>
        <v>8.8953220840151712E-2</v>
      </c>
      <c r="BA1287" s="169">
        <f t="shared" si="479"/>
        <v>8.8105284860797911E-2</v>
      </c>
      <c r="BB1287" s="182">
        <f t="shared" si="480"/>
        <v>9.7757524381061098E-2</v>
      </c>
      <c r="BC1287" s="169">
        <f t="shared" si="481"/>
        <v>7.6716286261224481E-2</v>
      </c>
      <c r="BD1287" s="182">
        <f t="shared" si="482"/>
        <v>9.7757524381061098E-2</v>
      </c>
      <c r="BE1287" s="169">
        <f t="shared" si="483"/>
        <v>-0.55896545869694625</v>
      </c>
      <c r="BF1287" s="182">
        <f t="shared" si="484"/>
        <v>0</v>
      </c>
      <c r="BG1287" s="169">
        <f t="shared" si="485"/>
        <v>0</v>
      </c>
      <c r="BH1287" s="182">
        <f t="shared" si="486"/>
        <v>0</v>
      </c>
      <c r="BI1287" s="169">
        <f t="shared" si="487"/>
        <v>0</v>
      </c>
      <c r="BJ1287" s="182">
        <f t="shared" si="488"/>
        <v>0</v>
      </c>
      <c r="BK1287" s="169">
        <f t="shared" si="489"/>
        <v>0</v>
      </c>
    </row>
    <row r="1288" spans="3:67">
      <c r="C1288" s="128"/>
      <c r="D1288" s="201" t="s">
        <v>722</v>
      </c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189">
        <f t="shared" si="454"/>
        <v>5.070386219799615E-2</v>
      </c>
      <c r="AA1288" s="189">
        <f t="shared" si="455"/>
        <v>-3.3986970449752386E-2</v>
      </c>
      <c r="AB1288" s="190">
        <f t="shared" si="456"/>
        <v>-5.1907565224562836E-2</v>
      </c>
      <c r="AC1288" s="190">
        <f t="shared" si="456"/>
        <v>-4.419768639458628E-2</v>
      </c>
      <c r="AD1288" s="190">
        <f t="shared" si="456"/>
        <v>-6.2684439642423359E-2</v>
      </c>
      <c r="AE1288" s="173">
        <f t="shared" si="457"/>
        <v>-6.2684439642423359E-2</v>
      </c>
      <c r="AF1288" s="190">
        <f t="shared" si="458"/>
        <v>-8.9865494021179854E-2</v>
      </c>
      <c r="AG1288" s="173">
        <f t="shared" si="459"/>
        <v>-8.9865494021179854E-2</v>
      </c>
      <c r="AH1288" s="190">
        <f t="shared" si="460"/>
        <v>-8.65638049940195E-2</v>
      </c>
      <c r="AI1288" s="2174">
        <f t="shared" si="461"/>
        <v>-8.65638049940195E-2</v>
      </c>
      <c r="AJ1288" s="1892">
        <f t="shared" si="462"/>
        <v>-9.317191915042701E-2</v>
      </c>
      <c r="AK1288" s="173">
        <f t="shared" si="463"/>
        <v>-9.317191915042701E-2</v>
      </c>
      <c r="AL1288" s="190">
        <f t="shared" si="464"/>
        <v>-7.3048644978974078E-2</v>
      </c>
      <c r="AM1288" s="173">
        <f t="shared" si="465"/>
        <v>-7.3048644978974078E-2</v>
      </c>
      <c r="AN1288" s="190">
        <f t="shared" si="466"/>
        <v>-6.9206680816241206E-2</v>
      </c>
      <c r="AO1288" s="173">
        <f t="shared" si="467"/>
        <v>-6.9206680816241206E-2</v>
      </c>
      <c r="AP1288" s="190">
        <f t="shared" si="468"/>
        <v>-5.5896947121666797E-2</v>
      </c>
      <c r="AQ1288" s="173">
        <f t="shared" si="469"/>
        <v>-5.4599674134787501E-2</v>
      </c>
      <c r="AR1288" s="2562">
        <f t="shared" si="470"/>
        <v>-3.2680904764074314E-2</v>
      </c>
      <c r="AS1288" s="2563">
        <f t="shared" si="471"/>
        <v>-7.3772658047212281E-2</v>
      </c>
      <c r="AT1288" s="2562">
        <f t="shared" si="472"/>
        <v>-3.0536608700129832E-2</v>
      </c>
      <c r="AU1288" s="173">
        <f t="shared" si="473"/>
        <v>-5.4494468026848771E-2</v>
      </c>
      <c r="AV1288" s="190">
        <f t="shared" si="474"/>
        <v>-2.962560962279151E-2</v>
      </c>
      <c r="AW1288" s="173">
        <f t="shared" si="475"/>
        <v>-3.5667715571960273E-2</v>
      </c>
      <c r="AX1288" s="190">
        <f t="shared" si="476"/>
        <v>-2.9997605210109822E-2</v>
      </c>
      <c r="AY1288" s="173">
        <f t="shared" si="477"/>
        <v>-3.2458930851082035E-2</v>
      </c>
      <c r="AZ1288" s="190">
        <f t="shared" si="478"/>
        <v>-3.2565963607429589E-2</v>
      </c>
      <c r="BA1288" s="173">
        <f t="shared" si="479"/>
        <v>-3.2341642218175579E-2</v>
      </c>
      <c r="BB1288" s="190">
        <f t="shared" si="480"/>
        <v>-2.9997605210109822E-2</v>
      </c>
      <c r="BC1288" s="173">
        <f t="shared" si="481"/>
        <v>0.27224352187617074</v>
      </c>
      <c r="BD1288" s="190">
        <f t="shared" si="482"/>
        <v>-2.9997605210109822E-2</v>
      </c>
      <c r="BE1288" s="173">
        <f t="shared" si="483"/>
        <v>-22.405637890337431</v>
      </c>
      <c r="BF1288" s="190">
        <f t="shared" si="484"/>
        <v>0</v>
      </c>
      <c r="BG1288" s="173">
        <f t="shared" si="485"/>
        <v>0</v>
      </c>
      <c r="BH1288" s="190">
        <f t="shared" si="486"/>
        <v>0</v>
      </c>
      <c r="BI1288" s="173">
        <f t="shared" si="487"/>
        <v>0</v>
      </c>
      <c r="BJ1288" s="190">
        <f t="shared" si="488"/>
        <v>0</v>
      </c>
      <c r="BK1288" s="173">
        <f t="shared" si="489"/>
        <v>0</v>
      </c>
    </row>
    <row r="1289" spans="3:67">
      <c r="C1289" s="161"/>
      <c r="D1289" s="203" t="s">
        <v>723</v>
      </c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  <c r="R1289" s="52"/>
      <c r="S1289" s="52"/>
      <c r="T1289" s="52"/>
      <c r="U1289" s="52"/>
      <c r="V1289" s="52"/>
      <c r="W1289" s="52"/>
      <c r="X1289" s="52"/>
      <c r="Y1289" s="52"/>
      <c r="Z1289" s="185">
        <f t="shared" si="454"/>
        <v>5.070386219799615E-2</v>
      </c>
      <c r="AA1289" s="185">
        <f t="shared" si="455"/>
        <v>-3.3986970449752386E-2</v>
      </c>
      <c r="AB1289" s="186">
        <f t="shared" si="456"/>
        <v>-5.1907565224562836E-2</v>
      </c>
      <c r="AC1289" s="186">
        <f t="shared" si="456"/>
        <v>-4.419768639458628E-2</v>
      </c>
      <c r="AD1289" s="186">
        <f t="shared" si="456"/>
        <v>-6.2684439642423359E-2</v>
      </c>
      <c r="AE1289" s="174">
        <f t="shared" si="457"/>
        <v>-6.2684439642423359E-2</v>
      </c>
      <c r="AF1289" s="186">
        <f t="shared" si="458"/>
        <v>-8.9865494021179854E-2</v>
      </c>
      <c r="AG1289" s="174">
        <f t="shared" si="459"/>
        <v>-8.9865494021179854E-2</v>
      </c>
      <c r="AH1289" s="186">
        <f t="shared" si="460"/>
        <v>-8.65638049940195E-2</v>
      </c>
      <c r="AI1289" s="2173">
        <f t="shared" si="461"/>
        <v>-8.65638049940195E-2</v>
      </c>
      <c r="AJ1289" s="1891">
        <f t="shared" si="462"/>
        <v>-9.317191915042701E-2</v>
      </c>
      <c r="AK1289" s="174">
        <f t="shared" si="463"/>
        <v>-9.317191915042701E-2</v>
      </c>
      <c r="AL1289" s="186">
        <f t="shared" si="464"/>
        <v>-7.3048644978974078E-2</v>
      </c>
      <c r="AM1289" s="174">
        <f t="shared" si="465"/>
        <v>-7.3048644978974078E-2</v>
      </c>
      <c r="AN1289" s="186">
        <f t="shared" si="466"/>
        <v>-6.9206680816241206E-2</v>
      </c>
      <c r="AO1289" s="174">
        <f t="shared" si="467"/>
        <v>-6.9206680816241206E-2</v>
      </c>
      <c r="AP1289" s="186">
        <f t="shared" si="468"/>
        <v>-5.5896947121666797E-2</v>
      </c>
      <c r="AQ1289" s="174">
        <f t="shared" si="469"/>
        <v>-5.4599674134787501E-2</v>
      </c>
      <c r="AR1289" s="2559">
        <f t="shared" si="470"/>
        <v>-3.2680904764074314E-2</v>
      </c>
      <c r="AS1289" s="2561">
        <f t="shared" si="471"/>
        <v>-7.3772658047212281E-2</v>
      </c>
      <c r="AT1289" s="2559">
        <f t="shared" si="472"/>
        <v>-3.0536608700129832E-2</v>
      </c>
      <c r="AU1289" s="174">
        <f t="shared" si="473"/>
        <v>-5.4494468026848771E-2</v>
      </c>
      <c r="AV1289" s="186">
        <f t="shared" si="474"/>
        <v>-2.962560962279151E-2</v>
      </c>
      <c r="AW1289" s="174">
        <f t="shared" si="475"/>
        <v>-3.5667715571960273E-2</v>
      </c>
      <c r="AX1289" s="186">
        <f t="shared" si="476"/>
        <v>-2.9997605210109822E-2</v>
      </c>
      <c r="AY1289" s="174">
        <f t="shared" si="477"/>
        <v>-3.2458930851082035E-2</v>
      </c>
      <c r="AZ1289" s="186">
        <f t="shared" si="478"/>
        <v>-3.2565963607429589E-2</v>
      </c>
      <c r="BA1289" s="174">
        <f t="shared" si="479"/>
        <v>-3.2341642218175579E-2</v>
      </c>
      <c r="BB1289" s="186">
        <f t="shared" si="480"/>
        <v>-2.9997605210109822E-2</v>
      </c>
      <c r="BC1289" s="174">
        <f t="shared" si="481"/>
        <v>0.27224352187617074</v>
      </c>
      <c r="BD1289" s="186">
        <f t="shared" si="482"/>
        <v>-2.9997605210109822E-2</v>
      </c>
      <c r="BE1289" s="174">
        <f t="shared" si="483"/>
        <v>-22.405637890337431</v>
      </c>
      <c r="BF1289" s="186">
        <f t="shared" si="484"/>
        <v>0</v>
      </c>
      <c r="BG1289" s="174">
        <f t="shared" si="485"/>
        <v>0</v>
      </c>
      <c r="BH1289" s="186">
        <f t="shared" si="486"/>
        <v>0</v>
      </c>
      <c r="BI1289" s="174">
        <f t="shared" si="487"/>
        <v>0</v>
      </c>
      <c r="BJ1289" s="186">
        <f t="shared" si="488"/>
        <v>0</v>
      </c>
      <c r="BK1289" s="174">
        <f t="shared" si="489"/>
        <v>0</v>
      </c>
    </row>
    <row r="1290" spans="3:67">
      <c r="C1290" s="161"/>
      <c r="D1290" s="203" t="s">
        <v>724</v>
      </c>
      <c r="E1290" s="56"/>
      <c r="F1290" s="56"/>
      <c r="G1290" s="56"/>
      <c r="H1290" s="56"/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6"/>
      <c r="T1290" s="56"/>
      <c r="U1290" s="56"/>
      <c r="V1290" s="56"/>
      <c r="W1290" s="56"/>
      <c r="X1290" s="56"/>
      <c r="Y1290" s="56"/>
      <c r="Z1290" s="185">
        <f t="shared" si="454"/>
        <v>-4.5979873837057074E-2</v>
      </c>
      <c r="AA1290" s="185">
        <f t="shared" si="455"/>
        <v>3.2057005035371045E-3</v>
      </c>
      <c r="AB1290" s="186">
        <f t="shared" si="456"/>
        <v>-5.2360503975914813E-3</v>
      </c>
      <c r="AC1290" s="186">
        <f t="shared" si="456"/>
        <v>-4.419768639458628E-2</v>
      </c>
      <c r="AD1290" s="186">
        <f t="shared" si="456"/>
        <v>-6.2684439642423359E-2</v>
      </c>
      <c r="AE1290" s="174">
        <f t="shared" si="457"/>
        <v>-6.2684439642423359E-2</v>
      </c>
      <c r="AF1290" s="186">
        <f t="shared" si="458"/>
        <v>-6.8502990205395978E-2</v>
      </c>
      <c r="AG1290" s="174">
        <f t="shared" si="459"/>
        <v>-6.8502990205395978E-2</v>
      </c>
      <c r="AH1290" s="186">
        <f t="shared" si="460"/>
        <v>-8.1289023093536236E-2</v>
      </c>
      <c r="AI1290" s="2173">
        <f t="shared" si="461"/>
        <v>-8.1289023093536236E-2</v>
      </c>
      <c r="AJ1290" s="1891">
        <f t="shared" si="462"/>
        <v>-9.317191915042701E-2</v>
      </c>
      <c r="AK1290" s="174">
        <f t="shared" si="463"/>
        <v>-9.317191915042701E-2</v>
      </c>
      <c r="AL1290" s="186">
        <f t="shared" si="464"/>
        <v>-7.3048644978974078E-2</v>
      </c>
      <c r="AM1290" s="174">
        <f t="shared" si="465"/>
        <v>-7.0707604363383206E-2</v>
      </c>
      <c r="AN1290" s="186">
        <f t="shared" si="466"/>
        <v>-6.9139063754202548E-2</v>
      </c>
      <c r="AO1290" s="174">
        <f t="shared" si="467"/>
        <v>-6.7227991238566098E-2</v>
      </c>
      <c r="AP1290" s="186">
        <f t="shared" si="468"/>
        <v>-5.5523072216403326E-2</v>
      </c>
      <c r="AQ1290" s="174">
        <f t="shared" si="469"/>
        <v>-5.4599674134787501E-2</v>
      </c>
      <c r="AR1290" s="2559">
        <f t="shared" si="470"/>
        <v>-3.2680904764074314E-2</v>
      </c>
      <c r="AS1290" s="2561">
        <f t="shared" si="471"/>
        <v>-6.92758392926765E-2</v>
      </c>
      <c r="AT1290" s="2559">
        <f t="shared" si="472"/>
        <v>-3.0536608700129832E-2</v>
      </c>
      <c r="AU1290" s="174">
        <f t="shared" si="473"/>
        <v>-5.1540512729290971E-2</v>
      </c>
      <c r="AV1290" s="186">
        <f t="shared" si="474"/>
        <v>-2.9589816469196957E-2</v>
      </c>
      <c r="AW1290" s="174">
        <f t="shared" si="475"/>
        <v>-3.2455652141588874E-2</v>
      </c>
      <c r="AX1290" s="186">
        <f t="shared" si="476"/>
        <v>-2.9934029448840639E-2</v>
      </c>
      <c r="AY1290" s="174">
        <f t="shared" si="477"/>
        <v>-2.8393788337198515E-2</v>
      </c>
      <c r="AZ1290" s="186">
        <f t="shared" si="478"/>
        <v>-2.740082654392554E-2</v>
      </c>
      <c r="BA1290" s="174">
        <f t="shared" si="479"/>
        <v>-2.7195350257946348E-2</v>
      </c>
      <c r="BB1290" s="186">
        <f t="shared" si="480"/>
        <v>-2.9934029448840639E-2</v>
      </c>
      <c r="BC1290" s="174">
        <f t="shared" si="481"/>
        <v>0.27224352187617074</v>
      </c>
      <c r="BD1290" s="186">
        <f t="shared" si="482"/>
        <v>-2.9934029448840639E-2</v>
      </c>
      <c r="BE1290" s="174">
        <f t="shared" si="483"/>
        <v>-22.405637890337431</v>
      </c>
      <c r="BF1290" s="186">
        <f t="shared" si="484"/>
        <v>0</v>
      </c>
      <c r="BG1290" s="174">
        <f t="shared" si="485"/>
        <v>0</v>
      </c>
      <c r="BH1290" s="186">
        <f t="shared" si="486"/>
        <v>0</v>
      </c>
      <c r="BI1290" s="174">
        <f t="shared" si="487"/>
        <v>0</v>
      </c>
      <c r="BJ1290" s="186">
        <f t="shared" si="488"/>
        <v>0</v>
      </c>
      <c r="BK1290" s="174">
        <f t="shared" si="489"/>
        <v>0</v>
      </c>
    </row>
    <row r="1291" spans="3:67">
      <c r="C1291" s="161"/>
      <c r="D1291" s="203" t="str">
        <f>D979</f>
        <v>Net incurrence of liabilities</v>
      </c>
      <c r="E1291" s="56"/>
      <c r="F1291" s="56"/>
      <c r="G1291" s="56"/>
      <c r="H1291" s="56"/>
      <c r="I1291" s="56"/>
      <c r="J1291" s="56"/>
      <c r="K1291" s="56"/>
      <c r="L1291" s="56"/>
      <c r="M1291" s="56"/>
      <c r="N1291" s="56"/>
      <c r="O1291" s="56"/>
      <c r="P1291" s="56"/>
      <c r="Q1291" s="56"/>
      <c r="R1291" s="56"/>
      <c r="S1291" s="56"/>
      <c r="T1291" s="56"/>
      <c r="U1291" s="56"/>
      <c r="V1291" s="56"/>
      <c r="W1291" s="56"/>
      <c r="X1291" s="56"/>
      <c r="Y1291" s="56"/>
      <c r="Z1291" s="186">
        <f>Z1086</f>
        <v>3.135300048307484E-3</v>
      </c>
      <c r="AA1291" s="186">
        <f t="shared" si="455"/>
        <v>1.2109502748049294E-2</v>
      </c>
      <c r="AB1291" s="186">
        <f t="shared" si="456"/>
        <v>4.2166303547876462E-3</v>
      </c>
      <c r="AC1291" s="186">
        <f t="shared" si="456"/>
        <v>1.4324090712298777E-2</v>
      </c>
      <c r="AD1291" s="186">
        <f t="shared" si="456"/>
        <v>7.8693045620396324E-3</v>
      </c>
      <c r="AE1291" s="174">
        <f t="shared" si="457"/>
        <v>7.8693045620396324E-3</v>
      </c>
      <c r="AF1291" s="186">
        <f t="shared" si="458"/>
        <v>4.4797917666900798E-2</v>
      </c>
      <c r="AG1291" s="174">
        <f t="shared" si="459"/>
        <v>4.4797917666900798E-2</v>
      </c>
      <c r="AH1291" s="186">
        <f t="shared" si="460"/>
        <v>1.5267124811887529E-2</v>
      </c>
      <c r="AI1291" s="2173">
        <f t="shared" si="461"/>
        <v>1.5267124811887529E-2</v>
      </c>
      <c r="AJ1291" s="1891">
        <f t="shared" si="462"/>
        <v>3.053106932486797E-2</v>
      </c>
      <c r="AK1291" s="174">
        <f t="shared" si="463"/>
        <v>3.053106932486797E-2</v>
      </c>
      <c r="AL1291" s="186">
        <f t="shared" si="464"/>
        <v>-2.9580390349729177E-4</v>
      </c>
      <c r="AM1291" s="174">
        <f t="shared" si="465"/>
        <v>-2.9580390349729177E-4</v>
      </c>
      <c r="AN1291" s="186">
        <f t="shared" si="466"/>
        <v>4.5820306218963113E-3</v>
      </c>
      <c r="AO1291" s="174">
        <f t="shared" si="467"/>
        <v>4.5820306218963113E-3</v>
      </c>
      <c r="AP1291" s="186">
        <f t="shared" si="468"/>
        <v>1.5304796388446765E-2</v>
      </c>
      <c r="AQ1291" s="174">
        <f t="shared" si="469"/>
        <v>1.6210919506944227E-2</v>
      </c>
      <c r="AR1291" s="2559">
        <f t="shared" si="470"/>
        <v>8.8820403650331434E-3</v>
      </c>
      <c r="AS1291" s="2561">
        <f t="shared" si="471"/>
        <v>3.8438167275131975E-2</v>
      </c>
      <c r="AT1291" s="2559">
        <f t="shared" si="472"/>
        <v>8.3015993804325516E-3</v>
      </c>
      <c r="AU1291" s="174">
        <f t="shared" si="473"/>
        <v>2.8921309330019716E-2</v>
      </c>
      <c r="AV1291" s="186">
        <f t="shared" si="474"/>
        <v>8.0399045428215781E-3</v>
      </c>
      <c r="AW1291" s="174">
        <f t="shared" si="475"/>
        <v>9.6490993014232522E-3</v>
      </c>
      <c r="AX1291" s="186">
        <f t="shared" si="476"/>
        <v>5.1098937047652357E-3</v>
      </c>
      <c r="AY1291" s="174">
        <f t="shared" si="477"/>
        <v>5.8770938819434774E-3</v>
      </c>
      <c r="AZ1291" s="186">
        <f t="shared" si="478"/>
        <v>4.7859408686364846E-3</v>
      </c>
      <c r="BA1291" s="174">
        <f t="shared" si="479"/>
        <v>4.7857902747381444E-3</v>
      </c>
      <c r="BB1291" s="186">
        <f t="shared" si="480"/>
        <v>5.1098937047652357E-3</v>
      </c>
      <c r="BC1291" s="174">
        <f t="shared" si="481"/>
        <v>3.1275109927143734E-3</v>
      </c>
      <c r="BD1291" s="186">
        <f t="shared" si="482"/>
        <v>5.1098937047652357E-3</v>
      </c>
      <c r="BE1291" s="174">
        <f t="shared" si="483"/>
        <v>3.1619967508447078E-3</v>
      </c>
      <c r="BF1291" s="186">
        <f t="shared" si="484"/>
        <v>0</v>
      </c>
      <c r="BG1291" s="174">
        <f t="shared" si="485"/>
        <v>0</v>
      </c>
      <c r="BH1291" s="186">
        <f t="shared" si="486"/>
        <v>0</v>
      </c>
      <c r="BI1291" s="174">
        <f t="shared" si="487"/>
        <v>0</v>
      </c>
      <c r="BJ1291" s="186">
        <f t="shared" si="488"/>
        <v>0</v>
      </c>
      <c r="BK1291" s="174">
        <f t="shared" si="489"/>
        <v>0</v>
      </c>
    </row>
    <row r="1292" spans="3:67">
      <c r="C1292" s="162"/>
      <c r="D1292" s="204" t="s">
        <v>54</v>
      </c>
      <c r="E1292" s="47"/>
      <c r="F1292" s="47"/>
      <c r="G1292" s="47"/>
      <c r="H1292" s="47"/>
      <c r="I1292" s="47"/>
      <c r="J1292" s="47"/>
      <c r="K1292" s="47"/>
      <c r="L1292" s="47"/>
      <c r="M1292" s="47"/>
      <c r="N1292" s="47"/>
      <c r="O1292" s="47"/>
      <c r="P1292" s="47"/>
      <c r="Q1292" s="47"/>
      <c r="R1292" s="47"/>
      <c r="S1292" s="47"/>
      <c r="T1292" s="47"/>
      <c r="U1292" s="47"/>
      <c r="V1292" s="47"/>
      <c r="W1292" s="47"/>
      <c r="X1292" s="47"/>
      <c r="Y1292" s="47"/>
      <c r="Z1292" s="191"/>
      <c r="AA1292" s="191"/>
      <c r="AB1292" s="253"/>
      <c r="AC1292" s="253"/>
      <c r="AD1292" s="215" t="s">
        <v>1308</v>
      </c>
      <c r="AE1292" s="588" t="s">
        <v>1308</v>
      </c>
      <c r="AF1292" s="215" t="s">
        <v>1308</v>
      </c>
      <c r="AG1292" s="588" t="s">
        <v>1308</v>
      </c>
      <c r="AH1292" s="215" t="s">
        <v>1308</v>
      </c>
      <c r="AI1292" s="2166" t="s">
        <v>1308</v>
      </c>
      <c r="AJ1292" s="1887" t="s">
        <v>1308</v>
      </c>
      <c r="AK1292" s="588" t="s">
        <v>1308</v>
      </c>
      <c r="AL1292" s="215" t="s">
        <v>1308</v>
      </c>
      <c r="AM1292" s="588" t="s">
        <v>1308</v>
      </c>
      <c r="AN1292" s="215" t="s">
        <v>1398</v>
      </c>
      <c r="AO1292" s="588" t="s">
        <v>1391</v>
      </c>
      <c r="AP1292" s="215" t="s">
        <v>1398</v>
      </c>
      <c r="AQ1292" s="588" t="s">
        <v>1391</v>
      </c>
      <c r="AR1292" s="2550" t="s">
        <v>1398</v>
      </c>
      <c r="AS1292" s="2551" t="s">
        <v>1391</v>
      </c>
      <c r="AT1292" s="2550" t="s">
        <v>1398</v>
      </c>
      <c r="AU1292" s="588" t="s">
        <v>1391</v>
      </c>
      <c r="AV1292" s="215" t="s">
        <v>1398</v>
      </c>
      <c r="AW1292" s="588" t="s">
        <v>1391</v>
      </c>
      <c r="AX1292" s="215" t="s">
        <v>1398</v>
      </c>
      <c r="AY1292" s="588" t="s">
        <v>1391</v>
      </c>
      <c r="AZ1292" s="215" t="s">
        <v>1132</v>
      </c>
      <c r="BA1292" s="588" t="s">
        <v>1309</v>
      </c>
      <c r="BB1292" s="215" t="s">
        <v>1398</v>
      </c>
      <c r="BC1292" s="588" t="s">
        <v>1391</v>
      </c>
      <c r="BD1292" s="215" t="s">
        <v>1398</v>
      </c>
      <c r="BE1292" s="588" t="s">
        <v>1391</v>
      </c>
      <c r="BF1292" s="215" t="s">
        <v>1398</v>
      </c>
      <c r="BG1292" s="588" t="s">
        <v>1391</v>
      </c>
      <c r="BH1292" s="215" t="s">
        <v>1398</v>
      </c>
      <c r="BI1292" s="588" t="s">
        <v>1391</v>
      </c>
      <c r="BJ1292" s="215"/>
      <c r="BK1292" s="588"/>
    </row>
    <row r="1293" spans="3:67">
      <c r="C1293" s="159"/>
      <c r="D1293" s="200" t="s">
        <v>240</v>
      </c>
      <c r="E1293" s="51"/>
      <c r="F1293" s="51"/>
      <c r="G1293" s="51"/>
      <c r="H1293" s="51"/>
      <c r="I1293" s="51"/>
      <c r="J1293" s="51"/>
      <c r="K1293" s="51"/>
      <c r="L1293" s="51"/>
      <c r="M1293" s="51"/>
      <c r="N1293" s="51"/>
      <c r="O1293" s="51"/>
      <c r="P1293" s="51"/>
      <c r="Q1293" s="51"/>
      <c r="R1293" s="51"/>
      <c r="S1293" s="51"/>
      <c r="T1293" s="51"/>
      <c r="U1293" s="51"/>
      <c r="V1293" s="51"/>
      <c r="W1293" s="51"/>
      <c r="X1293" s="51"/>
      <c r="Y1293" s="51"/>
      <c r="Z1293" s="207">
        <v>2015</v>
      </c>
      <c r="AA1293" s="207">
        <v>2016</v>
      </c>
      <c r="AB1293" s="207">
        <v>2017</v>
      </c>
      <c r="AC1293" s="207">
        <v>2018</v>
      </c>
      <c r="AD1293" s="207" t="s">
        <v>472</v>
      </c>
      <c r="AE1293" s="206"/>
      <c r="AF1293" s="208" t="s">
        <v>478</v>
      </c>
      <c r="AG1293" s="206"/>
      <c r="AH1293" s="208" t="s">
        <v>504</v>
      </c>
      <c r="AI1293" s="2168"/>
      <c r="AJ1293" s="208" t="s">
        <v>507</v>
      </c>
      <c r="AK1293" s="206"/>
      <c r="AL1293" s="208" t="s">
        <v>731</v>
      </c>
      <c r="AM1293" s="206"/>
      <c r="AN1293" s="208" t="s">
        <v>733</v>
      </c>
      <c r="AO1293" s="206"/>
      <c r="AP1293" s="208" t="s">
        <v>1122</v>
      </c>
      <c r="AQ1293" s="206"/>
      <c r="AR1293" s="2554" t="s">
        <v>738</v>
      </c>
      <c r="AS1293" s="206"/>
      <c r="AT1293" s="2554" t="s">
        <v>1121</v>
      </c>
      <c r="AU1293" s="206"/>
      <c r="AV1293" s="208" t="s">
        <v>1174</v>
      </c>
      <c r="AW1293" s="206"/>
      <c r="AX1293" s="208" t="s">
        <v>1175</v>
      </c>
      <c r="AY1293" s="206"/>
      <c r="AZ1293" s="208" t="s">
        <v>1176</v>
      </c>
      <c r="BA1293" s="206"/>
      <c r="BB1293" s="208" t="s">
        <v>1399</v>
      </c>
      <c r="BC1293" s="575"/>
      <c r="BD1293" s="208" t="s">
        <v>1400</v>
      </c>
      <c r="BE1293" s="575"/>
      <c r="BF1293" s="208" t="s">
        <v>1401</v>
      </c>
      <c r="BG1293" s="575"/>
      <c r="BH1293" s="208" t="s">
        <v>1402</v>
      </c>
      <c r="BI1293" s="575"/>
      <c r="BJ1293" s="208" t="s">
        <v>1403</v>
      </c>
      <c r="BK1293" s="575"/>
    </row>
    <row r="1294" spans="3:67">
      <c r="C1294" s="128"/>
      <c r="D1294" s="201" t="s">
        <v>715</v>
      </c>
      <c r="E1294" s="51"/>
      <c r="F1294" s="51"/>
      <c r="G1294" s="51"/>
      <c r="H1294" s="51"/>
      <c r="I1294" s="51"/>
      <c r="J1294" s="51"/>
      <c r="K1294" s="51"/>
      <c r="L1294" s="51"/>
      <c r="M1294" s="51"/>
      <c r="N1294" s="51"/>
      <c r="O1294" s="51"/>
      <c r="P1294" s="51"/>
      <c r="Q1294" s="51"/>
      <c r="R1294" s="51"/>
      <c r="S1294" s="51"/>
      <c r="T1294" s="51"/>
      <c r="U1294" s="51"/>
      <c r="V1294" s="51"/>
      <c r="W1294" s="51"/>
      <c r="X1294" s="51"/>
      <c r="Y1294" s="51"/>
      <c r="Z1294" s="192">
        <f>Z1144</f>
        <v>682.04487175539759</v>
      </c>
      <c r="AA1294" s="192">
        <f t="shared" ref="AA1294:AB1294" si="490">AA1144</f>
        <v>726.61089888126162</v>
      </c>
      <c r="AB1294" s="192">
        <f t="shared" si="490"/>
        <v>1040.4630420538626</v>
      </c>
      <c r="AC1294" s="192">
        <f t="shared" ref="AC1294:AD1298" si="491">AC1089</f>
        <v>1129.6259856911984</v>
      </c>
      <c r="AD1294" s="192">
        <f t="shared" si="491"/>
        <v>1239.7017406889609</v>
      </c>
      <c r="AE1294" s="171">
        <f t="shared" ref="AE1294:AE1299" si="492">AD1144</f>
        <v>1239.7017406889609</v>
      </c>
      <c r="AF1294" s="193">
        <f t="shared" ref="AF1294:AF1299" si="493">AE1089</f>
        <v>1407.5179307271878</v>
      </c>
      <c r="AG1294" s="171">
        <f t="shared" ref="AG1294:AG1299" si="494">AE1144</f>
        <v>1407.5179307271878</v>
      </c>
      <c r="AH1294" s="193">
        <f t="shared" ref="AH1294:AH1299" si="495">AF1089</f>
        <v>1530.8304561703999</v>
      </c>
      <c r="AI1294" s="2171">
        <f t="shared" ref="AI1294:AI1299" si="496">AF1144</f>
        <v>1530.8304561703999</v>
      </c>
      <c r="AJ1294" s="1893">
        <f t="shared" ref="AJ1294:AJ1299" si="497">AG1089</f>
        <v>2111.8792169381027</v>
      </c>
      <c r="AK1294" s="171">
        <f t="shared" ref="AK1294:AK1299" si="498">AG1144</f>
        <v>2111.8792169381027</v>
      </c>
      <c r="AL1294" s="193">
        <f t="shared" ref="AL1294:AL1299" si="499">AH1089</f>
        <v>2465.9492713402205</v>
      </c>
      <c r="AM1294" s="171">
        <f t="shared" ref="AM1294:AM1299" si="500">AH1144</f>
        <v>2465.9492713402205</v>
      </c>
      <c r="AN1294" s="193">
        <f t="shared" ref="AN1294:AN1299" si="501">AI1089</f>
        <v>3033.8496334636511</v>
      </c>
      <c r="AO1294" s="171">
        <f t="shared" ref="AO1294:AO1299" si="502">AI1144</f>
        <v>3201.0016814397941</v>
      </c>
      <c r="AP1294" s="193">
        <f t="shared" ref="AP1294:AP1299" si="503">AJ1089</f>
        <v>3720.9184005540101</v>
      </c>
      <c r="AQ1294" s="171">
        <f t="shared" ref="AQ1294:AQ1299" si="504">AJ1144</f>
        <v>3953.1212111138934</v>
      </c>
      <c r="AR1294" s="2564">
        <f t="shared" ref="AR1294:AR1299" si="505">AK1089</f>
        <v>4324.3923664219228</v>
      </c>
      <c r="AS1294" s="2558">
        <f t="shared" ref="AS1294:AS1299" si="506">AK1144</f>
        <v>4669.2890927143135</v>
      </c>
      <c r="AT1294" s="2564">
        <f t="shared" ref="AT1294:AT1299" si="507">AL1089</f>
        <v>4959.7283162120402</v>
      </c>
      <c r="AU1294" s="171">
        <f t="shared" ref="AU1294:AU1299" si="508">AL1144</f>
        <v>5237.8183937624381</v>
      </c>
      <c r="AV1294" s="193">
        <f t="shared" ref="AV1294:AV1299" si="509">AM1089</f>
        <v>5606.1351341928676</v>
      </c>
      <c r="AW1294" s="171">
        <f t="shared" ref="AW1294:AW1299" si="510">AM1144</f>
        <v>6025.088683444963</v>
      </c>
      <c r="AX1294" s="193">
        <f t="shared" ref="AX1294:AX1299" si="511">AN1089</f>
        <v>6263.2493955574873</v>
      </c>
      <c r="AY1294" s="171">
        <f t="shared" ref="AY1294:AY1299" si="512">AN1144</f>
        <v>6779.9446013740189</v>
      </c>
      <c r="AZ1294" s="193">
        <f t="shared" ref="AZ1294:AZ1299" si="513">AO1089</f>
        <v>7062.5011642365916</v>
      </c>
      <c r="BA1294" s="171">
        <f t="shared" ref="BA1294:BA1299" si="514">AO1144</f>
        <v>7427.3801297785085</v>
      </c>
      <c r="BB1294" s="193">
        <f t="shared" ref="BB1294:BB1299" si="515">AQ1089</f>
        <v>6266.2493955574901</v>
      </c>
      <c r="BC1294" s="171">
        <f t="shared" ref="BC1294:BC1299" si="516">AQ1144</f>
        <v>7773.2699224603621</v>
      </c>
      <c r="BD1294" s="193">
        <f t="shared" ref="BD1294:BD1299" si="517">AS1089</f>
        <v>6268.2493955574901</v>
      </c>
      <c r="BE1294" s="171">
        <f t="shared" ref="BE1294:BE1299" si="518">AS1144</f>
        <v>8824.3157253842091</v>
      </c>
      <c r="BF1294" s="193">
        <f t="shared" ref="BF1294:BF1299" si="519">AU1089</f>
        <v>0</v>
      </c>
      <c r="BG1294" s="171">
        <f t="shared" ref="BG1294:BG1299" si="520">AU1144</f>
        <v>0</v>
      </c>
      <c r="BH1294" s="193">
        <f t="shared" ref="BH1294:BH1299" si="521">AW1089</f>
        <v>0</v>
      </c>
      <c r="BI1294" s="171">
        <f t="shared" ref="BI1294:BI1299" si="522">AW1144</f>
        <v>0</v>
      </c>
      <c r="BJ1294" s="193">
        <f t="shared" ref="BJ1294:BJ1299" si="523">AY1089</f>
        <v>0</v>
      </c>
      <c r="BK1294" s="171">
        <f t="shared" ref="BK1294:BK1299" si="524">AY1144</f>
        <v>0</v>
      </c>
    </row>
    <row r="1295" spans="3:67">
      <c r="C1295" s="128"/>
      <c r="D1295" s="201" t="s">
        <v>713</v>
      </c>
      <c r="E1295" s="51"/>
      <c r="F1295" s="51"/>
      <c r="G1295" s="51"/>
      <c r="H1295" s="51"/>
      <c r="I1295" s="51"/>
      <c r="J1295" s="51"/>
      <c r="K1295" s="51"/>
      <c r="L1295" s="51"/>
      <c r="M1295" s="51"/>
      <c r="N1295" s="51"/>
      <c r="O1295" s="51"/>
      <c r="P1295" s="51"/>
      <c r="Q1295" s="51"/>
      <c r="R1295" s="51"/>
      <c r="S1295" s="51"/>
      <c r="T1295" s="51"/>
      <c r="U1295" s="51"/>
      <c r="V1295" s="51"/>
      <c r="W1295" s="51"/>
      <c r="X1295" s="51"/>
      <c r="Y1295" s="51"/>
      <c r="Z1295" s="185">
        <f>Z1145</f>
        <v>-5.6764290080619451E-2</v>
      </c>
      <c r="AA1295" s="185">
        <f t="shared" ref="AA1295:AB1295" si="525">AA1145</f>
        <v>6.5341781708823987E-2</v>
      </c>
      <c r="AB1295" s="185">
        <f t="shared" si="525"/>
        <v>0.43193976811499613</v>
      </c>
      <c r="AC1295" s="185">
        <f t="shared" si="491"/>
        <v>8.5695445233046508E-2</v>
      </c>
      <c r="AD1295" s="185">
        <f t="shared" si="491"/>
        <v>9.7444425316056238E-2</v>
      </c>
      <c r="AE1295" s="172">
        <f t="shared" si="492"/>
        <v>9.7444425316056238E-2</v>
      </c>
      <c r="AF1295" s="194">
        <f t="shared" si="493"/>
        <v>0.13536819747059781</v>
      </c>
      <c r="AG1295" s="172">
        <f t="shared" si="494"/>
        <v>0.13536819747059781</v>
      </c>
      <c r="AH1295" s="194">
        <f t="shared" si="495"/>
        <v>8.7609914411181489E-2</v>
      </c>
      <c r="AI1295" s="2172">
        <f t="shared" si="496"/>
        <v>8.7609914411181489E-2</v>
      </c>
      <c r="AJ1295" s="1894">
        <f t="shared" si="497"/>
        <v>0.37956441121591133</v>
      </c>
      <c r="AK1295" s="172">
        <f t="shared" si="498"/>
        <v>0.37956441121591133</v>
      </c>
      <c r="AL1295" s="194">
        <f t="shared" si="499"/>
        <v>0.16765639415471134</v>
      </c>
      <c r="AM1295" s="172">
        <f t="shared" si="500"/>
        <v>0.16765639415471134</v>
      </c>
      <c r="AN1295" s="194">
        <f t="shared" si="501"/>
        <v>0.23029685513959586</v>
      </c>
      <c r="AO1295" s="172">
        <f t="shared" si="502"/>
        <v>0.29808091295409311</v>
      </c>
      <c r="AP1295" s="194">
        <f t="shared" si="503"/>
        <v>0.22646764015985665</v>
      </c>
      <c r="AQ1295" s="172">
        <f t="shared" si="504"/>
        <v>0.23496380337288669</v>
      </c>
      <c r="AR1295" s="2565">
        <f t="shared" si="505"/>
        <v>0.16218414404843196</v>
      </c>
      <c r="AS1295" s="2560">
        <f t="shared" si="506"/>
        <v>0.18116517135547716</v>
      </c>
      <c r="AT1295" s="2565">
        <f t="shared" si="507"/>
        <v>0.14691912665543017</v>
      </c>
      <c r="AU1295" s="172">
        <f t="shared" si="508"/>
        <v>0.12175928492738319</v>
      </c>
      <c r="AV1295" s="194">
        <f t="shared" si="509"/>
        <v>0.13033109411817878</v>
      </c>
      <c r="AW1295" s="172">
        <f t="shared" si="510"/>
        <v>0.15030499923786245</v>
      </c>
      <c r="AX1295" s="194">
        <f t="shared" si="511"/>
        <v>0.11721341809203945</v>
      </c>
      <c r="AY1295" s="172">
        <f t="shared" si="512"/>
        <v>0.12528544517579654</v>
      </c>
      <c r="AZ1295" s="194">
        <f t="shared" si="513"/>
        <v>4.4012991099078524E-2</v>
      </c>
      <c r="BA1295" s="172">
        <f t="shared" si="514"/>
        <v>9.5492746101978554E-2</v>
      </c>
      <c r="BB1295" s="194">
        <f t="shared" si="515"/>
        <v>3.1172134180920401</v>
      </c>
      <c r="BC1295" s="172">
        <f t="shared" si="516"/>
        <v>5.042651578436752E-2</v>
      </c>
      <c r="BD1295" s="194">
        <f t="shared" si="517"/>
        <v>5.1172134180920397</v>
      </c>
      <c r="BE1295" s="172">
        <f t="shared" si="518"/>
        <v>7.5027774708857464E-2</v>
      </c>
      <c r="BF1295" s="194">
        <f t="shared" si="519"/>
        <v>0</v>
      </c>
      <c r="BG1295" s="172">
        <f t="shared" si="520"/>
        <v>0</v>
      </c>
      <c r="BH1295" s="194">
        <f t="shared" si="521"/>
        <v>0</v>
      </c>
      <c r="BI1295" s="172">
        <f t="shared" si="522"/>
        <v>0</v>
      </c>
      <c r="BJ1295" s="194">
        <f t="shared" si="523"/>
        <v>0</v>
      </c>
      <c r="BK1295" s="172">
        <f t="shared" si="524"/>
        <v>0</v>
      </c>
    </row>
    <row r="1296" spans="3:67">
      <c r="C1296" s="128"/>
      <c r="D1296" s="201" t="s">
        <v>716</v>
      </c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195">
        <f>Z1146</f>
        <v>1918.6504662017737</v>
      </c>
      <c r="AA1296" s="195">
        <f t="shared" ref="AA1296:AB1296" si="526">AA1146</f>
        <v>2020.7541298457961</v>
      </c>
      <c r="AB1296" s="195">
        <f t="shared" si="526"/>
        <v>2014.3645715253474</v>
      </c>
      <c r="AC1296" s="195">
        <f t="shared" si="491"/>
        <v>2284.1439230170154</v>
      </c>
      <c r="AD1296" s="195">
        <f t="shared" si="491"/>
        <v>2704.631588665301</v>
      </c>
      <c r="AE1296" s="175">
        <f t="shared" si="492"/>
        <v>2704.631588665301</v>
      </c>
      <c r="AF1296" s="193">
        <f t="shared" si="493"/>
        <v>3057.7890691445859</v>
      </c>
      <c r="AG1296" s="175">
        <f t="shared" si="494"/>
        <v>3057.7890691445859</v>
      </c>
      <c r="AH1296" s="193">
        <f t="shared" si="495"/>
        <v>3189.5244366107245</v>
      </c>
      <c r="AI1296" s="2175">
        <f t="shared" si="496"/>
        <v>3189.5244366107245</v>
      </c>
      <c r="AJ1296" s="1893">
        <f t="shared" si="497"/>
        <v>4100.4237989740086</v>
      </c>
      <c r="AK1296" s="175">
        <f t="shared" si="498"/>
        <v>4100.4237989740086</v>
      </c>
      <c r="AL1296" s="193">
        <f t="shared" si="499"/>
        <v>4834.7090858160327</v>
      </c>
      <c r="AM1296" s="175">
        <f t="shared" si="500"/>
        <v>4834.7090858160327</v>
      </c>
      <c r="AN1296" s="193">
        <f t="shared" si="501"/>
        <v>5442.2495380721903</v>
      </c>
      <c r="AO1296" s="175">
        <f t="shared" si="502"/>
        <v>5545.4012692603374</v>
      </c>
      <c r="AP1296" s="193">
        <f t="shared" si="503"/>
        <v>6062.5530556875101</v>
      </c>
      <c r="AQ1296" s="175">
        <f t="shared" si="504"/>
        <v>6354.4124781387582</v>
      </c>
      <c r="AR1296" s="2564">
        <f t="shared" si="505"/>
        <v>6649.9720770084941</v>
      </c>
      <c r="AS1296" s="2401">
        <f t="shared" si="506"/>
        <v>7256.2125264096212</v>
      </c>
      <c r="AT1296" s="2564">
        <f t="shared" si="507"/>
        <v>7270.1161091151353</v>
      </c>
      <c r="AU1296" s="175">
        <f t="shared" si="508"/>
        <v>7581.1643908702499</v>
      </c>
      <c r="AV1296" s="193">
        <f t="shared" si="509"/>
        <v>7887.29500936349</v>
      </c>
      <c r="AW1296" s="175">
        <f t="shared" si="510"/>
        <v>7960.7412616760685</v>
      </c>
      <c r="AX1296" s="193">
        <f t="shared" si="511"/>
        <v>8428.3476628512235</v>
      </c>
      <c r="AY1296" s="175">
        <f t="shared" si="512"/>
        <v>8633.6458678482413</v>
      </c>
      <c r="AZ1296" s="193">
        <f t="shared" si="513"/>
        <v>8889.2300028290992</v>
      </c>
      <c r="BA1296" s="175">
        <f t="shared" si="514"/>
        <v>9155.1866255505847</v>
      </c>
      <c r="BB1296" s="193">
        <f t="shared" si="515"/>
        <v>8431.3476628512199</v>
      </c>
      <c r="BC1296" s="175">
        <f t="shared" si="516"/>
        <v>7788.0181909984167</v>
      </c>
      <c r="BD1296" s="193">
        <f t="shared" si="517"/>
        <v>8433.3476628512199</v>
      </c>
      <c r="BE1296" s="175">
        <f t="shared" si="518"/>
        <v>9223.650931696895</v>
      </c>
      <c r="BF1296" s="193">
        <f t="shared" si="519"/>
        <v>0</v>
      </c>
      <c r="BG1296" s="175">
        <f t="shared" si="520"/>
        <v>0</v>
      </c>
      <c r="BH1296" s="193">
        <f t="shared" si="521"/>
        <v>0</v>
      </c>
      <c r="BI1296" s="175">
        <f t="shared" si="522"/>
        <v>0</v>
      </c>
      <c r="BJ1296" s="193">
        <f t="shared" si="523"/>
        <v>0</v>
      </c>
      <c r="BK1296" s="175">
        <f t="shared" si="524"/>
        <v>0</v>
      </c>
    </row>
    <row r="1297" spans="3:63">
      <c r="C1297" s="161"/>
      <c r="D1297" s="203" t="s">
        <v>714</v>
      </c>
      <c r="E1297" s="51"/>
      <c r="F1297" s="51"/>
      <c r="G1297" s="51"/>
      <c r="H1297" s="51"/>
      <c r="I1297" s="51"/>
      <c r="J1297" s="51"/>
      <c r="K1297" s="51"/>
      <c r="L1297" s="51"/>
      <c r="M1297" s="51"/>
      <c r="N1297" s="51"/>
      <c r="O1297" s="51"/>
      <c r="P1297" s="51"/>
      <c r="Q1297" s="51"/>
      <c r="R1297" s="51"/>
      <c r="S1297" s="51"/>
      <c r="T1297" s="51"/>
      <c r="U1297" s="51"/>
      <c r="V1297" s="51"/>
      <c r="W1297" s="51"/>
      <c r="X1297" s="51"/>
      <c r="Y1297" s="51"/>
      <c r="Z1297" s="185">
        <f>Z985</f>
        <v>-3.6657617327338188E-2</v>
      </c>
      <c r="AA1297" s="185">
        <f>AA985</f>
        <v>5.321639633828168E-2</v>
      </c>
      <c r="AB1297" s="185">
        <f>AB985</f>
        <v>-3.1619672210870808E-3</v>
      </c>
      <c r="AC1297" s="185">
        <f t="shared" si="491"/>
        <v>0.13392776824275732</v>
      </c>
      <c r="AD1297" s="185">
        <f t="shared" si="491"/>
        <v>0.18408982963423948</v>
      </c>
      <c r="AE1297" s="174">
        <f t="shared" si="492"/>
        <v>0.18408982963423948</v>
      </c>
      <c r="AF1297" s="194">
        <f t="shared" si="493"/>
        <v>0.13057507793642364</v>
      </c>
      <c r="AG1297" s="174">
        <f t="shared" si="494"/>
        <v>0.13057507793642364</v>
      </c>
      <c r="AH1297" s="194">
        <f t="shared" si="495"/>
        <v>4.3081901493941643E-2</v>
      </c>
      <c r="AI1297" s="2173">
        <f t="shared" si="496"/>
        <v>4.3081901493941643E-2</v>
      </c>
      <c r="AJ1297" s="1894">
        <f t="shared" si="497"/>
        <v>0.28559096519455762</v>
      </c>
      <c r="AK1297" s="174">
        <f t="shared" si="498"/>
        <v>0.28559096519455762</v>
      </c>
      <c r="AL1297" s="194">
        <f t="shared" si="499"/>
        <v>0.17907546215729075</v>
      </c>
      <c r="AM1297" s="174">
        <f t="shared" si="500"/>
        <v>0.17907546215729075</v>
      </c>
      <c r="AN1297" s="194">
        <f t="shared" si="501"/>
        <v>0.12566225629553318</v>
      </c>
      <c r="AO1297" s="174">
        <f t="shared" si="502"/>
        <v>0.14699792083236574</v>
      </c>
      <c r="AP1297" s="194">
        <f t="shared" si="503"/>
        <v>0.11397924944012217</v>
      </c>
      <c r="AQ1297" s="174">
        <f t="shared" si="504"/>
        <v>0.14588866875387163</v>
      </c>
      <c r="AR1297" s="2565">
        <f t="shared" si="505"/>
        <v>9.6893011232273452E-2</v>
      </c>
      <c r="AS1297" s="2561">
        <f t="shared" si="506"/>
        <v>0.14191714047102666</v>
      </c>
      <c r="AT1297" s="2565">
        <f t="shared" si="507"/>
        <v>9.3255133243448807E-2</v>
      </c>
      <c r="AU1297" s="174">
        <f t="shared" si="508"/>
        <v>4.4782572626964612E-2</v>
      </c>
      <c r="AV1297" s="194">
        <f t="shared" si="509"/>
        <v>8.4892578190676637E-2</v>
      </c>
      <c r="AW1297" s="174">
        <f t="shared" si="510"/>
        <v>5.0068413140194057E-2</v>
      </c>
      <c r="AX1297" s="194">
        <f t="shared" si="511"/>
        <v>6.8597998787343073E-2</v>
      </c>
      <c r="AY1297" s="174">
        <f t="shared" si="512"/>
        <v>8.452788302662384E-2</v>
      </c>
      <c r="AZ1297" s="194">
        <f t="shared" si="513"/>
        <v>2.2579591009811217E-2</v>
      </c>
      <c r="BA1297" s="174">
        <f t="shared" si="514"/>
        <v>6.0407939552462375E-2</v>
      </c>
      <c r="BB1297" s="194">
        <f t="shared" si="515"/>
        <v>3.06859799878734</v>
      </c>
      <c r="BC1297" s="174">
        <f t="shared" si="516"/>
        <v>-0.11318711189670572</v>
      </c>
      <c r="BD1297" s="194">
        <f t="shared" si="517"/>
        <v>5.0685979987873404</v>
      </c>
      <c r="BE1297" s="174">
        <f t="shared" si="518"/>
        <v>0.40325890775032724</v>
      </c>
      <c r="BF1297" s="194">
        <f t="shared" si="519"/>
        <v>0</v>
      </c>
      <c r="BG1297" s="174">
        <f t="shared" si="520"/>
        <v>0</v>
      </c>
      <c r="BH1297" s="194">
        <f t="shared" si="521"/>
        <v>0</v>
      </c>
      <c r="BI1297" s="174">
        <f t="shared" si="522"/>
        <v>0</v>
      </c>
      <c r="BJ1297" s="194">
        <f t="shared" si="523"/>
        <v>0</v>
      </c>
      <c r="BK1297" s="174">
        <f t="shared" si="524"/>
        <v>0</v>
      </c>
    </row>
    <row r="1298" spans="3:63">
      <c r="C1298" s="128"/>
      <c r="D1298" s="201" t="s">
        <v>355</v>
      </c>
      <c r="E1298" s="57"/>
      <c r="F1298" s="57"/>
      <c r="G1298" s="57"/>
      <c r="H1298" s="57"/>
      <c r="I1298" s="57"/>
      <c r="J1298" s="57"/>
      <c r="K1298" s="57"/>
      <c r="L1298" s="57"/>
      <c r="M1298" s="57"/>
      <c r="N1298" s="57"/>
      <c r="O1298" s="57"/>
      <c r="P1298" s="57"/>
      <c r="Q1298" s="57"/>
      <c r="R1298" s="57"/>
      <c r="S1298" s="57"/>
      <c r="T1298" s="57"/>
      <c r="U1298" s="57"/>
      <c r="V1298" s="57"/>
      <c r="W1298" s="57"/>
      <c r="X1298" s="57"/>
      <c r="Y1298" s="57"/>
      <c r="Z1298" s="192">
        <f>Z1148</f>
        <v>-1083.6714859383139</v>
      </c>
      <c r="AA1298" s="192">
        <f t="shared" ref="AA1298:AB1298" si="527">AA1148</f>
        <v>-1330.8223647670379</v>
      </c>
      <c r="AB1298" s="192">
        <f t="shared" si="527"/>
        <v>-875.3626634207443</v>
      </c>
      <c r="AC1298" s="192">
        <f t="shared" si="491"/>
        <v>-974.78568106133037</v>
      </c>
      <c r="AD1298" s="192">
        <f t="shared" si="491"/>
        <v>-1230.8654441505071</v>
      </c>
      <c r="AE1298" s="171">
        <f t="shared" si="492"/>
        <v>-1230.8654441505071</v>
      </c>
      <c r="AF1298" s="193">
        <f t="shared" si="493"/>
        <v>-1227.5009740047303</v>
      </c>
      <c r="AG1298" s="171">
        <f t="shared" si="494"/>
        <v>-1227.5009740047303</v>
      </c>
      <c r="AH1298" s="193">
        <f t="shared" si="495"/>
        <v>-1203.0824766429605</v>
      </c>
      <c r="AI1298" s="2171">
        <f t="shared" si="496"/>
        <v>-1203.0824766429605</v>
      </c>
      <c r="AJ1298" s="1893">
        <f t="shared" si="497"/>
        <v>-1246.4464794543003</v>
      </c>
      <c r="AK1298" s="171">
        <f t="shared" si="498"/>
        <v>-1246.4464794543003</v>
      </c>
      <c r="AL1298" s="193">
        <f t="shared" si="499"/>
        <v>-1653.7204263559934</v>
      </c>
      <c r="AM1298" s="171">
        <f t="shared" si="500"/>
        <v>-1647.4562878811889</v>
      </c>
      <c r="AN1298" s="193">
        <f t="shared" si="501"/>
        <v>-1830.7471708390781</v>
      </c>
      <c r="AO1298" s="171">
        <f t="shared" si="502"/>
        <v>-1806.5845100067868</v>
      </c>
      <c r="AP1298" s="193">
        <f t="shared" si="503"/>
        <v>-1758.718561489148</v>
      </c>
      <c r="AQ1298" s="171">
        <f t="shared" si="504"/>
        <v>-2039.9026274538994</v>
      </c>
      <c r="AR1298" s="2564">
        <f t="shared" si="505"/>
        <v>-1706.5524162349957</v>
      </c>
      <c r="AS1298" s="2558">
        <f t="shared" si="506"/>
        <v>-2440.7263301490743</v>
      </c>
      <c r="AT1298" s="2564">
        <f t="shared" si="507"/>
        <v>-1688.5448637620232</v>
      </c>
      <c r="AU1298" s="171">
        <f t="shared" si="508"/>
        <v>-2147.073901894365</v>
      </c>
      <c r="AV1298" s="193">
        <f t="shared" si="509"/>
        <v>-1667.2766602525539</v>
      </c>
      <c r="AW1298" s="171">
        <f t="shared" si="510"/>
        <v>-1634.7829051972824</v>
      </c>
      <c r="AX1298" s="193">
        <f t="shared" si="511"/>
        <v>-1516.3265668338722</v>
      </c>
      <c r="AY1298" s="171">
        <f t="shared" si="512"/>
        <v>-1542.8442958624264</v>
      </c>
      <c r="AZ1298" s="193">
        <f t="shared" si="513"/>
        <v>-1486.8815644313613</v>
      </c>
      <c r="BA1298" s="171">
        <f t="shared" si="514"/>
        <v>-1465.3096079834609</v>
      </c>
      <c r="BB1298" s="193">
        <f t="shared" si="515"/>
        <v>-1513.3265668338699</v>
      </c>
      <c r="BC1298" s="171">
        <f t="shared" si="516"/>
        <v>409.20585415892765</v>
      </c>
      <c r="BD1298" s="193">
        <f t="shared" si="517"/>
        <v>-1511.3265668338699</v>
      </c>
      <c r="BE1298" s="171">
        <f t="shared" si="518"/>
        <v>-850.2666631699152</v>
      </c>
      <c r="BF1298" s="193">
        <f t="shared" si="519"/>
        <v>0</v>
      </c>
      <c r="BG1298" s="171">
        <f t="shared" si="520"/>
        <v>0</v>
      </c>
      <c r="BH1298" s="193">
        <f t="shared" si="521"/>
        <v>0</v>
      </c>
      <c r="BI1298" s="171">
        <f t="shared" si="522"/>
        <v>0</v>
      </c>
      <c r="BJ1298" s="193">
        <f t="shared" si="523"/>
        <v>0</v>
      </c>
      <c r="BK1298" s="171">
        <f t="shared" si="524"/>
        <v>0</v>
      </c>
    </row>
    <row r="1299" spans="3:63">
      <c r="C1299" s="161"/>
      <c r="D1299" s="203" t="s">
        <v>259</v>
      </c>
      <c r="E1299" s="51"/>
      <c r="F1299" s="51"/>
      <c r="G1299" s="51"/>
      <c r="H1299" s="51"/>
      <c r="I1299" s="51"/>
      <c r="J1299" s="51"/>
      <c r="K1299" s="51"/>
      <c r="L1299" s="51"/>
      <c r="M1299" s="51"/>
      <c r="N1299" s="51"/>
      <c r="O1299" s="51"/>
      <c r="P1299" s="51"/>
      <c r="Q1299" s="51"/>
      <c r="R1299" s="51"/>
      <c r="S1299" s="51"/>
      <c r="T1299" s="51"/>
      <c r="U1299" s="51"/>
      <c r="V1299" s="51"/>
      <c r="W1299" s="51"/>
      <c r="X1299" s="51"/>
      <c r="Y1299" s="51"/>
      <c r="Z1299" s="185">
        <f>Z1149</f>
        <v>-0.12684967967985264</v>
      </c>
      <c r="AA1299" s="185">
        <f t="shared" ref="AA1299:AC1299" si="528">AA1149</f>
        <v>-0.15305468419099508</v>
      </c>
      <c r="AB1299" s="185">
        <f t="shared" si="528"/>
        <v>-9.4593272117916918E-2</v>
      </c>
      <c r="AC1299" s="185">
        <f t="shared" si="528"/>
        <v>-0.1011411622283538</v>
      </c>
      <c r="AD1299" s="185">
        <f>AD1094</f>
        <v>-0.11917242410573975</v>
      </c>
      <c r="AE1299" s="174">
        <f t="shared" si="492"/>
        <v>-0.11917242410573975</v>
      </c>
      <c r="AF1299" s="186">
        <f t="shared" si="493"/>
        <v>-0.12089448542300874</v>
      </c>
      <c r="AG1299" s="174">
        <f t="shared" si="494"/>
        <v>-0.12089448542300874</v>
      </c>
      <c r="AH1299" s="186">
        <f t="shared" si="495"/>
        <v>-0.10888130450155582</v>
      </c>
      <c r="AI1299" s="2173">
        <f t="shared" si="496"/>
        <v>-0.10888130450155582</v>
      </c>
      <c r="AJ1299" s="1891">
        <f t="shared" si="497"/>
        <v>-9.3846143468771154E-2</v>
      </c>
      <c r="AK1299" s="174">
        <f t="shared" si="498"/>
        <v>-9.3846143468771154E-2</v>
      </c>
      <c r="AL1299" s="186">
        <f t="shared" si="499"/>
        <v>-0.11811274454592008</v>
      </c>
      <c r="AM1299" s="174">
        <f t="shared" si="500"/>
        <v>-0.11574594343094623</v>
      </c>
      <c r="AN1299" s="186">
        <f t="shared" si="501"/>
        <v>-0.13052472753230338</v>
      </c>
      <c r="AO1299" s="174">
        <f t="shared" si="502"/>
        <v>-0.12720535242180789</v>
      </c>
      <c r="AP1299" s="186">
        <f t="shared" si="503"/>
        <v>-0.12106287494318611</v>
      </c>
      <c r="AQ1299" s="174">
        <f t="shared" si="504"/>
        <v>-0.13806293667372962</v>
      </c>
      <c r="AR1299" s="2559">
        <f t="shared" si="505"/>
        <v>-0.11210369095352085</v>
      </c>
      <c r="AS1299" s="2561">
        <f t="shared" si="506"/>
        <v>-0.15704172313624404</v>
      </c>
      <c r="AT1299" s="2559">
        <f t="shared" si="507"/>
        <v>-0.10470866109363508</v>
      </c>
      <c r="AU1299" s="174">
        <f t="shared" si="508"/>
        <v>-0.1301396740146592</v>
      </c>
      <c r="AV1299" s="186">
        <f t="shared" si="509"/>
        <v>-9.6785279053973175E-2</v>
      </c>
      <c r="AW1299" s="174">
        <f t="shared" si="510"/>
        <v>-9.3062025911104004E-2</v>
      </c>
      <c r="AX1299" s="186">
        <f t="shared" si="511"/>
        <v>-8.1904136342176109E-2</v>
      </c>
      <c r="AY1299" s="174">
        <f t="shared" si="512"/>
        <v>-8.1844322228047342E-2</v>
      </c>
      <c r="AZ1299" s="186">
        <f t="shared" si="513"/>
        <v>-7.3579555262942159E-2</v>
      </c>
      <c r="BA1299" s="174">
        <f t="shared" si="514"/>
        <v>-7.2512049282938237E-2</v>
      </c>
      <c r="BB1299" s="186">
        <f t="shared" si="515"/>
        <v>-8.1904136342176109E-2</v>
      </c>
      <c r="BC1299" s="174">
        <f t="shared" si="516"/>
        <v>2.6065307956888276E-2</v>
      </c>
      <c r="BD1299" s="186">
        <f t="shared" si="517"/>
        <v>-8.1904136342176109E-2</v>
      </c>
      <c r="BE1299" s="174">
        <f t="shared" si="518"/>
        <v>-5.0722197764499072E-2</v>
      </c>
      <c r="BF1299" s="186">
        <f t="shared" si="519"/>
        <v>0</v>
      </c>
      <c r="BG1299" s="174">
        <f t="shared" si="520"/>
        <v>0</v>
      </c>
      <c r="BH1299" s="186">
        <f t="shared" si="521"/>
        <v>0</v>
      </c>
      <c r="BI1299" s="174">
        <f t="shared" si="522"/>
        <v>0</v>
      </c>
      <c r="BJ1299" s="186">
        <f t="shared" si="523"/>
        <v>0</v>
      </c>
      <c r="BK1299" s="174">
        <f t="shared" si="524"/>
        <v>0</v>
      </c>
    </row>
    <row r="1300" spans="3:63">
      <c r="C1300" s="128"/>
      <c r="D1300" s="203"/>
      <c r="E1300" s="82"/>
      <c r="F1300" s="82"/>
      <c r="G1300" s="82"/>
      <c r="H1300" s="82"/>
      <c r="I1300" s="82"/>
      <c r="J1300" s="82"/>
      <c r="K1300" s="82"/>
      <c r="L1300" s="82"/>
      <c r="M1300" s="82"/>
      <c r="N1300" s="82"/>
      <c r="O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 t="s">
        <v>269</v>
      </c>
      <c r="Z1300" s="207"/>
      <c r="AA1300" s="207"/>
      <c r="AB1300" s="208"/>
      <c r="AC1300" s="208"/>
      <c r="AD1300" s="215" t="s">
        <v>1308</v>
      </c>
      <c r="AE1300" s="588" t="s">
        <v>1308</v>
      </c>
      <c r="AF1300" s="215" t="s">
        <v>1308</v>
      </c>
      <c r="AG1300" s="588" t="s">
        <v>1308</v>
      </c>
      <c r="AH1300" s="215" t="s">
        <v>1308</v>
      </c>
      <c r="AI1300" s="2166" t="s">
        <v>1308</v>
      </c>
      <c r="AJ1300" s="1887" t="s">
        <v>1308</v>
      </c>
      <c r="AK1300" s="588" t="s">
        <v>1308</v>
      </c>
      <c r="AL1300" s="215" t="s">
        <v>1308</v>
      </c>
      <c r="AM1300" s="588" t="s">
        <v>1308</v>
      </c>
      <c r="AN1300" s="215" t="s">
        <v>1398</v>
      </c>
      <c r="AO1300" s="588" t="s">
        <v>1391</v>
      </c>
      <c r="AP1300" s="215" t="s">
        <v>1398</v>
      </c>
      <c r="AQ1300" s="588" t="s">
        <v>1391</v>
      </c>
      <c r="AR1300" s="2550" t="s">
        <v>1390</v>
      </c>
      <c r="AS1300" s="2551" t="s">
        <v>1391</v>
      </c>
      <c r="AT1300" s="2550" t="s">
        <v>1398</v>
      </c>
      <c r="AU1300" s="588" t="s">
        <v>1391</v>
      </c>
      <c r="AV1300" s="215" t="s">
        <v>1398</v>
      </c>
      <c r="AW1300" s="588" t="s">
        <v>1391</v>
      </c>
      <c r="AX1300" s="215" t="s">
        <v>1398</v>
      </c>
      <c r="AY1300" s="588" t="s">
        <v>1391</v>
      </c>
      <c r="AZ1300" s="215" t="s">
        <v>1398</v>
      </c>
      <c r="BA1300" s="588" t="s">
        <v>1391</v>
      </c>
      <c r="BB1300" s="215" t="s">
        <v>1398</v>
      </c>
      <c r="BC1300" s="588" t="s">
        <v>1391</v>
      </c>
      <c r="BD1300" s="215" t="s">
        <v>1398</v>
      </c>
      <c r="BE1300" s="588" t="s">
        <v>1391</v>
      </c>
      <c r="BF1300" s="215" t="s">
        <v>1398</v>
      </c>
      <c r="BG1300" s="588" t="s">
        <v>1391</v>
      </c>
      <c r="BH1300" s="215" t="s">
        <v>1398</v>
      </c>
      <c r="BI1300" s="588" t="s">
        <v>1391</v>
      </c>
      <c r="BJ1300" s="215"/>
      <c r="BK1300" s="588"/>
    </row>
    <row r="1301" spans="3:63">
      <c r="C1301" s="128"/>
      <c r="D1301" s="200" t="s">
        <v>244</v>
      </c>
      <c r="E1301" s="82"/>
      <c r="F1301" s="82"/>
      <c r="G1301" s="82"/>
      <c r="H1301" s="82"/>
      <c r="I1301" s="82"/>
      <c r="J1301" s="82"/>
      <c r="K1301" s="82"/>
      <c r="L1301" s="82"/>
      <c r="M1301" s="82"/>
      <c r="N1301" s="82"/>
      <c r="O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207">
        <v>2015</v>
      </c>
      <c r="AA1301" s="207">
        <v>2016</v>
      </c>
      <c r="AB1301" s="207">
        <v>2017</v>
      </c>
      <c r="AC1301" s="207">
        <v>2018</v>
      </c>
      <c r="AD1301" s="207" t="s">
        <v>472</v>
      </c>
      <c r="AE1301" s="206"/>
      <c r="AF1301" s="208" t="s">
        <v>478</v>
      </c>
      <c r="AG1301" s="206"/>
      <c r="AH1301" s="208" t="s">
        <v>504</v>
      </c>
      <c r="AI1301" s="2168"/>
      <c r="AJ1301" s="208" t="s">
        <v>507</v>
      </c>
      <c r="AK1301" s="206"/>
      <c r="AL1301" s="208" t="s">
        <v>731</v>
      </c>
      <c r="AM1301" s="206"/>
      <c r="AN1301" s="208" t="s">
        <v>733</v>
      </c>
      <c r="AO1301" s="206"/>
      <c r="AP1301" s="208" t="s">
        <v>734</v>
      </c>
      <c r="AQ1301" s="206"/>
      <c r="AR1301" s="2554" t="s">
        <v>738</v>
      </c>
      <c r="AS1301" s="206"/>
      <c r="AT1301" s="2554" t="s">
        <v>1121</v>
      </c>
      <c r="AU1301" s="206"/>
      <c r="AV1301" s="208" t="s">
        <v>1174</v>
      </c>
      <c r="AW1301" s="206"/>
      <c r="AX1301" s="208" t="s">
        <v>1175</v>
      </c>
      <c r="AY1301" s="206"/>
      <c r="AZ1301" s="208" t="s">
        <v>1176</v>
      </c>
      <c r="BA1301" s="206"/>
      <c r="BB1301" s="208" t="s">
        <v>1399</v>
      </c>
      <c r="BC1301" s="575"/>
      <c r="BD1301" s="208" t="s">
        <v>1400</v>
      </c>
      <c r="BE1301" s="575"/>
      <c r="BF1301" s="208" t="s">
        <v>1401</v>
      </c>
      <c r="BG1301" s="575"/>
      <c r="BH1301" s="208" t="s">
        <v>1402</v>
      </c>
      <c r="BI1301" s="575"/>
      <c r="BJ1301" s="208" t="s">
        <v>1403</v>
      </c>
      <c r="BK1301" s="575"/>
    </row>
    <row r="1302" spans="3:63">
      <c r="C1302" s="128"/>
      <c r="D1302" s="201" t="s">
        <v>276</v>
      </c>
      <c r="E1302" s="51"/>
      <c r="F1302" s="51"/>
      <c r="G1302" s="51"/>
      <c r="H1302" s="51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  <c r="Y1302" s="51"/>
      <c r="Z1302" s="181">
        <f t="shared" ref="Z1302:AA1302" si="529">Z1161</f>
        <v>-3.8968932692402092E-2</v>
      </c>
      <c r="AA1302" s="181">
        <f t="shared" si="529"/>
        <v>5.6768848054819764E-2</v>
      </c>
      <c r="AB1302" s="366">
        <f>AB1161</f>
        <v>4.1133956444411396E-2</v>
      </c>
      <c r="AC1302" s="366">
        <f t="shared" ref="AC1302:AD1306" si="530">AC1106</f>
        <v>0.14787784286986633</v>
      </c>
      <c r="AD1302" s="366">
        <f t="shared" si="530"/>
        <v>3.9007283434467736E-2</v>
      </c>
      <c r="AE1302" s="169">
        <f>AD1161</f>
        <v>3.9007283434467736E-2</v>
      </c>
      <c r="AF1302" s="366">
        <f>AE1106</f>
        <v>4.8674958903937332E-2</v>
      </c>
      <c r="AG1302" s="169">
        <f>AE1161</f>
        <v>4.8674958903937332E-2</v>
      </c>
      <c r="AH1302" s="366">
        <f>AF1106</f>
        <v>-8.1839103739641851E-3</v>
      </c>
      <c r="AI1302" s="2169">
        <f>AF1161</f>
        <v>-8.1839103739641851E-3</v>
      </c>
      <c r="AJ1302" s="1889">
        <f>AG1106</f>
        <v>1.004099197728725E-2</v>
      </c>
      <c r="AK1302" s="169">
        <f>AG1161</f>
        <v>1.004099197728725E-2</v>
      </c>
      <c r="AL1302" s="366">
        <f>AH1106</f>
        <v>0.10543849328692813</v>
      </c>
      <c r="AM1302" s="169">
        <f t="shared" ref="AM1302:AM1308" si="531">AH1161</f>
        <v>0.10543849328692813</v>
      </c>
      <c r="AN1302" s="366">
        <f>AI1106</f>
        <v>3.0242029701661559E-2</v>
      </c>
      <c r="AO1302" s="169">
        <f t="shared" ref="AO1302:AO1308" si="532">AI1161</f>
        <v>0.192838805316248</v>
      </c>
      <c r="AP1302" s="366">
        <f>AJ1106</f>
        <v>2.0754348573115398E-4</v>
      </c>
      <c r="AQ1302" s="169">
        <f t="shared" ref="AQ1302:AQ1308" si="533">AJ1161</f>
        <v>7.7760170828102201E-2</v>
      </c>
      <c r="AR1302" s="2566">
        <f>AK1106</f>
        <v>3.3963364795487221E-2</v>
      </c>
      <c r="AS1302" s="2556">
        <f t="shared" ref="AS1302:AS1308" si="534">AK1161</f>
        <v>4.0586837726134167E-2</v>
      </c>
      <c r="AT1302" s="2566">
        <f>AL1106</f>
        <v>2.5746877133760435E-2</v>
      </c>
      <c r="AU1302" s="169">
        <f t="shared" ref="AU1302:AU1308" si="535">AL1161</f>
        <v>4.5870157571094396E-2</v>
      </c>
      <c r="AV1302" s="366">
        <f t="shared" ref="AV1302:AV1308" si="536">AM1106</f>
        <v>3.1614270291673123E-2</v>
      </c>
      <c r="AW1302" s="169">
        <f t="shared" ref="AW1302:AW1308" si="537">AM1161</f>
        <v>4.1316330664858111E-2</v>
      </c>
      <c r="AX1302" s="366">
        <f t="shared" ref="AX1302:AX1308" si="538">AN1106</f>
        <v>3.6433449601985725E-2</v>
      </c>
      <c r="AY1302" s="169">
        <f t="shared" ref="AY1302:AY1308" si="539">AN1161</f>
        <v>1.5276053943018699E-2</v>
      </c>
      <c r="AZ1302" s="366">
        <f t="shared" ref="AZ1302:AZ1308" si="540">AO1106</f>
        <v>5.934595927807694E-2</v>
      </c>
      <c r="BA1302" s="169">
        <f t="shared" ref="BA1302:BA1308" si="541">AO1161</f>
        <v>2.6845403359309076E-2</v>
      </c>
      <c r="BB1302" s="366">
        <f t="shared" ref="BB1302:BB1308" si="542">AQ1106</f>
        <v>3.6433449601985725E-2</v>
      </c>
      <c r="BC1302" s="169">
        <f t="shared" ref="BC1302:BC1308" si="543">AQ1161</f>
        <v>-0.30471950309795665</v>
      </c>
      <c r="BD1302" s="366">
        <f t="shared" ref="BD1302:BD1308" si="544">AS1106</f>
        <v>3.6433449601985725E-2</v>
      </c>
      <c r="BE1302" s="169">
        <f t="shared" ref="BE1302:BE1308" si="545">AS1161</f>
        <v>-0.19134056625948895</v>
      </c>
      <c r="BF1302" s="366">
        <f t="shared" ref="BF1302:BF1308" si="546">AU1106</f>
        <v>0</v>
      </c>
      <c r="BG1302" s="169">
        <f t="shared" ref="BG1302:BG1308" si="547">AU1161</f>
        <v>0</v>
      </c>
      <c r="BH1302" s="366">
        <f t="shared" ref="BH1302:BH1308" si="548">AW1106</f>
        <v>0</v>
      </c>
      <c r="BI1302" s="169">
        <f t="shared" ref="BI1302:BI1308" si="549">AW1161</f>
        <v>0</v>
      </c>
      <c r="BJ1302" s="366">
        <f t="shared" ref="BJ1302:BJ1308" si="550">AY1106</f>
        <v>0</v>
      </c>
      <c r="BK1302" s="169">
        <f t="shared" ref="BK1302:BK1308" si="551">AY1161</f>
        <v>0</v>
      </c>
    </row>
    <row r="1303" spans="3:63">
      <c r="C1303" s="162"/>
      <c r="D1303" s="201" t="s">
        <v>158</v>
      </c>
      <c r="E1303" s="51"/>
      <c r="F1303" s="51"/>
      <c r="G1303" s="51"/>
      <c r="H1303" s="51"/>
      <c r="I1303" s="51"/>
      <c r="J1303" s="51"/>
      <c r="K1303" s="51"/>
      <c r="L1303" s="51"/>
      <c r="M1303" s="51"/>
      <c r="N1303" s="51"/>
      <c r="O1303" s="51"/>
      <c r="P1303" s="51"/>
      <c r="Q1303" s="51"/>
      <c r="R1303" s="51"/>
      <c r="S1303" s="51"/>
      <c r="T1303" s="51"/>
      <c r="U1303" s="51"/>
      <c r="V1303" s="51"/>
      <c r="W1303" s="51"/>
      <c r="X1303" s="51"/>
      <c r="Y1303" s="51"/>
      <c r="Z1303" s="185">
        <f t="shared" ref="Z1303:AA1306" si="552">Z1162</f>
        <v>4.9551857274037395E-2</v>
      </c>
      <c r="AA1303" s="185">
        <f t="shared" si="552"/>
        <v>-9.8142213248052224E-3</v>
      </c>
      <c r="AB1303" s="367">
        <f>AB1162</f>
        <v>2.7826212820414316E-2</v>
      </c>
      <c r="AC1303" s="367">
        <f t="shared" si="530"/>
        <v>-3.3947492050444138E-2</v>
      </c>
      <c r="AD1303" s="367">
        <f t="shared" si="530"/>
        <v>2.9659850405635485E-2</v>
      </c>
      <c r="AE1303" s="174">
        <f>AD1162</f>
        <v>2.9659850405635485E-2</v>
      </c>
      <c r="AF1303" s="366">
        <f>AE1107</f>
        <v>3.9517737429900363E-2</v>
      </c>
      <c r="AG1303" s="174">
        <f>AE1162</f>
        <v>3.9517737429900363E-2</v>
      </c>
      <c r="AH1303" s="366">
        <f>AF1107</f>
        <v>0.13336066602255239</v>
      </c>
      <c r="AI1303" s="2173">
        <f>AF1162</f>
        <v>0.13336066602255239</v>
      </c>
      <c r="AJ1303" s="1889">
        <f>AG1107</f>
        <v>0.16560986590592158</v>
      </c>
      <c r="AK1303" s="174">
        <f>AG1162</f>
        <v>0.16560986590592158</v>
      </c>
      <c r="AL1303" s="366">
        <f>AH1107</f>
        <v>4.2276425859135908E-2</v>
      </c>
      <c r="AM1303" s="174">
        <f t="shared" si="531"/>
        <v>4.2276425859135908E-2</v>
      </c>
      <c r="AN1303" s="366">
        <f>AI1107</f>
        <v>-4.4637647629540193E-2</v>
      </c>
      <c r="AO1303" s="174">
        <f t="shared" si="532"/>
        <v>7.4750906351616709E-3</v>
      </c>
      <c r="AP1303" s="366">
        <f>AJ1107</f>
        <v>3.8639868592953507E-2</v>
      </c>
      <c r="AQ1303" s="174">
        <f t="shared" si="533"/>
        <v>6.5631656345666964E-2</v>
      </c>
      <c r="AR1303" s="2566">
        <f>AK1107</f>
        <v>-3.4066930772555362E-2</v>
      </c>
      <c r="AS1303" s="2561">
        <f t="shared" si="534"/>
        <v>-3.2593302221286022E-2</v>
      </c>
      <c r="AT1303" s="2566">
        <f>AL1107</f>
        <v>4.1873207782652869E-2</v>
      </c>
      <c r="AU1303" s="174">
        <f t="shared" si="535"/>
        <v>1.8555509081979834E-2</v>
      </c>
      <c r="AV1303" s="366">
        <f t="shared" si="536"/>
        <v>3.2183335587495673E-3</v>
      </c>
      <c r="AW1303" s="174">
        <f t="shared" si="537"/>
        <v>-9.9140559303228133E-3</v>
      </c>
      <c r="AX1303" s="366">
        <f t="shared" si="538"/>
        <v>2.8377705764150198E-3</v>
      </c>
      <c r="AY1303" s="174">
        <f t="shared" si="539"/>
        <v>-7.3542534487389529E-3</v>
      </c>
      <c r="AZ1303" s="366">
        <f t="shared" si="540"/>
        <v>-2.2260420495932489E-3</v>
      </c>
      <c r="BA1303" s="174">
        <f t="shared" si="541"/>
        <v>-2.3610867804475431E-3</v>
      </c>
      <c r="BB1303" s="366">
        <f t="shared" si="542"/>
        <v>2.8377705764150198E-3</v>
      </c>
      <c r="BC1303" s="174">
        <f t="shared" si="543"/>
        <v>-2.3745757849754968E-3</v>
      </c>
      <c r="BD1303" s="366">
        <f t="shared" si="544"/>
        <v>2.8377705764150198E-3</v>
      </c>
      <c r="BE1303" s="174">
        <f t="shared" si="545"/>
        <v>-2.9241452555323262E-3</v>
      </c>
      <c r="BF1303" s="366">
        <f t="shared" si="546"/>
        <v>0</v>
      </c>
      <c r="BG1303" s="174">
        <f t="shared" si="547"/>
        <v>0</v>
      </c>
      <c r="BH1303" s="366">
        <f t="shared" si="548"/>
        <v>0</v>
      </c>
      <c r="BI1303" s="174">
        <f t="shared" si="549"/>
        <v>0</v>
      </c>
      <c r="BJ1303" s="366">
        <f t="shared" si="550"/>
        <v>0</v>
      </c>
      <c r="BK1303" s="174">
        <f t="shared" si="551"/>
        <v>0</v>
      </c>
    </row>
    <row r="1304" spans="3:63">
      <c r="C1304" s="159"/>
      <c r="D1304" s="201" t="s">
        <v>171</v>
      </c>
      <c r="E1304" s="51"/>
      <c r="F1304" s="51"/>
      <c r="G1304" s="51"/>
      <c r="H1304" s="51"/>
      <c r="I1304" s="51"/>
      <c r="J1304" s="51"/>
      <c r="K1304" s="51"/>
      <c r="L1304" s="51"/>
      <c r="M1304" s="51"/>
      <c r="N1304" s="51"/>
      <c r="O1304" s="51"/>
      <c r="P1304" s="51"/>
      <c r="Q1304" s="51"/>
      <c r="R1304" s="51"/>
      <c r="S1304" s="51"/>
      <c r="T1304" s="51"/>
      <c r="U1304" s="51"/>
      <c r="V1304" s="51"/>
      <c r="W1304" s="51"/>
      <c r="X1304" s="51"/>
      <c r="Y1304" s="51"/>
      <c r="Z1304" s="185">
        <f t="shared" si="552"/>
        <v>0.22225362974775578</v>
      </c>
      <c r="AA1304" s="185">
        <f t="shared" si="552"/>
        <v>7.2162060276872927E-2</v>
      </c>
      <c r="AB1304" s="367">
        <f>AB1163</f>
        <v>0.11240885274243095</v>
      </c>
      <c r="AC1304" s="367">
        <f t="shared" si="530"/>
        <v>8.8104286660073097E-2</v>
      </c>
      <c r="AD1304" s="367">
        <f t="shared" si="530"/>
        <v>9.8453664512151887E-2</v>
      </c>
      <c r="AE1304" s="174">
        <f>AD1163</f>
        <v>9.8453664512151887E-2</v>
      </c>
      <c r="AF1304" s="366">
        <f>AE1108</f>
        <v>0.16657628380193099</v>
      </c>
      <c r="AG1304" s="174">
        <f>AE1163</f>
        <v>0.16657628380193099</v>
      </c>
      <c r="AH1304" s="366">
        <f>AF1108</f>
        <v>0.19948850799945042</v>
      </c>
      <c r="AI1304" s="2173">
        <f>AF1163</f>
        <v>0.19948850799945042</v>
      </c>
      <c r="AJ1304" s="1889">
        <f>AG1108</f>
        <v>0.11621847796242864</v>
      </c>
      <c r="AK1304" s="174">
        <f>AG1163</f>
        <v>0.11621847796242864</v>
      </c>
      <c r="AL1304" s="366">
        <f>AH1108</f>
        <v>0.15756064578436277</v>
      </c>
      <c r="AM1304" s="174">
        <f t="shared" si="531"/>
        <v>0.15756064578436277</v>
      </c>
      <c r="AN1304" s="366">
        <f>AI1108</f>
        <v>0.13890088487463184</v>
      </c>
      <c r="AO1304" s="174">
        <f t="shared" si="532"/>
        <v>0.11016212469501263</v>
      </c>
      <c r="AP1304" s="366">
        <f>AJ1108</f>
        <v>0.11825811942042191</v>
      </c>
      <c r="AQ1304" s="174">
        <f t="shared" si="533"/>
        <v>0.12850185538476169</v>
      </c>
      <c r="AR1304" s="2566">
        <f>AK1108</f>
        <v>0.13148121177477168</v>
      </c>
      <c r="AS1304" s="2561">
        <f t="shared" si="534"/>
        <v>0.11397170259445777</v>
      </c>
      <c r="AT1304" s="2566">
        <f>AL1108</f>
        <v>0.11850922995900491</v>
      </c>
      <c r="AU1304" s="174">
        <f t="shared" si="535"/>
        <v>0.11002624187250823</v>
      </c>
      <c r="AV1304" s="366">
        <f t="shared" si="536"/>
        <v>0.11114949043543995</v>
      </c>
      <c r="AW1304" s="174">
        <f t="shared" si="537"/>
        <v>0.11395490854657613</v>
      </c>
      <c r="AX1304" s="366">
        <f t="shared" si="538"/>
        <v>0.13430449117917978</v>
      </c>
      <c r="AY1304" s="174">
        <f t="shared" si="539"/>
        <v>0.13613693566263552</v>
      </c>
      <c r="AZ1304" s="366">
        <f t="shared" si="540"/>
        <v>0.10849361963206039</v>
      </c>
      <c r="BA1304" s="174">
        <f t="shared" si="541"/>
        <v>0.11199598135590377</v>
      </c>
      <c r="BB1304" s="366">
        <f t="shared" si="542"/>
        <v>0.13430449117917978</v>
      </c>
      <c r="BC1304" s="174">
        <f t="shared" si="543"/>
        <v>0.14536344104730944</v>
      </c>
      <c r="BD1304" s="366">
        <f t="shared" si="544"/>
        <v>0.13430449117917978</v>
      </c>
      <c r="BE1304" s="174">
        <f t="shared" si="545"/>
        <v>0.23200079535676743</v>
      </c>
      <c r="BF1304" s="366">
        <f t="shared" si="546"/>
        <v>0</v>
      </c>
      <c r="BG1304" s="174">
        <f t="shared" si="547"/>
        <v>0</v>
      </c>
      <c r="BH1304" s="366">
        <f t="shared" si="548"/>
        <v>0</v>
      </c>
      <c r="BI1304" s="174">
        <f t="shared" si="549"/>
        <v>0</v>
      </c>
      <c r="BJ1304" s="366">
        <f t="shared" si="550"/>
        <v>0</v>
      </c>
      <c r="BK1304" s="174">
        <f t="shared" si="551"/>
        <v>0</v>
      </c>
    </row>
    <row r="1305" spans="3:63">
      <c r="C1305" s="128"/>
      <c r="D1305" s="201" t="s">
        <v>257</v>
      </c>
      <c r="E1305" s="51"/>
      <c r="F1305" s="51"/>
      <c r="G1305" s="51"/>
      <c r="H1305" s="51"/>
      <c r="I1305" s="51"/>
      <c r="J1305" s="51"/>
      <c r="K1305" s="51"/>
      <c r="L1305" s="51"/>
      <c r="M1305" s="51"/>
      <c r="N1305" s="51"/>
      <c r="O1305" s="51"/>
      <c r="P1305" s="51"/>
      <c r="Q1305" s="51"/>
      <c r="R1305" s="51"/>
      <c r="S1305" s="51"/>
      <c r="T1305" s="51"/>
      <c r="U1305" s="51"/>
      <c r="V1305" s="51"/>
      <c r="W1305" s="51"/>
      <c r="X1305" s="51"/>
      <c r="Y1305" s="51"/>
      <c r="Z1305" s="181">
        <f t="shared" si="552"/>
        <v>0.21077372529925209</v>
      </c>
      <c r="AA1305" s="181">
        <f t="shared" si="552"/>
        <v>7.5949356148939717E-2</v>
      </c>
      <c r="AB1305" s="366">
        <f>AB1164</f>
        <v>0.12358240600134529</v>
      </c>
      <c r="AC1305" s="366">
        <f t="shared" si="530"/>
        <v>0.15606113437806712</v>
      </c>
      <c r="AD1305" s="366">
        <f t="shared" si="530"/>
        <v>0.15448081581249729</v>
      </c>
      <c r="AE1305" s="169">
        <f>AD1164</f>
        <v>0.15448081581249729</v>
      </c>
      <c r="AF1305" s="366">
        <f>AE1109</f>
        <v>0.17968232366623371</v>
      </c>
      <c r="AG1305" s="169">
        <f>AE1164</f>
        <v>0.17968232366623371</v>
      </c>
      <c r="AH1305" s="366">
        <f>AF1109</f>
        <v>0.15739721601865431</v>
      </c>
      <c r="AI1305" s="2169">
        <f>AF1164</f>
        <v>0.15739721601865431</v>
      </c>
      <c r="AJ1305" s="1889">
        <f>AG1109</f>
        <v>0.22526190410194324</v>
      </c>
      <c r="AK1305" s="169">
        <f>AG1164</f>
        <v>0.22526190410194324</v>
      </c>
      <c r="AL1305" s="366">
        <f>AH1109</f>
        <v>0.22814473514148448</v>
      </c>
      <c r="AM1305" s="169">
        <f t="shared" si="531"/>
        <v>0.22814473514148448</v>
      </c>
      <c r="AN1305" s="366">
        <f>AI1109</f>
        <v>0.12450526694675346</v>
      </c>
      <c r="AO1305" s="169">
        <f t="shared" si="532"/>
        <v>0.20595801850542084</v>
      </c>
      <c r="AP1305" s="366">
        <f>AJ1109</f>
        <v>0.15710553149910655</v>
      </c>
      <c r="AQ1305" s="169">
        <f t="shared" si="533"/>
        <v>0.23590733105534922</v>
      </c>
      <c r="AR1305" s="2566">
        <f>AK1109</f>
        <v>0.12355628326394008</v>
      </c>
      <c r="AS1305" s="2556">
        <f t="shared" si="534"/>
        <v>9.3983068296146444E-2</v>
      </c>
      <c r="AT1305" s="2566">
        <f>AL1109</f>
        <v>0.17234602867291127</v>
      </c>
      <c r="AU1305" s="169">
        <f t="shared" si="535"/>
        <v>0.14715214320485903</v>
      </c>
      <c r="AV1305" s="366">
        <f t="shared" si="536"/>
        <v>0.13410632469638051</v>
      </c>
      <c r="AW1305" s="169">
        <f t="shared" si="537"/>
        <v>0.12292594718830618</v>
      </c>
      <c r="AX1305" s="366">
        <f t="shared" si="538"/>
        <v>0.16320894799724495</v>
      </c>
      <c r="AY1305" s="169">
        <f t="shared" si="539"/>
        <v>0.12420756479151041</v>
      </c>
      <c r="AZ1305" s="366">
        <f t="shared" si="540"/>
        <v>0.14543480078879134</v>
      </c>
      <c r="BA1305" s="169">
        <f t="shared" si="541"/>
        <v>0.11508099198052113</v>
      </c>
      <c r="BB1305" s="366">
        <f t="shared" si="542"/>
        <v>0.16320894799724495</v>
      </c>
      <c r="BC1305" s="169">
        <f t="shared" si="543"/>
        <v>-0.18794191893069379</v>
      </c>
      <c r="BD1305" s="366">
        <f t="shared" si="544"/>
        <v>0.16320894799724495</v>
      </c>
      <c r="BE1305" s="169">
        <f t="shared" si="545"/>
        <v>0</v>
      </c>
      <c r="BF1305" s="366">
        <f t="shared" si="546"/>
        <v>0</v>
      </c>
      <c r="BG1305" s="169">
        <f t="shared" si="547"/>
        <v>0</v>
      </c>
      <c r="BH1305" s="366">
        <f t="shared" si="548"/>
        <v>0</v>
      </c>
      <c r="BI1305" s="169">
        <f t="shared" si="549"/>
        <v>0</v>
      </c>
      <c r="BJ1305" s="366">
        <f t="shared" si="550"/>
        <v>0</v>
      </c>
      <c r="BK1305" s="169">
        <f t="shared" si="551"/>
        <v>0</v>
      </c>
    </row>
    <row r="1306" spans="3:63">
      <c r="C1306" s="128"/>
      <c r="D1306" s="201" t="s">
        <v>258</v>
      </c>
      <c r="E1306" s="51"/>
      <c r="F1306" s="51"/>
      <c r="G1306" s="51"/>
      <c r="H1306" s="51"/>
      <c r="I1306" s="51"/>
      <c r="J1306" s="51"/>
      <c r="K1306" s="51"/>
      <c r="L1306" s="51"/>
      <c r="M1306" s="51"/>
      <c r="N1306" s="51"/>
      <c r="O1306" s="51"/>
      <c r="P1306" s="51"/>
      <c r="Q1306" s="51"/>
      <c r="R1306" s="51"/>
      <c r="S1306" s="51"/>
      <c r="T1306" s="51"/>
      <c r="U1306" s="51"/>
      <c r="V1306" s="51"/>
      <c r="W1306" s="51"/>
      <c r="X1306" s="51"/>
      <c r="Y1306" s="51"/>
      <c r="Z1306" s="189">
        <f t="shared" si="552"/>
        <v>0.30027593818984544</v>
      </c>
      <c r="AA1306" s="189">
        <f t="shared" si="552"/>
        <v>9.0999999999999998E-2</v>
      </c>
      <c r="AB1306" s="368">
        <f>AB1165</f>
        <v>0.13949313128228069</v>
      </c>
      <c r="AC1306" s="368">
        <f t="shared" si="530"/>
        <v>0.10780590892078035</v>
      </c>
      <c r="AD1306" s="368">
        <f t="shared" si="530"/>
        <v>0.12571715240612891</v>
      </c>
      <c r="AE1306" s="173">
        <f>AD1165</f>
        <v>0.12571715240612891</v>
      </c>
      <c r="AF1306" s="368">
        <f>AE1110</f>
        <v>0.21813896892669127</v>
      </c>
      <c r="AG1306" s="173">
        <f>AE1165</f>
        <v>0.21813896892669127</v>
      </c>
      <c r="AH1306" s="368">
        <f>AF1110</f>
        <v>0.25299165986946615</v>
      </c>
      <c r="AI1306" s="2174">
        <f>AF1165</f>
        <v>0.25299165986946615</v>
      </c>
      <c r="AJ1306" s="1892">
        <f>AG1110</f>
        <v>0.13614376567987407</v>
      </c>
      <c r="AK1306" s="173">
        <f>AG1165</f>
        <v>0.13614376567987407</v>
      </c>
      <c r="AL1306" s="368">
        <f>AH1110</f>
        <v>0.1990517354707686</v>
      </c>
      <c r="AM1306" s="173">
        <f t="shared" si="531"/>
        <v>0.1990517354707686</v>
      </c>
      <c r="AN1306" s="368">
        <f>AI1110</f>
        <v>0.17973591111092824</v>
      </c>
      <c r="AO1306" s="173">
        <f t="shared" si="532"/>
        <v>0.14254833487810248</v>
      </c>
      <c r="AP1306" s="368">
        <f>AJ1110</f>
        <v>0.14586043616572053</v>
      </c>
      <c r="AQ1306" s="173">
        <f t="shared" si="533"/>
        <v>0.17550797330290546</v>
      </c>
      <c r="AR1306" s="2567">
        <f>AK1110</f>
        <v>0.1637613774620883</v>
      </c>
      <c r="AS1306" s="2563">
        <f t="shared" si="534"/>
        <v>0.16366085592369028</v>
      </c>
      <c r="AT1306" s="2567">
        <f>AL1110</f>
        <v>0.14250524652403018</v>
      </c>
      <c r="AU1306" s="173">
        <f t="shared" si="535"/>
        <v>0.14853480696349841</v>
      </c>
      <c r="AV1306" s="368">
        <f t="shared" si="536"/>
        <v>0.13714619630154212</v>
      </c>
      <c r="AW1306" s="173">
        <f t="shared" si="537"/>
        <v>0.1536532863733604</v>
      </c>
      <c r="AX1306" s="368">
        <f t="shared" si="538"/>
        <v>0.16527390799629571</v>
      </c>
      <c r="AY1306" s="173">
        <f t="shared" si="539"/>
        <v>0.17867368597022648</v>
      </c>
      <c r="AZ1306" s="368">
        <f t="shared" si="540"/>
        <v>0.13195546533924429</v>
      </c>
      <c r="BA1306" s="173">
        <f t="shared" si="541"/>
        <v>0.14019740692113736</v>
      </c>
      <c r="BB1306" s="368">
        <f t="shared" si="542"/>
        <v>0.16527390799629571</v>
      </c>
      <c r="BC1306" s="173">
        <f t="shared" si="543"/>
        <v>0.13737472828288855</v>
      </c>
      <c r="BD1306" s="368">
        <f t="shared" si="544"/>
        <v>0.16527390799629571</v>
      </c>
      <c r="BE1306" s="173">
        <f t="shared" si="545"/>
        <v>0.13665671645639477</v>
      </c>
      <c r="BF1306" s="368">
        <f t="shared" si="546"/>
        <v>0</v>
      </c>
      <c r="BG1306" s="173">
        <f t="shared" si="547"/>
        <v>0</v>
      </c>
      <c r="BH1306" s="368">
        <f t="shared" si="548"/>
        <v>0</v>
      </c>
      <c r="BI1306" s="173">
        <f t="shared" si="549"/>
        <v>0</v>
      </c>
      <c r="BJ1306" s="368">
        <f t="shared" si="550"/>
        <v>0</v>
      </c>
      <c r="BK1306" s="173">
        <f t="shared" si="551"/>
        <v>0</v>
      </c>
    </row>
    <row r="1307" spans="3:63">
      <c r="C1307" s="128"/>
      <c r="D1307" s="201"/>
      <c r="E1307" s="51"/>
      <c r="F1307" s="51"/>
      <c r="G1307" s="51"/>
      <c r="H1307" s="51"/>
      <c r="I1307" s="51"/>
      <c r="J1307" s="51"/>
      <c r="K1307" s="51"/>
      <c r="L1307" s="51"/>
      <c r="M1307" s="51"/>
      <c r="N1307" s="51"/>
      <c r="O1307" s="51"/>
      <c r="P1307" s="51"/>
      <c r="Q1307" s="51"/>
      <c r="R1307" s="51"/>
      <c r="S1307" s="51"/>
      <c r="T1307" s="51"/>
      <c r="U1307" s="51"/>
      <c r="V1307" s="51"/>
      <c r="W1307" s="51"/>
      <c r="X1307" s="51"/>
      <c r="Y1307" s="51"/>
      <c r="Z1307" s="181"/>
      <c r="AA1307" s="185"/>
      <c r="AB1307" s="186"/>
      <c r="AC1307" s="186"/>
      <c r="AD1307" s="186"/>
      <c r="AE1307" s="169"/>
      <c r="AF1307" s="186"/>
      <c r="AG1307" s="169"/>
      <c r="AH1307" s="186"/>
      <c r="AI1307" s="2169"/>
      <c r="AJ1307" s="1891"/>
      <c r="AK1307" s="169"/>
      <c r="AL1307" s="186"/>
      <c r="AM1307" s="169">
        <f t="shared" si="531"/>
        <v>0</v>
      </c>
      <c r="AN1307" s="186"/>
      <c r="AO1307" s="169">
        <f t="shared" si="532"/>
        <v>0</v>
      </c>
      <c r="AP1307" s="186"/>
      <c r="AQ1307" s="169">
        <f t="shared" si="533"/>
        <v>0</v>
      </c>
      <c r="AR1307" s="2559"/>
      <c r="AS1307" s="2556">
        <f t="shared" si="534"/>
        <v>0</v>
      </c>
      <c r="AT1307" s="2559"/>
      <c r="AU1307" s="169">
        <f t="shared" si="535"/>
        <v>0</v>
      </c>
      <c r="AV1307" s="186">
        <f t="shared" si="536"/>
        <v>0</v>
      </c>
      <c r="AW1307" s="169">
        <f t="shared" si="537"/>
        <v>0</v>
      </c>
      <c r="AX1307" s="186">
        <f t="shared" si="538"/>
        <v>0</v>
      </c>
      <c r="AY1307" s="169">
        <f t="shared" si="539"/>
        <v>0</v>
      </c>
      <c r="AZ1307" s="186">
        <f t="shared" si="540"/>
        <v>0</v>
      </c>
      <c r="BA1307" s="169">
        <f t="shared" si="541"/>
        <v>0</v>
      </c>
      <c r="BB1307" s="186">
        <f t="shared" si="542"/>
        <v>0</v>
      </c>
      <c r="BC1307" s="169">
        <f t="shared" si="543"/>
        <v>0</v>
      </c>
      <c r="BD1307" s="186">
        <f t="shared" si="544"/>
        <v>0</v>
      </c>
      <c r="BE1307" s="169">
        <f t="shared" si="545"/>
        <v>0</v>
      </c>
      <c r="BF1307" s="186">
        <f t="shared" si="546"/>
        <v>0</v>
      </c>
      <c r="BG1307" s="169">
        <f t="shared" si="547"/>
        <v>0</v>
      </c>
      <c r="BH1307" s="186">
        <f t="shared" si="548"/>
        <v>0</v>
      </c>
      <c r="BI1307" s="169">
        <f t="shared" si="549"/>
        <v>0</v>
      </c>
      <c r="BJ1307" s="186">
        <f t="shared" si="550"/>
        <v>0</v>
      </c>
      <c r="BK1307" s="169">
        <f t="shared" si="551"/>
        <v>0</v>
      </c>
    </row>
    <row r="1308" spans="3:63">
      <c r="C1308" s="159"/>
      <c r="D1308" s="201" t="s">
        <v>267</v>
      </c>
      <c r="E1308" s="51"/>
      <c r="F1308" s="51"/>
      <c r="G1308" s="51"/>
      <c r="H1308" s="51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  <c r="Y1308" s="51"/>
      <c r="Z1308" s="181">
        <f t="shared" ref="Z1308:AB1308" si="553">Z1167</f>
        <v>0.16187883795913738</v>
      </c>
      <c r="AA1308" s="181">
        <f t="shared" si="553"/>
        <v>5.5515140597436785E-2</v>
      </c>
      <c r="AB1308" s="181">
        <f t="shared" si="553"/>
        <v>8.8266059549010567E-2</v>
      </c>
      <c r="AC1308" s="181">
        <f>AC1112</f>
        <v>0.1727324696610677</v>
      </c>
      <c r="AD1308" s="181">
        <f>AD1112</f>
        <v>0.15950787557858659</v>
      </c>
      <c r="AE1308" s="169">
        <f>AD1167</f>
        <v>0.15950787557858659</v>
      </c>
      <c r="AF1308" s="182">
        <f>AE1112</f>
        <v>0.21715435857442955</v>
      </c>
      <c r="AG1308" s="169">
        <f>AE1167</f>
        <v>0.21715435857442955</v>
      </c>
      <c r="AH1308" s="182">
        <f>AF1112</f>
        <v>0.3070964454981715</v>
      </c>
      <c r="AI1308" s="2169">
        <f>AF1167</f>
        <v>0.3070964454981715</v>
      </c>
      <c r="AJ1308" s="1889">
        <f>AG1112</f>
        <v>0.29047207727509461</v>
      </c>
      <c r="AK1308" s="169">
        <f>AG1167</f>
        <v>0.29047207727509461</v>
      </c>
      <c r="AL1308" s="182">
        <f>AH1112</f>
        <v>0.10105051618611149</v>
      </c>
      <c r="AM1308" s="169">
        <f t="shared" si="531"/>
        <v>0.10105051618611149</v>
      </c>
      <c r="AN1308" s="182">
        <f>AI1112</f>
        <v>0.10788892750227497</v>
      </c>
      <c r="AO1308" s="169">
        <f t="shared" si="532"/>
        <v>0.11007248105504552</v>
      </c>
      <c r="AP1308" s="182">
        <f>AJ1112</f>
        <v>2.7627679195574073E-2</v>
      </c>
      <c r="AQ1308" s="169">
        <f t="shared" si="533"/>
        <v>0.11911787705910903</v>
      </c>
      <c r="AR1308" s="2555">
        <f>AK1112</f>
        <v>0.176920062681023</v>
      </c>
      <c r="AS1308" s="2556">
        <f t="shared" si="534"/>
        <v>0.22441951105453328</v>
      </c>
      <c r="AT1308" s="2555">
        <f>AL1112</f>
        <v>0.15179839206113077</v>
      </c>
      <c r="AU1308" s="169">
        <f t="shared" si="535"/>
        <v>0.13839525661550911</v>
      </c>
      <c r="AV1308" s="182">
        <f t="shared" si="536"/>
        <v>0.12155619130263551</v>
      </c>
      <c r="AW1308" s="169">
        <f t="shared" si="537"/>
        <v>0.12078704062223311</v>
      </c>
      <c r="AX1308" s="182">
        <f t="shared" si="538"/>
        <v>5.7043011564639201E-4</v>
      </c>
      <c r="AY1308" s="169">
        <f t="shared" si="539"/>
        <v>5.4667317130203674E-3</v>
      </c>
      <c r="AZ1308" s="182">
        <f t="shared" si="540"/>
        <v>5.6902729079411074E-4</v>
      </c>
      <c r="BA1308" s="169">
        <f t="shared" si="541"/>
        <v>9.0920903820943089E-2</v>
      </c>
      <c r="BB1308" s="182">
        <f t="shared" si="542"/>
        <v>5.7043011564639201E-4</v>
      </c>
      <c r="BC1308" s="169">
        <f t="shared" si="543"/>
        <v>-0.19443838357924814</v>
      </c>
      <c r="BD1308" s="182">
        <f t="shared" si="544"/>
        <v>5.7043011564639201E-4</v>
      </c>
      <c r="BE1308" s="169">
        <f t="shared" si="545"/>
        <v>-7.8740157480313711E-3</v>
      </c>
      <c r="BF1308" s="182">
        <f t="shared" si="546"/>
        <v>0</v>
      </c>
      <c r="BG1308" s="169">
        <f t="shared" si="547"/>
        <v>0</v>
      </c>
      <c r="BH1308" s="182">
        <f t="shared" si="548"/>
        <v>0</v>
      </c>
      <c r="BI1308" s="169">
        <f t="shared" si="549"/>
        <v>0</v>
      </c>
      <c r="BJ1308" s="182">
        <f t="shared" si="550"/>
        <v>0</v>
      </c>
      <c r="BK1308" s="169">
        <f t="shared" si="551"/>
        <v>0</v>
      </c>
    </row>
    <row r="1309" spans="3:63">
      <c r="C1309" s="159"/>
      <c r="D1309" s="201"/>
      <c r="E1309" s="51"/>
      <c r="F1309" s="51"/>
      <c r="G1309" s="51"/>
      <c r="H1309" s="51"/>
      <c r="I1309" s="51"/>
      <c r="J1309" s="51"/>
      <c r="K1309" s="51"/>
      <c r="L1309" s="51"/>
      <c r="M1309" s="51"/>
      <c r="N1309" s="51"/>
      <c r="O1309" s="51"/>
      <c r="P1309" s="51"/>
      <c r="Q1309" s="51"/>
      <c r="R1309" s="51"/>
      <c r="S1309" s="51"/>
      <c r="T1309" s="51"/>
      <c r="U1309" s="51"/>
      <c r="V1309" s="51"/>
      <c r="W1309" s="51"/>
      <c r="X1309" s="51"/>
      <c r="Y1309" s="51"/>
      <c r="Z1309" s="196"/>
      <c r="AA1309" s="196"/>
      <c r="AB1309" s="182"/>
      <c r="AC1309" s="182"/>
      <c r="AD1309" s="182"/>
      <c r="AE1309" s="169"/>
      <c r="AF1309" s="182"/>
      <c r="AG1309" s="169"/>
      <c r="AH1309" s="182"/>
      <c r="AI1309" s="2176" t="s">
        <v>356</v>
      </c>
      <c r="AJ1309" s="208" t="s">
        <v>509</v>
      </c>
      <c r="AK1309" s="206"/>
      <c r="AL1309" s="208"/>
      <c r="AM1309" s="206" t="s">
        <v>364</v>
      </c>
      <c r="AN1309" s="208" t="s">
        <v>732</v>
      </c>
      <c r="AO1309" s="206" t="s">
        <v>366</v>
      </c>
      <c r="AP1309" s="208" t="s">
        <v>735</v>
      </c>
      <c r="AQ1309" s="206" t="s">
        <v>365</v>
      </c>
      <c r="AR1309" s="2554" t="s">
        <v>737</v>
      </c>
      <c r="AS1309" s="590" t="s">
        <v>391</v>
      </c>
      <c r="AT1309" s="2554" t="s">
        <v>1123</v>
      </c>
      <c r="AU1309" s="590" t="s">
        <v>736</v>
      </c>
      <c r="AV1309" s="208" t="s">
        <v>1183</v>
      </c>
      <c r="AW1309" s="590" t="s">
        <v>1178</v>
      </c>
      <c r="AX1309" s="208" t="s">
        <v>1184</v>
      </c>
      <c r="AY1309" s="590" t="s">
        <v>1180</v>
      </c>
      <c r="AZ1309" s="208" t="s">
        <v>1185</v>
      </c>
      <c r="BA1309" s="590" t="s">
        <v>1182</v>
      </c>
      <c r="BB1309" s="208" t="s">
        <v>1404</v>
      </c>
      <c r="BC1309" s="590" t="s">
        <v>1404</v>
      </c>
      <c r="BD1309" s="208" t="s">
        <v>1405</v>
      </c>
      <c r="BE1309" s="590" t="s">
        <v>1405</v>
      </c>
      <c r="BF1309" s="208" t="s">
        <v>1406</v>
      </c>
      <c r="BG1309" s="590" t="s">
        <v>1406</v>
      </c>
      <c r="BH1309" s="208" t="s">
        <v>1407</v>
      </c>
      <c r="BI1309" s="590" t="s">
        <v>1407</v>
      </c>
      <c r="BJ1309" s="208" t="s">
        <v>1408</v>
      </c>
      <c r="BK1309" s="590" t="s">
        <v>1408</v>
      </c>
    </row>
    <row r="1310" spans="3:63" ht="15" customHeight="1">
      <c r="C1310" s="159"/>
      <c r="D1310" s="200" t="s">
        <v>359</v>
      </c>
      <c r="E1310" s="51"/>
      <c r="F1310" s="51"/>
      <c r="G1310" s="51"/>
      <c r="H1310" s="51"/>
      <c r="I1310" s="51"/>
      <c r="J1310" s="51"/>
      <c r="K1310" s="51"/>
      <c r="L1310" s="51"/>
      <c r="M1310" s="51"/>
      <c r="N1310" s="51"/>
      <c r="O1310" s="51"/>
      <c r="P1310" s="51"/>
      <c r="Q1310" s="51"/>
      <c r="R1310" s="51"/>
      <c r="S1310" s="51"/>
      <c r="T1310" s="51"/>
      <c r="U1310" s="51"/>
      <c r="V1310" s="51"/>
      <c r="W1310" s="51"/>
      <c r="X1310" s="51"/>
      <c r="Y1310" s="51"/>
      <c r="Z1310" s="196">
        <f>Z1004</f>
        <v>0</v>
      </c>
      <c r="AA1310" s="196">
        <f>AA1170</f>
        <v>7.3006496145253161E-2</v>
      </c>
      <c r="AB1310" s="182">
        <f t="shared" ref="AB1310:AD1312" si="554">AB1114</f>
        <v>0.419773272748584</v>
      </c>
      <c r="AC1310" s="182">
        <f t="shared" si="554"/>
        <v>0.45320545522488798</v>
      </c>
      <c r="AD1310" s="182">
        <f t="shared" si="554"/>
        <v>0.49455004312568296</v>
      </c>
      <c r="AE1310" s="169">
        <f>AD1169</f>
        <v>0.48489002533411407</v>
      </c>
      <c r="AF1310" s="182">
        <f>AE1114</f>
        <v>0.6317067158579508</v>
      </c>
      <c r="AG1310" s="169">
        <f>AE1169</f>
        <v>0.61659390826866589</v>
      </c>
      <c r="AH1310" s="182">
        <f>AF1114</f>
        <v>0.64751470547339696</v>
      </c>
      <c r="AI1310" s="2169">
        <f>AF1169</f>
        <v>0.69327475750519929</v>
      </c>
      <c r="AJ1310" s="1889">
        <f>AG1114</f>
        <v>0.60528043457692327</v>
      </c>
      <c r="AK1310" s="169">
        <f>AG1169</f>
        <v>0.61650764178385975</v>
      </c>
      <c r="AL1310" s="182">
        <f>AH1114</f>
        <v>0.65559294518776812</v>
      </c>
      <c r="AM1310" s="169">
        <f>AH1169</f>
        <v>0.69544639903897087</v>
      </c>
      <c r="AN1310" s="182">
        <f>AI1114</f>
        <v>0.64390191877172187</v>
      </c>
      <c r="AO1310" s="169">
        <f>AI1169</f>
        <v>0.74895844298830583</v>
      </c>
      <c r="AP1310" s="182">
        <f>AJ1114</f>
        <v>0.57971215033983425</v>
      </c>
      <c r="AQ1310" s="169">
        <f>AJ1169</f>
        <v>0.77213686781513724</v>
      </c>
      <c r="AR1310" s="2555">
        <f>AK1114</f>
        <v>0.55066886756436328</v>
      </c>
      <c r="AS1310" s="2556">
        <f>AK1169</f>
        <v>0.80117478781786389</v>
      </c>
      <c r="AT1310" s="2555">
        <f>AL1114</f>
        <v>0.513315942886028</v>
      </c>
      <c r="AU1310" s="169">
        <f>AL1169</f>
        <v>0.80972773140936438</v>
      </c>
      <c r="AV1310" s="182">
        <f>AM1114</f>
        <v>0.48023858789284629</v>
      </c>
      <c r="AW1310" s="169">
        <f>AM1169</f>
        <v>0.7967022057051163</v>
      </c>
      <c r="AX1310" s="182">
        <f>AN1114</f>
        <v>0.43509509769290189</v>
      </c>
      <c r="AY1310" s="169">
        <f>AN1169</f>
        <v>0.75754704652618388</v>
      </c>
      <c r="AZ1310" s="182">
        <f>AO1114</f>
        <v>0.71456551484285058</v>
      </c>
      <c r="BA1310" s="169">
        <f>AO1169</f>
        <v>0.7165442941330411</v>
      </c>
      <c r="BB1310" s="182">
        <f>AQ1114</f>
        <v>0.43509509769290189</v>
      </c>
      <c r="BC1310" s="169">
        <f>AQ1169</f>
        <v>1.0566083909725283</v>
      </c>
      <c r="BD1310" s="182">
        <f>AS1114</f>
        <v>0.43509509769290189</v>
      </c>
      <c r="BE1310" s="169">
        <f>AS1169</f>
        <v>-6.7002497530971725</v>
      </c>
      <c r="BF1310" s="182">
        <f>AU1114</f>
        <v>0</v>
      </c>
      <c r="BG1310" s="169">
        <f>AU1169</f>
        <v>0</v>
      </c>
      <c r="BH1310" s="182">
        <f>AW1114</f>
        <v>0</v>
      </c>
      <c r="BI1310" s="169">
        <f>AW1169</f>
        <v>0</v>
      </c>
      <c r="BJ1310" s="182">
        <f>AY1114</f>
        <v>0</v>
      </c>
      <c r="BK1310" s="169">
        <f>AY1169</f>
        <v>0</v>
      </c>
    </row>
    <row r="1311" spans="3:63" ht="15" customHeight="1">
      <c r="C1311" s="159"/>
      <c r="D1311" s="201" t="s">
        <v>318</v>
      </c>
      <c r="E1311" s="51"/>
      <c r="F1311" s="51"/>
      <c r="G1311" s="51"/>
      <c r="H1311" s="51"/>
      <c r="I1311" s="51"/>
      <c r="J1311" s="51"/>
      <c r="K1311" s="51"/>
      <c r="L1311" s="51"/>
      <c r="M1311" s="51"/>
      <c r="N1311" s="51"/>
      <c r="O1311" s="51"/>
      <c r="P1311" s="51"/>
      <c r="Q1311" s="51"/>
      <c r="R1311" s="51"/>
      <c r="S1311" s="51"/>
      <c r="T1311" s="51"/>
      <c r="U1311" s="51"/>
      <c r="V1311" s="51"/>
      <c r="W1311" s="51"/>
      <c r="X1311" s="51"/>
      <c r="Y1311" s="51"/>
      <c r="Z1311" s="196">
        <f>Z1005</f>
        <v>0</v>
      </c>
      <c r="AA1311" s="196">
        <f>AA1171</f>
        <v>0.21997811544792403</v>
      </c>
      <c r="AB1311" s="182">
        <f t="shared" si="554"/>
        <v>7.2001280675029783E-2</v>
      </c>
      <c r="AC1311" s="182">
        <f t="shared" si="554"/>
        <v>7.244536357525759E-2</v>
      </c>
      <c r="AD1311" s="182">
        <f t="shared" si="554"/>
        <v>7.2594043905378533E-2</v>
      </c>
      <c r="AE1311" s="169">
        <f>AD1170</f>
        <v>7.2594043905378533E-2</v>
      </c>
      <c r="AF1311" s="182">
        <f>AE1115</f>
        <v>8.0395294193282202E-2</v>
      </c>
      <c r="AG1311" s="169">
        <f>AE1170</f>
        <v>8.0395294193282202E-2</v>
      </c>
      <c r="AH1311" s="182">
        <f>AF1115</f>
        <v>0.10564909261957156</v>
      </c>
      <c r="AI1311" s="2169">
        <f>AF1170</f>
        <v>0.10564909261957156</v>
      </c>
      <c r="AJ1311" s="1889">
        <f>AG1115</f>
        <v>0.10288973266528809</v>
      </c>
      <c r="AK1311" s="169">
        <f>AG1170</f>
        <v>0.10288973266528809</v>
      </c>
      <c r="AL1311" s="182">
        <f>AH1115</f>
        <v>0.10354024590837747</v>
      </c>
      <c r="AM1311" s="169">
        <f>AH1170</f>
        <v>0.10552402084755937</v>
      </c>
      <c r="AN1311" s="182">
        <f>AI1115</f>
        <v>0.10027065933414099</v>
      </c>
      <c r="AO1311" s="169">
        <f>AI1170</f>
        <v>0.10310209371656633</v>
      </c>
      <c r="AP1311" s="182">
        <f>AJ1115</f>
        <v>5.1058028106221079E-2</v>
      </c>
      <c r="AQ1311" s="169">
        <f>AJ1170</f>
        <v>5.0566847554131843E-2</v>
      </c>
      <c r="AR1311" s="2555">
        <f>AK1115</f>
        <v>4.5572669698100345E-2</v>
      </c>
      <c r="AS1311" s="2556">
        <f>AK1170</f>
        <v>4.7274875478755911E-2</v>
      </c>
      <c r="AT1311" s="2555">
        <f>AL1115</f>
        <v>4.0570615969803943E-2</v>
      </c>
      <c r="AU1311" s="169">
        <f>AL1170</f>
        <v>4.7274875478755911E-2</v>
      </c>
      <c r="AV1311" s="182">
        <f>AM1115</f>
        <v>3.5993588997463785E-2</v>
      </c>
      <c r="AW1311" s="169">
        <f>AM1170</f>
        <v>4.7212697012189449E-2</v>
      </c>
      <c r="AX1311" s="182">
        <f>AN1115</f>
        <v>3.1884914620890603E-2</v>
      </c>
      <c r="AY1311" s="169">
        <f>AN1170</f>
        <v>4.7212697012189449E-2</v>
      </c>
      <c r="AZ1311" s="182">
        <f>AO1115</f>
        <v>4.7212697012189449E-2</v>
      </c>
      <c r="BA1311" s="169">
        <f>AO1170</f>
        <v>4.7212697012189449E-2</v>
      </c>
      <c r="BB1311" s="182">
        <f>AQ1115</f>
        <v>3.1884914620890603E-2</v>
      </c>
      <c r="BC1311" s="169">
        <f>AQ1170</f>
        <v>4.7150518545622987E-2</v>
      </c>
      <c r="BD1311" s="182">
        <f>AS1115</f>
        <v>3.1884914620890603E-2</v>
      </c>
      <c r="BE1311" s="169">
        <f>AS1170</f>
        <v>4.7150518545622987E-2</v>
      </c>
      <c r="BF1311" s="182">
        <f>AU1115</f>
        <v>0</v>
      </c>
      <c r="BG1311" s="169">
        <f>AU1170</f>
        <v>0</v>
      </c>
      <c r="BH1311" s="182">
        <f>AW1115</f>
        <v>0</v>
      </c>
      <c r="BI1311" s="169">
        <f>AW1170</f>
        <v>0</v>
      </c>
      <c r="BJ1311" s="182">
        <f>AY1115</f>
        <v>0</v>
      </c>
      <c r="BK1311" s="169">
        <f>AY1170</f>
        <v>0</v>
      </c>
    </row>
    <row r="1312" spans="3:63" ht="15" customHeight="1">
      <c r="C1312" s="159"/>
      <c r="D1312" s="209" t="s">
        <v>349</v>
      </c>
      <c r="E1312" s="210"/>
      <c r="F1312" s="210"/>
      <c r="G1312" s="210"/>
      <c r="H1312" s="210"/>
      <c r="I1312" s="210"/>
      <c r="J1312" s="210"/>
      <c r="K1312" s="210"/>
      <c r="L1312" s="210"/>
      <c r="M1312" s="210"/>
      <c r="N1312" s="210"/>
      <c r="O1312" s="210"/>
      <c r="P1312" s="210"/>
      <c r="Q1312" s="210"/>
      <c r="R1312" s="210"/>
      <c r="S1312" s="210"/>
      <c r="T1312" s="210"/>
      <c r="U1312" s="210"/>
      <c r="V1312" s="210"/>
      <c r="W1312" s="210"/>
      <c r="X1312" s="210"/>
      <c r="Y1312" s="210"/>
      <c r="Z1312" s="211">
        <f>+Z1006</f>
        <v>9652.3874091506641</v>
      </c>
      <c r="AA1312" s="211">
        <f>AA1172</f>
        <v>4.2289793029076213E-2</v>
      </c>
      <c r="AB1312" s="213">
        <f t="shared" si="554"/>
        <v>0.25363575360893686</v>
      </c>
      <c r="AC1312" s="213">
        <f t="shared" si="554"/>
        <v>0.28021040686937426</v>
      </c>
      <c r="AD1312" s="213">
        <f t="shared" si="554"/>
        <v>0.31044105872314409</v>
      </c>
      <c r="AE1312" s="212">
        <f>AD1171</f>
        <v>0.30326768807308435</v>
      </c>
      <c r="AF1312" s="213">
        <f>AE1116</f>
        <v>0.40596463759183998</v>
      </c>
      <c r="AG1312" s="212">
        <f>AE1171</f>
        <v>0.39457528965205135</v>
      </c>
      <c r="AH1312" s="213">
        <f>AF1116</f>
        <v>0.4581183990452416</v>
      </c>
      <c r="AI1312" s="2177">
        <f>AF1171</f>
        <v>0.44938927761834668</v>
      </c>
      <c r="AJ1312" s="1889">
        <f>AG1116</f>
        <v>0.4408448670805345</v>
      </c>
      <c r="AK1312" s="212">
        <f>AG1171</f>
        <v>0.4114329257056476</v>
      </c>
      <c r="AL1312" s="182">
        <f>AH1116</f>
        <v>0.44298419291603158</v>
      </c>
      <c r="AM1312" s="212">
        <f>AH1171</f>
        <v>0.47294318513522432</v>
      </c>
      <c r="AN1312" s="182">
        <f>AI1116</f>
        <v>0.45304109245844898</v>
      </c>
      <c r="AO1312" s="212">
        <f>AI1171</f>
        <v>0.5357414124040738</v>
      </c>
      <c r="AP1312" s="182">
        <f>AJ1116</f>
        <v>0.42323357190127553</v>
      </c>
      <c r="AQ1312" s="212">
        <f>AJ1171</f>
        <v>0.57508702655192567</v>
      </c>
      <c r="AR1312" s="2555">
        <f>AK1116</f>
        <v>0.40370832639420601</v>
      </c>
      <c r="AS1312" s="2568">
        <f>AK1171</f>
        <v>0.59848366175287548</v>
      </c>
      <c r="AT1312" s="2555">
        <f>AL1116</f>
        <v>0.37744138594237514</v>
      </c>
      <c r="AU1312" s="212">
        <f>AL1171</f>
        <v>0.60461054826319338</v>
      </c>
      <c r="AV1312" s="182">
        <f>AM1116</f>
        <v>0.35425012305663778</v>
      </c>
      <c r="AW1312" s="212">
        <f>AM1171</f>
        <v>0.59391019578027848</v>
      </c>
      <c r="AX1312" s="182">
        <f>AN1116</f>
        <v>0.32112969430682986</v>
      </c>
      <c r="AY1312" s="212">
        <f>AN1171</f>
        <v>0.56270340124967766</v>
      </c>
      <c r="AZ1312" s="182">
        <f>AO1116</f>
        <v>0.52844117218251174</v>
      </c>
      <c r="BA1312" s="212">
        <f>AO1171</f>
        <v>0.53000806216882801</v>
      </c>
      <c r="BB1312" s="182">
        <f>AQ1116</f>
        <v>0.32112969430682986</v>
      </c>
      <c r="BC1312" s="212">
        <f>AQ1171</f>
        <v>0.79932935623048773</v>
      </c>
      <c r="BD1312" s="182">
        <f>AS1116</f>
        <v>0.32112969430682986</v>
      </c>
      <c r="BE1312" s="212">
        <f>AS1171</f>
        <v>-5.3462183105657424</v>
      </c>
      <c r="BF1312" s="182">
        <f>AU1116</f>
        <v>0</v>
      </c>
      <c r="BG1312" s="212">
        <f>AU1171</f>
        <v>0</v>
      </c>
      <c r="BH1312" s="182">
        <f>AW1116</f>
        <v>0</v>
      </c>
      <c r="BI1312" s="212">
        <f>AW1171</f>
        <v>0</v>
      </c>
      <c r="BJ1312" s="182">
        <f>AY1116</f>
        <v>0</v>
      </c>
      <c r="BK1312" s="212">
        <f>AY1171</f>
        <v>0</v>
      </c>
    </row>
    <row r="1313" spans="3:63" hidden="1">
      <c r="C1313" s="128"/>
      <c r="D1313" s="576" t="s">
        <v>717</v>
      </c>
      <c r="E1313" s="577"/>
      <c r="F1313" s="577"/>
      <c r="G1313" s="577"/>
      <c r="H1313" s="577"/>
      <c r="I1313" s="577"/>
      <c r="J1313" s="577"/>
      <c r="K1313" s="577"/>
      <c r="L1313" s="577"/>
      <c r="M1313" s="577"/>
      <c r="N1313" s="577"/>
      <c r="O1313" s="577"/>
      <c r="P1313" s="577"/>
      <c r="Q1313" s="577"/>
      <c r="R1313" s="577"/>
      <c r="S1313" s="577"/>
      <c r="T1313" s="577"/>
      <c r="U1313" s="577"/>
      <c r="V1313" s="577"/>
      <c r="W1313" s="577"/>
      <c r="X1313" s="577"/>
      <c r="Y1313" s="577"/>
      <c r="Z1313" s="578"/>
      <c r="AA1313" s="578"/>
      <c r="AB1313" s="579"/>
      <c r="AC1313" s="579"/>
      <c r="AD1313" s="579"/>
      <c r="AE1313" s="581"/>
      <c r="AF1313" s="580"/>
      <c r="AG1313" s="581"/>
      <c r="AH1313" s="580"/>
      <c r="AI1313" s="2178">
        <v>93.276152041921804</v>
      </c>
      <c r="AJ1313" s="1895"/>
      <c r="AK1313" s="582">
        <v>95.252223832074179</v>
      </c>
      <c r="AL1313" s="583"/>
      <c r="AM1313" s="582">
        <v>127.89232235367601</v>
      </c>
      <c r="AN1313" s="583"/>
      <c r="AO1313" s="582">
        <v>153.26885236662531</v>
      </c>
      <c r="AP1313" s="583"/>
      <c r="AQ1313" s="582">
        <v>175.13304798667446</v>
      </c>
      <c r="AR1313" s="2569"/>
      <c r="AS1313" s="2570">
        <v>175.13304798667446</v>
      </c>
      <c r="AT1313" s="2569"/>
      <c r="AU1313" s="582">
        <v>175.13304798667446</v>
      </c>
      <c r="AV1313" s="583"/>
      <c r="AW1313" s="582">
        <v>175.13304798667446</v>
      </c>
      <c r="AX1313" s="583"/>
      <c r="AY1313" s="582">
        <v>175.13304798667446</v>
      </c>
      <c r="AZ1313" s="583"/>
      <c r="BA1313" s="582">
        <v>175.13304798667446</v>
      </c>
      <c r="BB1313" s="583"/>
      <c r="BC1313" s="582">
        <v>175.13304798667446</v>
      </c>
      <c r="BD1313" s="583"/>
      <c r="BE1313" s="582">
        <v>175.13304798667446</v>
      </c>
      <c r="BF1313" s="583"/>
      <c r="BG1313" s="582">
        <v>175.13304798667446</v>
      </c>
      <c r="BH1313" s="583"/>
      <c r="BI1313" s="582">
        <v>175.13304798667446</v>
      </c>
      <c r="BJ1313" s="583"/>
      <c r="BK1313" s="582">
        <v>175.13304798667446</v>
      </c>
    </row>
    <row r="1314" spans="3:63">
      <c r="C1314" s="128"/>
      <c r="D1314" s="200" t="s">
        <v>297</v>
      </c>
      <c r="E1314" s="58"/>
      <c r="F1314" s="58"/>
      <c r="G1314" s="58"/>
      <c r="H1314" s="58"/>
      <c r="I1314" s="58"/>
      <c r="J1314" s="58"/>
      <c r="K1314" s="58"/>
      <c r="L1314" s="58"/>
      <c r="M1314" s="58"/>
      <c r="N1314" s="58"/>
      <c r="O1314" s="58"/>
      <c r="P1314" s="58"/>
      <c r="Q1314" s="58"/>
      <c r="R1314" s="58"/>
      <c r="S1314" s="58"/>
      <c r="T1314" s="58"/>
      <c r="U1314" s="58"/>
      <c r="V1314" s="58">
        <f>+V939</f>
        <v>7.9262567388734356E-2</v>
      </c>
      <c r="W1314" s="58">
        <f>+W939</f>
        <v>4.4853238749377716E-2</v>
      </c>
      <c r="X1314" s="58"/>
      <c r="Y1314" s="58"/>
      <c r="Z1314" s="192">
        <f>Z1151</f>
        <v>922.25545713525753</v>
      </c>
      <c r="AA1314" s="192">
        <f t="shared" ref="AA1314:AB1314" si="555">AA1151</f>
        <v>1001.4782706281737</v>
      </c>
      <c r="AB1314" s="192">
        <f t="shared" si="555"/>
        <v>1165.5980080402653</v>
      </c>
      <c r="AC1314" s="192">
        <f>AC1096</f>
        <v>1319.089728493643</v>
      </c>
      <c r="AD1314" s="192">
        <f>AD1096</f>
        <v>1440.415720358448</v>
      </c>
      <c r="AE1314" s="171">
        <f>AD1151</f>
        <v>880.72263841666665</v>
      </c>
      <c r="AF1314" s="193">
        <f>AE1096</f>
        <v>1722.1086335583839</v>
      </c>
      <c r="AG1314" s="171">
        <f>AE1151</f>
        <v>921.71570749999989</v>
      </c>
      <c r="AH1314" s="193">
        <f>AF1096</f>
        <v>1888.7181755150552</v>
      </c>
      <c r="AI1314" s="2171">
        <f>AF1151</f>
        <v>969.96516758333337</v>
      </c>
      <c r="AJ1314" s="1893">
        <f>AG1096</f>
        <v>1746.5639654866159</v>
      </c>
      <c r="AK1314" s="171">
        <f>AG1151</f>
        <v>1007.9011911666665</v>
      </c>
      <c r="AL1314" s="193">
        <f>AH1096</f>
        <v>1799.3347153575301</v>
      </c>
      <c r="AM1314" s="171">
        <f>AH1151</f>
        <v>1853.1125870345604</v>
      </c>
      <c r="AN1314" s="193">
        <f>AI1096</f>
        <v>2166.703885288086</v>
      </c>
      <c r="AO1314" s="171">
        <f>AI1151</f>
        <v>2412.5872591572861</v>
      </c>
      <c r="AP1314" s="193">
        <f>AJ1096</f>
        <v>2116.8384945312032</v>
      </c>
      <c r="AQ1314" s="171">
        <f>AJ1151</f>
        <v>2583.8218684004032</v>
      </c>
      <c r="AR1314" s="2564">
        <f>AK1096</f>
        <v>2244.438231466042</v>
      </c>
      <c r="AS1314" s="2558">
        <f>AK1151</f>
        <v>2605.7216053352422</v>
      </c>
      <c r="AT1314" s="2564">
        <f>AL1096</f>
        <v>2337.1970127082382</v>
      </c>
      <c r="AU1314" s="171">
        <f>AL1151</f>
        <v>2654.4803865774388</v>
      </c>
      <c r="AV1314" s="193">
        <f>AM1096</f>
        <v>2470.1493051960219</v>
      </c>
      <c r="AW1314" s="171">
        <f>AM1151</f>
        <v>2663.3326790652236</v>
      </c>
      <c r="AX1314" s="193">
        <f>AN1096</f>
        <v>2673.2762091513459</v>
      </c>
      <c r="AY1314" s="171">
        <f>AN1151</f>
        <v>2554.5595830205475</v>
      </c>
      <c r="AZ1314" s="193">
        <f>AO1096</f>
        <v>2776.811875508331</v>
      </c>
      <c r="BA1314" s="171">
        <f>AO1151</f>
        <v>2566.5118755083322</v>
      </c>
      <c r="BB1314" s="193">
        <f>AQ1096</f>
        <v>2673.2762091513459</v>
      </c>
      <c r="BC1314" s="171">
        <f>AQ1151</f>
        <v>-633.4881244916678</v>
      </c>
      <c r="BD1314" s="193">
        <f>AS1096</f>
        <v>2673.2762091513459</v>
      </c>
      <c r="BE1314" s="171">
        <f>AS1151</f>
        <v>-2033.4881244916678</v>
      </c>
      <c r="BF1314" s="193">
        <f>AU1096</f>
        <v>0</v>
      </c>
      <c r="BG1314" s="171">
        <f>AU1151</f>
        <v>0</v>
      </c>
      <c r="BH1314" s="193">
        <f>AW1096</f>
        <v>0</v>
      </c>
      <c r="BI1314" s="171">
        <f>AW1151</f>
        <v>0</v>
      </c>
      <c r="BJ1314" s="193">
        <f>AY1096</f>
        <v>0</v>
      </c>
      <c r="BK1314" s="171">
        <f>AY1151</f>
        <v>0</v>
      </c>
    </row>
    <row r="1315" spans="3:63">
      <c r="C1315" s="128"/>
      <c r="D1315" s="201" t="s">
        <v>284</v>
      </c>
      <c r="E1315" s="58"/>
      <c r="F1315" s="58"/>
      <c r="G1315" s="58"/>
      <c r="H1315" s="58"/>
      <c r="I1315" s="58"/>
      <c r="J1315" s="58"/>
      <c r="K1315" s="58"/>
      <c r="L1315" s="58"/>
      <c r="M1315" s="58"/>
      <c r="N1315" s="58"/>
      <c r="O1315" s="58"/>
      <c r="P1315" s="58"/>
      <c r="Q1315" s="58"/>
      <c r="R1315" s="58"/>
      <c r="S1315" s="58"/>
      <c r="T1315" s="58"/>
      <c r="U1315" s="58"/>
      <c r="V1315" s="58">
        <f>+V1219</f>
        <v>0</v>
      </c>
      <c r="W1315" s="58">
        <f>+W1219</f>
        <v>0</v>
      </c>
      <c r="X1315" s="58"/>
      <c r="Y1315" s="58"/>
      <c r="Z1315" s="244">
        <f>Z1152</f>
        <v>4.4877150150382672</v>
      </c>
      <c r="AA1315" s="244">
        <f t="shared" ref="AA1315:AB1315" si="556">AA1152</f>
        <v>5.1116681344407517</v>
      </c>
      <c r="AB1315" s="244">
        <f t="shared" si="556"/>
        <v>5.3020835627592833</v>
      </c>
      <c r="AC1315" s="244">
        <f>AC1152</f>
        <v>5.5586739136843661</v>
      </c>
      <c r="AD1315" s="244">
        <f>AD1097</f>
        <v>6.2930558838188828</v>
      </c>
      <c r="AE1315" s="176">
        <f>AD1152</f>
        <v>6.2930558838188828</v>
      </c>
      <c r="AF1315" s="214">
        <f>AE1097</f>
        <v>6.4559070714149467</v>
      </c>
      <c r="AG1315" s="176">
        <f>AE1152</f>
        <v>6.4559070714149467</v>
      </c>
      <c r="AH1315" s="214">
        <f>AF1097</f>
        <v>5.6357269839203301</v>
      </c>
      <c r="AI1315" s="2179">
        <f>AF1152</f>
        <v>5.6357269839203301</v>
      </c>
      <c r="AJ1315" s="1896">
        <f>AG1097</f>
        <v>4.873574993758635</v>
      </c>
      <c r="AK1315" s="176">
        <f>AG1152</f>
        <v>4.873574993758635</v>
      </c>
      <c r="AL1315" s="214">
        <f>AH1097</f>
        <v>4.896023045467393</v>
      </c>
      <c r="AM1315" s="176">
        <f>AH1152</f>
        <v>4.8868941946252864</v>
      </c>
      <c r="AN1315" s="214">
        <f>AI1097</f>
        <v>5.6961716932489788</v>
      </c>
      <c r="AO1315" s="176">
        <f>AI1152</f>
        <v>6.0146512976825228</v>
      </c>
      <c r="AP1315" s="214">
        <f>AJ1097</f>
        <v>5.3682326077623177</v>
      </c>
      <c r="AQ1315" s="176">
        <f>AJ1152</f>
        <v>5.9238390758604575</v>
      </c>
      <c r="AR1315" s="2571">
        <f>AK1097</f>
        <v>5.4500158003683739</v>
      </c>
      <c r="AS1315" s="2572">
        <f>AK1152</f>
        <v>6.0100421911906619</v>
      </c>
      <c r="AT1315" s="2571">
        <f>AL1097</f>
        <v>5.4202089630421604</v>
      </c>
      <c r="AU1315" s="176">
        <f>AL1152</f>
        <v>6.3150734784210734</v>
      </c>
      <c r="AV1315" s="214">
        <f>AN1097</f>
        <v>5.699875592364724</v>
      </c>
      <c r="AW1315" s="176">
        <f>AM1152</f>
        <v>6.1279406229013489</v>
      </c>
      <c r="AX1315" s="214">
        <f>AP1097</f>
        <v>5.699875592364724</v>
      </c>
      <c r="AY1315" s="176">
        <f>AN1152</f>
        <v>5.7297693859331673</v>
      </c>
      <c r="AZ1315" s="214">
        <f>AR1097</f>
        <v>5.699875592364724</v>
      </c>
      <c r="BA1315" s="176">
        <f>AO1152</f>
        <v>5.8162738399369136</v>
      </c>
      <c r="BB1315" s="214">
        <f>AT1097</f>
        <v>5.699875592364724</v>
      </c>
      <c r="BC1315" s="176">
        <f>AQ1152</f>
        <v>-2.2214668738661243</v>
      </c>
      <c r="BD1315" s="214">
        <f>AV1097</f>
        <v>0</v>
      </c>
      <c r="BE1315" s="176">
        <f>AS1152</f>
        <v>-9.7485578275804219</v>
      </c>
      <c r="BF1315" s="214">
        <f>AX1097</f>
        <v>0</v>
      </c>
      <c r="BG1315" s="176">
        <f>AU1152</f>
        <v>0</v>
      </c>
      <c r="BH1315" s="214">
        <f>AZ1097</f>
        <v>0</v>
      </c>
      <c r="BI1315" s="176">
        <f>AW1152</f>
        <v>0</v>
      </c>
      <c r="BJ1315" s="214">
        <f>BB1097</f>
        <v>0</v>
      </c>
      <c r="BK1315" s="176">
        <f>AY1152</f>
        <v>0</v>
      </c>
    </row>
    <row r="1316" spans="3:63">
      <c r="C1316" s="128"/>
      <c r="D1316" s="201" t="s">
        <v>285</v>
      </c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  <c r="S1316" s="51"/>
      <c r="T1316" s="51"/>
      <c r="U1316" s="51"/>
      <c r="V1316" s="51">
        <f>+V1220</f>
        <v>0</v>
      </c>
      <c r="W1316" s="51">
        <f>+W1220</f>
        <v>0</v>
      </c>
      <c r="X1316" s="51"/>
      <c r="Y1316" s="51"/>
      <c r="Z1316" s="358">
        <f>Z1153</f>
        <v>3.6211314270366386</v>
      </c>
      <c r="AA1316" s="358">
        <f t="shared" ref="AA1316:AB1316" si="557">AA1153</f>
        <v>3.91381765154261</v>
      </c>
      <c r="AB1316" s="358">
        <f t="shared" si="557"/>
        <v>4.1860508708102389</v>
      </c>
      <c r="AC1316" s="358">
        <f>AC1098</f>
        <v>4.5254242999396848</v>
      </c>
      <c r="AD1316" s="358">
        <f>AD1098</f>
        <v>5.8578346572654389</v>
      </c>
      <c r="AE1316" s="360">
        <f>AD1153</f>
        <v>5.8578346572654389</v>
      </c>
      <c r="AF1316" s="359">
        <f>AE1098</f>
        <v>5.8674898333609562</v>
      </c>
      <c r="AG1316" s="360">
        <f>AE1153</f>
        <v>5.8674898333609562</v>
      </c>
      <c r="AH1316" s="359">
        <f>AF1098</f>
        <v>5.0725317054372994</v>
      </c>
      <c r="AI1316" s="2180">
        <f>AF1153</f>
        <v>5.0725317054372994</v>
      </c>
      <c r="AJ1316" s="1897">
        <f>AG1098</f>
        <v>4.3180314471239667</v>
      </c>
      <c r="AK1316" s="360">
        <f>AG1153</f>
        <v>4.3180314471239667</v>
      </c>
      <c r="AL1316" s="359">
        <f>AH1098</f>
        <v>4.3802944905487733</v>
      </c>
      <c r="AM1316" s="360">
        <f>AH1153</f>
        <v>4.3991070480270089</v>
      </c>
      <c r="AN1316" s="359">
        <f>AI1098</f>
        <v>5.0605541585403753</v>
      </c>
      <c r="AO1316" s="360">
        <f>AI1153</f>
        <v>5.4169894645315999</v>
      </c>
      <c r="AP1316" s="359">
        <f>AJ1098</f>
        <v>4.7328146396464987</v>
      </c>
      <c r="AQ1316" s="360">
        <f>AJ1153</f>
        <v>5.2492918583129207</v>
      </c>
      <c r="AR1316" s="2573">
        <f>AK1098</f>
        <v>4.7918843552356716</v>
      </c>
      <c r="AS1316" s="2574">
        <f>AK1153</f>
        <v>5.322408550084103</v>
      </c>
      <c r="AT1316" s="2573">
        <f>AL1098</f>
        <v>4.752893110319544</v>
      </c>
      <c r="AU1316" s="360">
        <f>AL1153</f>
        <v>5.6142543803014782</v>
      </c>
      <c r="AV1316" s="359">
        <f>AM1098</f>
        <v>5.0056349948006424</v>
      </c>
      <c r="AW1316" s="360">
        <f>AM1153</f>
        <v>5.4208393799673891</v>
      </c>
      <c r="AX1316" s="359">
        <f>AN1098</f>
        <v>5.0056349948006424</v>
      </c>
      <c r="AY1316" s="360">
        <f>AN1153</f>
        <v>5.0328343679668262</v>
      </c>
      <c r="AZ1316" s="359">
        <f>AO1098</f>
        <v>5.4035117864754145</v>
      </c>
      <c r="BA1316" s="360">
        <f>AO1153</f>
        <v>5.0330710177094424</v>
      </c>
      <c r="BB1316" s="359">
        <f>AQ1098</f>
        <v>5.0056349948006424</v>
      </c>
      <c r="BC1316" s="360">
        <f>AQ1153</f>
        <v>-1.5421387640582283</v>
      </c>
      <c r="BD1316" s="359">
        <f>AS1098</f>
        <v>5.0056349948006424</v>
      </c>
      <c r="BE1316" s="360">
        <f>AS1153</f>
        <v>-7.4685472244882147</v>
      </c>
      <c r="BF1316" s="359">
        <f>AU1098</f>
        <v>0</v>
      </c>
      <c r="BG1316" s="360">
        <f>AU1153</f>
        <v>0</v>
      </c>
      <c r="BH1316" s="359">
        <f>AW1098</f>
        <v>0</v>
      </c>
      <c r="BI1316" s="360">
        <f>AW1153</f>
        <v>0</v>
      </c>
      <c r="BJ1316" s="359">
        <f>AY1098</f>
        <v>0</v>
      </c>
      <c r="BK1316" s="360">
        <f>AY1153</f>
        <v>0</v>
      </c>
    </row>
    <row r="1317" spans="3:63">
      <c r="C1317" s="128"/>
      <c r="D1317" s="245"/>
      <c r="E1317" s="246"/>
      <c r="F1317" s="246"/>
      <c r="G1317" s="246"/>
      <c r="H1317" s="246"/>
      <c r="I1317" s="246"/>
      <c r="J1317" s="246"/>
      <c r="K1317" s="246"/>
      <c r="L1317" s="246"/>
      <c r="M1317" s="246"/>
      <c r="N1317" s="246"/>
      <c r="O1317" s="246"/>
      <c r="P1317" s="246"/>
      <c r="Q1317" s="246"/>
      <c r="R1317" s="246"/>
      <c r="S1317" s="246"/>
      <c r="T1317" s="246"/>
      <c r="U1317" s="246"/>
      <c r="V1317" s="246"/>
      <c r="W1317" s="246"/>
      <c r="X1317" s="246"/>
      <c r="Y1317" s="246"/>
      <c r="Z1317" s="247"/>
      <c r="AA1317" s="247"/>
      <c r="AB1317" s="248"/>
      <c r="AC1317" s="248"/>
      <c r="AD1317" s="248"/>
      <c r="AE1317" s="249"/>
      <c r="AF1317" s="248"/>
      <c r="AG1317" s="249"/>
      <c r="AH1317" s="248"/>
      <c r="AI1317" s="2181"/>
      <c r="AJ1317" s="1898"/>
      <c r="AK1317" s="249"/>
      <c r="AL1317" s="248"/>
      <c r="AM1317" s="249"/>
      <c r="AN1317" s="248"/>
      <c r="AO1317" s="249"/>
      <c r="AP1317" s="248"/>
      <c r="AQ1317" s="249"/>
      <c r="AR1317" s="2575"/>
      <c r="AS1317" s="2576"/>
      <c r="AT1317" s="2575"/>
      <c r="AU1317" s="249"/>
      <c r="AV1317" s="248"/>
      <c r="AW1317" s="249"/>
      <c r="AX1317" s="248"/>
      <c r="AY1317" s="249"/>
      <c r="AZ1317" s="248"/>
      <c r="BA1317" s="249"/>
      <c r="BB1317" s="248"/>
      <c r="BC1317" s="249"/>
      <c r="BD1317" s="248"/>
      <c r="BE1317" s="249"/>
      <c r="BF1317" s="248"/>
      <c r="BG1317" s="249"/>
      <c r="BH1317" s="248"/>
      <c r="BI1317" s="249"/>
      <c r="BJ1317" s="248"/>
      <c r="BK1317" s="249"/>
    </row>
    <row r="1318" spans="3:63">
      <c r="D1318" s="162" t="s">
        <v>292</v>
      </c>
      <c r="AI1318"/>
    </row>
    <row r="1319" spans="3:63">
      <c r="D1319" s="19"/>
      <c r="AI1319"/>
    </row>
    <row r="1320" spans="3:63">
      <c r="D1320" s="1035" t="s">
        <v>1310</v>
      </c>
      <c r="AI1320"/>
    </row>
    <row r="1321" spans="3:63" ht="16">
      <c r="D1321" s="324" t="s">
        <v>480</v>
      </c>
      <c r="E1321" s="326"/>
      <c r="F1321" s="326"/>
      <c r="G1321" s="326"/>
      <c r="H1321" s="326"/>
      <c r="I1321" s="326"/>
      <c r="J1321" s="326"/>
      <c r="K1321" s="326"/>
      <c r="L1321" s="326"/>
      <c r="M1321" s="326"/>
      <c r="N1321" s="326"/>
      <c r="O1321" s="326"/>
      <c r="P1321" s="326"/>
      <c r="Q1321" s="326"/>
      <c r="R1321" s="326"/>
      <c r="S1321" s="326"/>
      <c r="T1321" s="326"/>
      <c r="U1321" s="326"/>
      <c r="V1321" s="326">
        <v>316.07838262100466</v>
      </c>
      <c r="W1321" s="326"/>
      <c r="X1321" s="326"/>
      <c r="Y1321" s="326"/>
      <c r="Z1321" s="326"/>
      <c r="AA1321" s="326"/>
      <c r="AB1321" s="325"/>
      <c r="AC1321" s="325"/>
      <c r="AD1321" s="325"/>
      <c r="AE1321" s="325"/>
      <c r="AF1321" s="325"/>
      <c r="AG1321" s="325"/>
      <c r="AH1321" s="325"/>
      <c r="AI1321" s="325"/>
      <c r="AJ1321" s="325"/>
      <c r="AK1321" s="325"/>
      <c r="AL1321" s="325"/>
      <c r="AM1321" s="325"/>
      <c r="AN1321" s="325"/>
    </row>
    <row r="1322" spans="3:63">
      <c r="D1322" s="2295" t="s">
        <v>481</v>
      </c>
      <c r="E1322" s="327">
        <v>45890.741012268518</v>
      </c>
      <c r="F1322" s="327"/>
      <c r="G1322" s="327"/>
      <c r="H1322" s="327"/>
      <c r="I1322" s="327">
        <v>1998</v>
      </c>
      <c r="J1322" s="327">
        <v>1999</v>
      </c>
      <c r="K1322" s="327">
        <v>2000</v>
      </c>
      <c r="L1322" s="327">
        <v>2001</v>
      </c>
      <c r="M1322" s="327">
        <v>2002</v>
      </c>
      <c r="N1322" s="327">
        <v>2003</v>
      </c>
      <c r="O1322" s="327">
        <v>2004</v>
      </c>
      <c r="P1322" s="327">
        <v>2005</v>
      </c>
      <c r="Q1322" s="327">
        <v>2006</v>
      </c>
      <c r="R1322" s="327">
        <v>2007</v>
      </c>
      <c r="S1322" s="327">
        <v>2008</v>
      </c>
      <c r="T1322" s="327">
        <v>2009</v>
      </c>
      <c r="U1322" s="327">
        <v>2010</v>
      </c>
      <c r="V1322" s="327">
        <v>2011</v>
      </c>
      <c r="W1322" s="327">
        <v>2012</v>
      </c>
      <c r="X1322" s="327">
        <v>2013</v>
      </c>
      <c r="Y1322" s="327">
        <v>2014</v>
      </c>
      <c r="Z1322" s="327">
        <v>2015</v>
      </c>
      <c r="AA1322" s="327">
        <v>2016</v>
      </c>
      <c r="AB1322" s="327">
        <v>2017</v>
      </c>
      <c r="AC1322" s="327">
        <v>2018</v>
      </c>
      <c r="AD1322" s="327">
        <v>2019</v>
      </c>
      <c r="AE1322" s="327">
        <v>2020</v>
      </c>
      <c r="AF1322" s="327">
        <v>2021</v>
      </c>
      <c r="AG1322" s="327">
        <v>2022</v>
      </c>
      <c r="AH1322" s="327">
        <v>2023</v>
      </c>
      <c r="AI1322" s="2182">
        <v>2024</v>
      </c>
      <c r="AJ1322" s="327">
        <v>2025</v>
      </c>
      <c r="AK1322" s="327">
        <v>2026</v>
      </c>
      <c r="AL1322" s="327">
        <v>2027</v>
      </c>
      <c r="AM1322" s="327">
        <v>2028</v>
      </c>
      <c r="AN1322" s="327">
        <v>2029</v>
      </c>
      <c r="AO1322" s="327">
        <v>2030</v>
      </c>
      <c r="AP1322" s="327">
        <v>2031</v>
      </c>
      <c r="AQ1322" s="327">
        <v>2032</v>
      </c>
      <c r="AR1322" s="2577">
        <v>2033</v>
      </c>
      <c r="AS1322" s="2577">
        <v>2034</v>
      </c>
      <c r="AT1322" s="2577">
        <v>2035</v>
      </c>
    </row>
    <row r="1323" spans="3:63">
      <c r="D1323" s="2296" t="s">
        <v>482</v>
      </c>
      <c r="E1323" s="329"/>
      <c r="F1323" s="329"/>
      <c r="G1323" s="329"/>
      <c r="H1323" s="329"/>
      <c r="I1323" s="329">
        <v>160.66000000000003</v>
      </c>
      <c r="J1323" s="329">
        <v>144.24</v>
      </c>
      <c r="K1323" s="329">
        <v>121.2747</v>
      </c>
      <c r="L1323" s="329">
        <v>260.59229504349707</v>
      </c>
      <c r="M1323" s="329">
        <v>253.18226512365413</v>
      </c>
      <c r="N1323" s="329">
        <v>273.24830647614078</v>
      </c>
      <c r="O1323" s="329">
        <v>330.27856550033948</v>
      </c>
      <c r="P1323" s="329">
        <v>430.37307411314896</v>
      </c>
      <c r="Q1323" s="329">
        <v>548.06072101735663</v>
      </c>
      <c r="R1323" s="329">
        <v>737.18727262237996</v>
      </c>
      <c r="S1323" s="329">
        <v>1136.7324496951767</v>
      </c>
      <c r="T1323" s="329">
        <v>1243.3196745436326</v>
      </c>
      <c r="U1323" s="329">
        <v>1389.3829448428585</v>
      </c>
      <c r="V1323" s="329">
        <v>1890.581270573294</v>
      </c>
      <c r="W1323" s="329">
        <v>2199.9687608938075</v>
      </c>
      <c r="X1323" s="329">
        <v>2247.4095805393881</v>
      </c>
      <c r="Y1323" s="329">
        <v>2386.91589400167</v>
      </c>
      <c r="Z1323" s="329">
        <v>2311.243256007625</v>
      </c>
      <c r="AA1323" s="329">
        <v>2223.2957901254381</v>
      </c>
      <c r="AB1323" s="1727">
        <v>2211.8280389140896</v>
      </c>
      <c r="AC1323" s="1727">
        <v>2466.2717773100003</v>
      </c>
      <c r="AD1323" s="1727">
        <v>2659.2781329723011</v>
      </c>
      <c r="AE1323" s="1727">
        <v>2541.6763749889669</v>
      </c>
      <c r="AF1323" s="1727">
        <v>2895.0730804107761</v>
      </c>
      <c r="AG1323" s="1727">
        <v>3612.757414311814</v>
      </c>
      <c r="AH1323" s="1727">
        <v>3857.3152703487262</v>
      </c>
      <c r="AI1323" s="2183">
        <v>4102.1873290917329</v>
      </c>
      <c r="AJ1323" s="1727">
        <v>4170.0069039607151</v>
      </c>
      <c r="AK1323" s="1727">
        <v>4438.3817722486165</v>
      </c>
      <c r="AL1323" s="1727">
        <v>4693.9435497565546</v>
      </c>
      <c r="AM1323" s="1727">
        <v>4903.4344488016141</v>
      </c>
      <c r="AN1323" s="1727">
        <v>5189.2111844385126</v>
      </c>
      <c r="AO1323" s="329">
        <v>5286.1330556279272</v>
      </c>
      <c r="AP1323" s="329">
        <v>6011.3964617962856</v>
      </c>
      <c r="AQ1323" s="329">
        <v>7573.1652107887794</v>
      </c>
      <c r="AR1323" s="2578">
        <v>10482.15663899559</v>
      </c>
      <c r="AS1323" s="2578">
        <v>13452.198583389352</v>
      </c>
      <c r="AT1323" s="2578" t="e">
        <v>#REF!</v>
      </c>
    </row>
    <row r="1324" spans="3:63">
      <c r="D1324" s="2296" t="s">
        <v>483</v>
      </c>
      <c r="E1324" s="330"/>
      <c r="F1324" s="330"/>
      <c r="G1324" s="330"/>
      <c r="H1324" s="330"/>
      <c r="I1324" s="330">
        <v>0</v>
      </c>
      <c r="J1324" s="330">
        <v>0</v>
      </c>
      <c r="K1324" s="330">
        <v>0</v>
      </c>
      <c r="L1324" s="330">
        <v>44.172373479911094</v>
      </c>
      <c r="M1324" s="330">
        <v>29.631970433587284</v>
      </c>
      <c r="N1324" s="330">
        <v>24.727699999999999</v>
      </c>
      <c r="O1324" s="330">
        <v>33.164552430252513</v>
      </c>
      <c r="P1324" s="330">
        <v>35.26351657551092</v>
      </c>
      <c r="Q1324" s="330">
        <v>47.925007745865791</v>
      </c>
      <c r="R1324" s="330">
        <v>71.761720158586257</v>
      </c>
      <c r="S1324" s="330">
        <v>87.071090769343328</v>
      </c>
      <c r="T1324" s="330">
        <v>122.72353049382353</v>
      </c>
      <c r="U1324" s="330">
        <v>154.18106010809132</v>
      </c>
      <c r="V1324" s="330">
        <v>207.62630271805133</v>
      </c>
      <c r="W1324" s="330">
        <v>227.8885643694654</v>
      </c>
      <c r="X1324" s="330">
        <v>230.18488969758295</v>
      </c>
      <c r="Y1324" s="330">
        <v>230.53352154417047</v>
      </c>
      <c r="Z1324" s="330">
        <v>252.092716050159</v>
      </c>
      <c r="AA1324" s="330">
        <v>282.91902888175366</v>
      </c>
      <c r="AB1324" s="1727">
        <v>323.64078506130261</v>
      </c>
      <c r="AC1324" s="1727">
        <v>323.06602852000003</v>
      </c>
      <c r="AD1324" s="1727">
        <v>297.93062160812758</v>
      </c>
      <c r="AE1324" s="1727">
        <v>345.20668041434971</v>
      </c>
      <c r="AF1324" s="1727">
        <v>399.32342371923909</v>
      </c>
      <c r="AG1324" s="1727">
        <v>492.96446619926945</v>
      </c>
      <c r="AH1324" s="1727">
        <v>683.27263446611107</v>
      </c>
      <c r="AI1324" s="2183">
        <v>728.4113858481802</v>
      </c>
      <c r="AJ1324" s="1727">
        <v>734.65125882794666</v>
      </c>
      <c r="AK1324" s="1727">
        <v>755.84181529450939</v>
      </c>
      <c r="AL1324" s="1727">
        <v>787.97536872614364</v>
      </c>
      <c r="AM1324" s="1727">
        <v>818.61504741440024</v>
      </c>
      <c r="AN1324" s="1727">
        <v>844.45915996044596</v>
      </c>
      <c r="AO1324" s="330">
        <v>926.68191360227308</v>
      </c>
      <c r="AP1324" s="330">
        <v>1003.0785424794507</v>
      </c>
      <c r="AQ1324" s="330">
        <v>1102.8930195212045</v>
      </c>
      <c r="AR1324" s="2579">
        <v>1229.3655788240526</v>
      </c>
      <c r="AS1324" s="2579">
        <v>1372.6940045577958</v>
      </c>
      <c r="AT1324" s="2579" t="e">
        <v>#REF!</v>
      </c>
    </row>
    <row r="1325" spans="3:63">
      <c r="D1325" s="2296" t="s">
        <v>484</v>
      </c>
      <c r="E1325" s="330"/>
      <c r="F1325" s="330"/>
      <c r="G1325" s="330"/>
      <c r="H1325" s="330"/>
      <c r="I1325" s="330">
        <v>0</v>
      </c>
      <c r="J1325" s="330">
        <v>0</v>
      </c>
      <c r="K1325" s="330">
        <v>0</v>
      </c>
      <c r="L1325" s="330">
        <v>65.618364342531137</v>
      </c>
      <c r="M1325" s="330">
        <v>51.579380926804738</v>
      </c>
      <c r="N1325" s="330">
        <v>54.372299999999989</v>
      </c>
      <c r="O1325" s="330">
        <v>69.296185391323576</v>
      </c>
      <c r="P1325" s="330">
        <v>95.906309044354117</v>
      </c>
      <c r="Q1325" s="330">
        <v>118.61858401006262</v>
      </c>
      <c r="R1325" s="330">
        <v>157.33566545172607</v>
      </c>
      <c r="S1325" s="330">
        <v>197.0094196328196</v>
      </c>
      <c r="T1325" s="330">
        <v>241.26800378978905</v>
      </c>
      <c r="U1325" s="330">
        <v>284.82961084351984</v>
      </c>
      <c r="V1325" s="330">
        <v>345.48402472328235</v>
      </c>
      <c r="W1325" s="330">
        <v>398.40184759354781</v>
      </c>
      <c r="X1325" s="330">
        <v>403.43128969811079</v>
      </c>
      <c r="Y1325" s="330">
        <v>425.64190501307093</v>
      </c>
      <c r="Z1325" s="330">
        <v>442.04050994513295</v>
      </c>
      <c r="AA1325" s="330">
        <v>440.10088399139909</v>
      </c>
      <c r="AB1325" s="1727">
        <v>333.28620808744745</v>
      </c>
      <c r="AC1325" s="1727">
        <v>366.93557398000002</v>
      </c>
      <c r="AD1325" s="1727">
        <v>416.71332421895505</v>
      </c>
      <c r="AE1325" s="1727">
        <v>425.80219389432381</v>
      </c>
      <c r="AF1325" s="1727">
        <v>480.71122596392081</v>
      </c>
      <c r="AG1325" s="1727">
        <v>577.55691581841688</v>
      </c>
      <c r="AH1325" s="1727">
        <v>541.75319568895702</v>
      </c>
      <c r="AI1325" s="2183">
        <v>559.57839532283811</v>
      </c>
      <c r="AJ1325" s="1727">
        <v>567.86448781211573</v>
      </c>
      <c r="AK1325" s="1727">
        <v>596.61412652470324</v>
      </c>
      <c r="AL1325" s="1727">
        <v>629.51147118331153</v>
      </c>
      <c r="AM1325" s="1727">
        <v>655.72997209685752</v>
      </c>
      <c r="AN1325" s="1727">
        <v>686.43438904519473</v>
      </c>
      <c r="AO1325" s="330">
        <v>726.48806948637628</v>
      </c>
      <c r="AP1325" s="330">
        <v>808.13748763903777</v>
      </c>
      <c r="AQ1325" s="330">
        <v>896.38413622374719</v>
      </c>
      <c r="AR1325" s="2579">
        <v>1009.501419515187</v>
      </c>
      <c r="AS1325" s="2579">
        <v>1132.283482715168</v>
      </c>
      <c r="AT1325" s="2579" t="e">
        <v>#REF!</v>
      </c>
    </row>
    <row r="1326" spans="3:63">
      <c r="D1326" s="2296" t="s">
        <v>489</v>
      </c>
      <c r="E1326" s="330"/>
      <c r="F1326" s="330"/>
      <c r="G1326" s="330"/>
      <c r="H1326" s="330"/>
      <c r="I1326" s="330">
        <v>34.82</v>
      </c>
      <c r="J1326" s="330">
        <v>40.92</v>
      </c>
      <c r="K1326" s="330">
        <v>44.924700000000001</v>
      </c>
      <c r="L1326" s="330">
        <v>39.512109598759686</v>
      </c>
      <c r="M1326" s="330">
        <v>42.202533411005703</v>
      </c>
      <c r="N1326" s="330">
        <v>53.388806476140772</v>
      </c>
      <c r="O1326" s="330">
        <v>68.635008626592224</v>
      </c>
      <c r="P1326" s="330">
        <v>78.163021985368218</v>
      </c>
      <c r="Q1326" s="330">
        <v>108.56485078325591</v>
      </c>
      <c r="R1326" s="330">
        <v>115.6499009121369</v>
      </c>
      <c r="S1326" s="330">
        <v>161.48728548433982</v>
      </c>
      <c r="T1326" s="330">
        <v>174.47139588973374</v>
      </c>
      <c r="U1326" s="330">
        <v>210.83913903427091</v>
      </c>
      <c r="V1326" s="330">
        <v>345.5688214580112</v>
      </c>
      <c r="W1326" s="330">
        <v>361.55247478086255</v>
      </c>
      <c r="X1326" s="330">
        <v>384.59796367716024</v>
      </c>
      <c r="Y1326" s="330">
        <v>368.49615218262363</v>
      </c>
      <c r="Z1326" s="330">
        <v>282.07954107669298</v>
      </c>
      <c r="AA1326" s="330">
        <v>226.39659381096908</v>
      </c>
      <c r="AB1326" s="1727">
        <v>487.13386603290525</v>
      </c>
      <c r="AC1326" s="1727">
        <v>562.26818792999995</v>
      </c>
      <c r="AD1326" s="1727">
        <v>521.493398091936</v>
      </c>
      <c r="AE1326" s="1727">
        <v>348.74189688909951</v>
      </c>
      <c r="AF1326" s="1727">
        <v>397.26150612744345</v>
      </c>
      <c r="AG1326" s="1727">
        <v>763.05873521715762</v>
      </c>
      <c r="AH1326" s="1727">
        <v>679.96951332810363</v>
      </c>
      <c r="AI1326" s="2183">
        <v>740.13166217804962</v>
      </c>
      <c r="AJ1326" s="1727">
        <v>691.75083813255799</v>
      </c>
      <c r="AK1326" s="1727">
        <v>674.33873047697398</v>
      </c>
      <c r="AL1326" s="1727">
        <v>682.92105306729763</v>
      </c>
      <c r="AM1326" s="1727">
        <v>694.8902849194576</v>
      </c>
      <c r="AN1326" s="1727">
        <v>716.10457019401019</v>
      </c>
      <c r="AO1326" s="330">
        <v>746.06443437190717</v>
      </c>
      <c r="AP1326" s="330">
        <v>807.35557010259413</v>
      </c>
      <c r="AQ1326" s="330">
        <v>882.50392726210805</v>
      </c>
      <c r="AR1326" s="2579">
        <v>979.64216643280622</v>
      </c>
      <c r="AS1326" s="2579">
        <v>1082.0096872673375</v>
      </c>
      <c r="AT1326" s="2579" t="e">
        <v>#REF!</v>
      </c>
    </row>
    <row r="1327" spans="3:63" s="2294" customFormat="1">
      <c r="D1327" s="2297" t="s">
        <v>485</v>
      </c>
      <c r="E1327" s="1728"/>
      <c r="F1327" s="1728"/>
      <c r="G1327" s="1728"/>
      <c r="H1327" s="1728"/>
      <c r="I1327" s="1728">
        <v>0</v>
      </c>
      <c r="J1327" s="1728">
        <v>0</v>
      </c>
      <c r="K1327" s="1728">
        <v>0</v>
      </c>
      <c r="L1327" s="1728">
        <v>0</v>
      </c>
      <c r="M1327" s="1728">
        <v>0</v>
      </c>
      <c r="N1327" s="1728">
        <v>0</v>
      </c>
      <c r="O1327" s="1728">
        <v>0</v>
      </c>
      <c r="P1327" s="1728">
        <v>0</v>
      </c>
      <c r="Q1327" s="1728">
        <v>0</v>
      </c>
      <c r="R1327" s="1728">
        <v>0</v>
      </c>
      <c r="S1327" s="1728">
        <v>0</v>
      </c>
      <c r="T1327" s="1728">
        <v>0</v>
      </c>
      <c r="U1327" s="1728">
        <v>0</v>
      </c>
      <c r="V1327" s="1728">
        <v>0</v>
      </c>
      <c r="W1327" s="1728">
        <v>0</v>
      </c>
      <c r="X1327" s="1728">
        <v>0</v>
      </c>
      <c r="Y1327" s="1728">
        <v>270411.94500000001</v>
      </c>
      <c r="Z1327" s="1728">
        <v>276956.39168999996</v>
      </c>
      <c r="AA1327" s="1728">
        <v>267183</v>
      </c>
      <c r="AB1327" s="1728">
        <v>662918.34925999993</v>
      </c>
      <c r="AC1327" s="1728">
        <v>725339.51312000002</v>
      </c>
      <c r="AD1327" s="1728">
        <v>745532.51297000004</v>
      </c>
      <c r="AE1327" s="1728">
        <v>627416.92625999998</v>
      </c>
      <c r="AF1327" s="1728">
        <v>633888.96921999997</v>
      </c>
      <c r="AG1327" s="1728">
        <v>790079.92506000004</v>
      </c>
      <c r="AH1327" s="1728">
        <v>734498.31530999998</v>
      </c>
      <c r="AI1327" s="2184">
        <v>848594.80564000004</v>
      </c>
      <c r="AJ1327" s="1728">
        <v>872150.49107269011</v>
      </c>
      <c r="AK1327" s="1728">
        <v>897631.46671103279</v>
      </c>
      <c r="AL1327" s="1728">
        <v>926038.25718533504</v>
      </c>
      <c r="AM1327" s="1728">
        <v>949798.00581387128</v>
      </c>
      <c r="AN1327" s="1728">
        <v>984262.03126167331</v>
      </c>
      <c r="AO1327" s="1728">
        <v>1029146.5829133268</v>
      </c>
      <c r="AP1327" s="1728">
        <v>1117718.2895420636</v>
      </c>
      <c r="AQ1327" s="1728">
        <v>1226170.2383781648</v>
      </c>
      <c r="AR1327" s="2580">
        <v>1366055.0667683133</v>
      </c>
      <c r="AS1327" s="2580">
        <v>1514253.1921268492</v>
      </c>
      <c r="AT1327" s="2580" t="e">
        <v>#REF!</v>
      </c>
    </row>
    <row r="1328" spans="3:63">
      <c r="D1328" s="2296" t="s">
        <v>486</v>
      </c>
      <c r="E1328" s="330"/>
      <c r="F1328" s="330"/>
      <c r="G1328" s="330"/>
      <c r="H1328" s="330"/>
      <c r="I1328" s="330">
        <v>3.0997677999999995</v>
      </c>
      <c r="J1328" s="330">
        <v>5.9098699999999988</v>
      </c>
      <c r="K1328" s="330">
        <v>12.578470006999998</v>
      </c>
      <c r="L1328" s="330">
        <v>42.634743100000001</v>
      </c>
      <c r="M1328" s="330">
        <v>15.874495309999999</v>
      </c>
      <c r="N1328" s="330">
        <v>11.078520000000001</v>
      </c>
      <c r="O1328" s="330">
        <v>29.280729729999997</v>
      </c>
      <c r="P1328" s="330">
        <v>37.300212579251223</v>
      </c>
      <c r="Q1328" s="330">
        <v>36.573334098098599</v>
      </c>
      <c r="R1328" s="330">
        <v>70.619907099073686</v>
      </c>
      <c r="S1328" s="330">
        <v>91.335012828986947</v>
      </c>
      <c r="T1328" s="330">
        <v>54.574203482157657</v>
      </c>
      <c r="U1328" s="330">
        <v>67.790141859401899</v>
      </c>
      <c r="V1328" s="330">
        <v>151.42677189844926</v>
      </c>
      <c r="W1328" s="330">
        <v>136.07097313718566</v>
      </c>
      <c r="X1328" s="330">
        <v>225.69987494973122</v>
      </c>
      <c r="Y1328" s="330">
        <v>203.3182655808873</v>
      </c>
      <c r="Z1328" s="330">
        <v>117.80669559463368</v>
      </c>
      <c r="AA1328" s="330">
        <v>86.424093277594437</v>
      </c>
      <c r="AB1328" s="1727">
        <v>123.6809372959932</v>
      </c>
      <c r="AC1328" s="1727">
        <v>142.99183080454571</v>
      </c>
      <c r="AD1328" s="1727">
        <v>100.32776262985463</v>
      </c>
      <c r="AE1328" s="1727">
        <v>83.149746543495297</v>
      </c>
      <c r="AF1328" s="1727">
        <v>149.45351661204421</v>
      </c>
      <c r="AG1328" s="1727">
        <v>203.79222498491765</v>
      </c>
      <c r="AH1328" s="1727">
        <v>201.36166246024169</v>
      </c>
      <c r="AI1328" s="2183">
        <v>231.34806366289354</v>
      </c>
      <c r="AJ1328" s="1727">
        <v>259.24399859361864</v>
      </c>
      <c r="AK1328" s="1727">
        <v>280.15114229782171</v>
      </c>
      <c r="AL1328" s="1727">
        <v>302.68135211466915</v>
      </c>
      <c r="AM1328" s="1727">
        <v>326.3497796489421</v>
      </c>
      <c r="AN1328" s="1727">
        <v>350.36011358760709</v>
      </c>
      <c r="AO1328" s="330">
        <v>368.95027540590598</v>
      </c>
      <c r="AP1328" s="330">
        <v>388.52880090533898</v>
      </c>
      <c r="AQ1328" s="330">
        <v>409.14833912447563</v>
      </c>
      <c r="AR1328" s="2579">
        <v>430.86434891030399</v>
      </c>
      <c r="AS1328" s="2579">
        <v>453.73524914456596</v>
      </c>
      <c r="AT1328" s="2579">
        <v>477.82257701585911</v>
      </c>
    </row>
    <row r="1329" spans="1:51">
      <c r="D1329" s="2296" t="s">
        <v>487</v>
      </c>
      <c r="E1329" s="330"/>
      <c r="F1329" s="330"/>
      <c r="G1329" s="330"/>
      <c r="H1329" s="330"/>
      <c r="I1329" s="330">
        <v>0</v>
      </c>
      <c r="J1329" s="330">
        <v>0</v>
      </c>
      <c r="K1329" s="330">
        <v>0</v>
      </c>
      <c r="L1329" s="330">
        <v>0</v>
      </c>
      <c r="M1329" s="330">
        <v>0</v>
      </c>
      <c r="N1329" s="330">
        <v>0</v>
      </c>
      <c r="O1329" s="330">
        <v>0</v>
      </c>
      <c r="P1329" s="330">
        <v>0</v>
      </c>
      <c r="Q1329" s="330">
        <v>0</v>
      </c>
      <c r="R1329" s="330">
        <v>0</v>
      </c>
      <c r="S1329" s="330">
        <v>0</v>
      </c>
      <c r="T1329" s="330">
        <v>0</v>
      </c>
      <c r="U1329" s="330">
        <v>0</v>
      </c>
      <c r="V1329" s="330">
        <v>0</v>
      </c>
      <c r="W1329" s="330">
        <v>0</v>
      </c>
      <c r="X1329" s="330">
        <v>0</v>
      </c>
      <c r="Y1329" s="330">
        <v>0</v>
      </c>
      <c r="Z1329" s="330">
        <v>31.275750264540573</v>
      </c>
      <c r="AA1329" s="330">
        <v>80.057527532402602</v>
      </c>
      <c r="AB1329" s="1727">
        <v>158.03864383325856</v>
      </c>
      <c r="AC1329" s="1727">
        <v>131.38635920567842</v>
      </c>
      <c r="AD1329" s="1727">
        <v>37.400433960727383</v>
      </c>
      <c r="AE1329" s="1727">
        <v>2.2570868859405442</v>
      </c>
      <c r="AF1329" s="1727">
        <v>3.5235349063438157</v>
      </c>
      <c r="AG1329" s="1727">
        <v>13.028563570340655</v>
      </c>
      <c r="AH1329" s="1727">
        <v>19.692751649989368</v>
      </c>
      <c r="AI1329" s="2183">
        <v>14.57908623456575</v>
      </c>
      <c r="AJ1329" s="1727">
        <v>28.427453122381124</v>
      </c>
      <c r="AK1329" s="1727">
        <v>33.836948046925613</v>
      </c>
      <c r="AL1329" s="1727">
        <v>39.514176850192491</v>
      </c>
      <c r="AM1329" s="1727">
        <v>42.366599991480875</v>
      </c>
      <c r="AN1329" s="1727">
        <v>47.883065928890431</v>
      </c>
      <c r="AO1329" s="330">
        <v>48.106274314069644</v>
      </c>
      <c r="AP1329" s="330">
        <v>48.330523192004399</v>
      </c>
      <c r="AQ1329" s="330">
        <v>48.555817412983785</v>
      </c>
      <c r="AR1329" s="2579">
        <v>48.782161849906515</v>
      </c>
      <c r="AS1329" s="2579">
        <v>49.009561398386523</v>
      </c>
      <c r="AT1329" s="2579">
        <v>49.23802097685882</v>
      </c>
    </row>
    <row r="1330" spans="1:51">
      <c r="D1330" s="2296"/>
      <c r="E1330" s="328"/>
      <c r="F1330" s="328"/>
      <c r="G1330" s="328"/>
      <c r="H1330" s="328"/>
      <c r="I1330" s="328"/>
      <c r="J1330" s="328"/>
      <c r="K1330" s="328"/>
      <c r="L1330" s="328"/>
      <c r="M1330" s="328"/>
      <c r="N1330" s="328"/>
      <c r="O1330" s="328"/>
      <c r="P1330" s="328"/>
      <c r="Q1330" s="328"/>
      <c r="R1330" s="328"/>
      <c r="S1330" s="328"/>
      <c r="T1330" s="328"/>
      <c r="U1330" s="328"/>
      <c r="V1330" s="328"/>
      <c r="W1330" s="328"/>
      <c r="X1330" s="328"/>
      <c r="Y1330" s="328"/>
      <c r="Z1330" s="328"/>
      <c r="AA1330" s="328"/>
      <c r="AB1330" s="328"/>
      <c r="AC1330" s="328"/>
      <c r="AD1330" s="328"/>
      <c r="AE1330" s="328"/>
      <c r="AF1330" s="328"/>
      <c r="AG1330" s="328"/>
      <c r="AH1330" s="328"/>
      <c r="AI1330" s="2185"/>
      <c r="AJ1330" s="328"/>
      <c r="AK1330" s="328"/>
      <c r="AL1330" s="328"/>
      <c r="AM1330" s="328"/>
      <c r="AN1330" s="328"/>
      <c r="AO1330" s="328"/>
      <c r="AP1330" s="328"/>
      <c r="AQ1330" s="328"/>
      <c r="AR1330" s="2581"/>
      <c r="AS1330" s="2581"/>
      <c r="AT1330" s="2581"/>
    </row>
    <row r="1331" spans="1:51">
      <c r="D1331" s="2296"/>
      <c r="E1331" s="328"/>
      <c r="F1331" s="328"/>
      <c r="G1331" s="328"/>
      <c r="H1331" s="328"/>
      <c r="I1331" s="328"/>
      <c r="J1331" s="328"/>
      <c r="K1331" s="328"/>
      <c r="L1331" s="328"/>
      <c r="M1331" s="328"/>
      <c r="N1331" s="328"/>
      <c r="O1331" s="328"/>
      <c r="P1331" s="328"/>
      <c r="Q1331" s="328"/>
      <c r="R1331" s="328"/>
      <c r="S1331" s="328"/>
      <c r="T1331" s="328"/>
      <c r="U1331" s="328"/>
      <c r="V1331" s="328"/>
      <c r="W1331" s="328"/>
      <c r="X1331" s="328"/>
      <c r="Y1331" s="328"/>
      <c r="Z1331" s="328"/>
      <c r="AA1331" s="328"/>
      <c r="AB1331" s="328"/>
      <c r="AC1331" s="328"/>
      <c r="AD1331" s="328"/>
      <c r="AE1331" s="328"/>
      <c r="AF1331" s="328"/>
      <c r="AG1331" s="328"/>
      <c r="AH1331" s="328"/>
      <c r="AI1331" s="2185"/>
      <c r="AJ1331" s="328"/>
      <c r="AK1331" s="328"/>
      <c r="AL1331" s="328"/>
      <c r="AM1331" s="328"/>
      <c r="AN1331" s="328"/>
      <c r="AO1331" s="328"/>
      <c r="AP1331" s="328"/>
      <c r="AQ1331" s="328"/>
      <c r="AR1331" s="2581"/>
      <c r="AS1331" s="2581"/>
      <c r="AT1331" s="2581"/>
    </row>
    <row r="1332" spans="1:51" ht="16">
      <c r="D1332" s="1035" t="s">
        <v>488</v>
      </c>
      <c r="E1332" s="326"/>
      <c r="F1332" s="326"/>
      <c r="G1332" s="326"/>
      <c r="H1332" s="326"/>
      <c r="I1332" s="326"/>
      <c r="J1332" s="326"/>
      <c r="K1332" s="326"/>
      <c r="L1332" s="326"/>
      <c r="M1332" s="326"/>
      <c r="N1332" s="326"/>
      <c r="O1332" s="326"/>
      <c r="P1332" s="326"/>
      <c r="Q1332" s="326"/>
      <c r="R1332" s="326"/>
      <c r="S1332" s="326"/>
      <c r="T1332" s="326"/>
      <c r="U1332" s="326"/>
      <c r="V1332" s="326"/>
      <c r="W1332" s="326"/>
      <c r="X1332" s="326"/>
      <c r="Y1332" s="326"/>
      <c r="Z1332" s="326"/>
      <c r="AA1332" s="326"/>
      <c r="AB1332" s="325"/>
      <c r="AC1332" s="325"/>
      <c r="AD1332" s="325"/>
      <c r="AE1332" s="325"/>
      <c r="AF1332" s="325"/>
      <c r="AG1332" s="325"/>
      <c r="AH1332" s="325"/>
      <c r="AI1332" s="325"/>
      <c r="AJ1332" s="325"/>
      <c r="AK1332" s="325"/>
      <c r="AL1332" s="325"/>
      <c r="AM1332" s="325"/>
      <c r="AN1332" s="325"/>
      <c r="AO1332" s="325"/>
    </row>
    <row r="1333" spans="1:51" ht="16">
      <c r="D1333" s="331"/>
      <c r="E1333" s="326"/>
      <c r="F1333" s="326"/>
      <c r="G1333" s="326"/>
      <c r="H1333" s="326"/>
      <c r="I1333" s="326"/>
      <c r="J1333" s="326"/>
      <c r="K1333" s="326"/>
      <c r="L1333" s="326"/>
      <c r="M1333" s="326"/>
      <c r="N1333" s="326"/>
      <c r="O1333" s="326"/>
      <c r="P1333" s="326"/>
      <c r="Q1333" s="326"/>
      <c r="R1333" s="326"/>
      <c r="S1333" s="326"/>
      <c r="T1333" s="326"/>
      <c r="U1333" s="326"/>
      <c r="V1333" s="326"/>
      <c r="W1333" s="326"/>
      <c r="X1333" s="326"/>
      <c r="Y1333" s="326"/>
      <c r="Z1333" s="326"/>
      <c r="AA1333" s="326"/>
      <c r="AB1333" s="325"/>
      <c r="AC1333" s="325"/>
      <c r="AD1333" s="325"/>
      <c r="AE1333" s="325"/>
      <c r="AF1333" s="325"/>
      <c r="AG1333" s="325"/>
      <c r="AH1333" s="325"/>
      <c r="AI1333" s="325"/>
      <c r="AJ1333" s="325"/>
      <c r="AK1333" s="325"/>
      <c r="AL1333" s="325"/>
      <c r="AM1333" s="325"/>
      <c r="AN1333" s="325"/>
      <c r="AO1333" s="325"/>
    </row>
    <row r="1334" spans="1:51" ht="16">
      <c r="D1334" s="331"/>
      <c r="E1334" s="326"/>
      <c r="F1334" s="326"/>
      <c r="G1334" s="326"/>
      <c r="H1334" s="326"/>
      <c r="I1334" s="326"/>
      <c r="J1334" s="326"/>
      <c r="K1334" s="326"/>
      <c r="L1334" s="326"/>
      <c r="M1334" s="326"/>
      <c r="N1334" s="326"/>
      <c r="O1334" s="326"/>
      <c r="P1334" s="326"/>
      <c r="Q1334" s="326"/>
      <c r="R1334" s="326"/>
      <c r="S1334" s="326"/>
      <c r="T1334" s="326"/>
      <c r="U1334" s="326"/>
      <c r="V1334" s="326"/>
      <c r="W1334" s="326"/>
      <c r="X1334" s="326"/>
      <c r="Y1334" s="326"/>
      <c r="Z1334" s="326"/>
      <c r="AA1334" s="326"/>
      <c r="AB1334" s="325"/>
      <c r="AC1334" s="325"/>
      <c r="AD1334" s="325"/>
      <c r="AE1334" s="325"/>
      <c r="AF1334" s="325"/>
      <c r="AG1334" s="325"/>
      <c r="AH1334" s="325"/>
      <c r="AI1334" s="325"/>
      <c r="AJ1334" s="325"/>
      <c r="AK1334" s="325"/>
      <c r="AL1334" s="325"/>
      <c r="AM1334" s="325"/>
      <c r="AN1334" s="325"/>
      <c r="AO1334" s="325"/>
    </row>
    <row r="1335" spans="1:51" ht="16">
      <c r="D1335" s="1035" t="s">
        <v>490</v>
      </c>
      <c r="E1335" s="334"/>
      <c r="F1335" s="334"/>
      <c r="G1335" s="334"/>
      <c r="H1335" s="334"/>
      <c r="I1335" s="334"/>
      <c r="J1335" s="334"/>
      <c r="K1335" s="334"/>
      <c r="L1335" s="334"/>
      <c r="M1335" s="334"/>
      <c r="N1335" s="334"/>
      <c r="O1335" s="334"/>
      <c r="P1335" s="334"/>
      <c r="Q1335" s="334"/>
      <c r="R1335" s="334"/>
      <c r="S1335" s="334"/>
      <c r="T1335" s="334"/>
      <c r="U1335" s="334"/>
      <c r="V1335" s="334"/>
      <c r="W1335" s="334"/>
      <c r="X1335" s="334"/>
      <c r="Y1335" s="333"/>
      <c r="Z1335" s="334"/>
      <c r="AA1335" s="333"/>
      <c r="AB1335" s="333"/>
      <c r="AC1335" s="333"/>
      <c r="AD1335" s="333"/>
      <c r="AE1335" s="325"/>
      <c r="AF1335" s="325"/>
      <c r="AG1335" s="325"/>
      <c r="AH1335" s="325"/>
      <c r="AI1335" s="325"/>
      <c r="AJ1335" s="325"/>
      <c r="AK1335" s="325"/>
      <c r="AL1335" s="325"/>
      <c r="AM1335" s="325"/>
      <c r="AN1335" s="325"/>
      <c r="AO1335" s="325"/>
    </row>
    <row r="1336" spans="1:51">
      <c r="D1336" s="2279" t="s">
        <v>1131</v>
      </c>
      <c r="E1336" s="339"/>
      <c r="F1336" s="339"/>
      <c r="G1336" s="339"/>
      <c r="H1336" s="339"/>
      <c r="I1336" s="339"/>
      <c r="J1336" s="339"/>
      <c r="K1336" s="339"/>
      <c r="L1336" s="339"/>
      <c r="M1336" s="339"/>
      <c r="N1336" s="339"/>
      <c r="O1336" s="339"/>
      <c r="P1336" s="339"/>
      <c r="Q1336" s="339"/>
      <c r="R1336" s="339"/>
      <c r="S1336" s="339"/>
      <c r="T1336" s="339"/>
      <c r="U1336" s="339"/>
      <c r="V1336" s="339">
        <v>2011</v>
      </c>
      <c r="W1336" s="339">
        <v>2012</v>
      </c>
      <c r="X1336" s="339">
        <v>2013</v>
      </c>
      <c r="Y1336" s="339">
        <v>2014</v>
      </c>
      <c r="Z1336" s="339">
        <v>2015</v>
      </c>
      <c r="AA1336" s="339">
        <v>2016</v>
      </c>
      <c r="AB1336" s="339">
        <v>2017</v>
      </c>
      <c r="AC1336" s="339">
        <v>2018</v>
      </c>
      <c r="AD1336" s="339">
        <v>2019</v>
      </c>
      <c r="AE1336" s="338">
        <v>2020</v>
      </c>
      <c r="AF1336" s="338">
        <v>2021</v>
      </c>
      <c r="AG1336" s="338">
        <v>2022</v>
      </c>
      <c r="AH1336" s="338">
        <v>2023</v>
      </c>
      <c r="AI1336" s="2186">
        <v>2024</v>
      </c>
      <c r="AJ1336" s="338">
        <v>2025</v>
      </c>
      <c r="AK1336" s="338">
        <v>2026</v>
      </c>
      <c r="AL1336" s="338">
        <v>2027</v>
      </c>
      <c r="AM1336" s="338">
        <v>2028</v>
      </c>
      <c r="AN1336" s="338">
        <v>2029</v>
      </c>
      <c r="AO1336" s="338">
        <v>2030</v>
      </c>
      <c r="AP1336" s="338">
        <v>2031</v>
      </c>
      <c r="AQ1336" s="338">
        <v>2032</v>
      </c>
      <c r="AR1336" s="2582">
        <v>2033</v>
      </c>
      <c r="AS1336" s="2582">
        <v>2034</v>
      </c>
      <c r="AT1336" s="2582">
        <v>2035</v>
      </c>
    </row>
    <row r="1337" spans="1:51">
      <c r="D1337" s="2280"/>
      <c r="E1337" s="339"/>
      <c r="F1337" s="339"/>
      <c r="G1337" s="339"/>
      <c r="H1337" s="339"/>
      <c r="I1337" s="339"/>
      <c r="J1337" s="339"/>
      <c r="K1337" s="339"/>
      <c r="L1337" s="339"/>
      <c r="M1337" s="339"/>
      <c r="N1337" s="339"/>
      <c r="O1337" s="339"/>
      <c r="P1337" s="339"/>
      <c r="Q1337" s="339"/>
      <c r="R1337" s="339"/>
      <c r="S1337" s="339"/>
      <c r="T1337" s="339"/>
      <c r="U1337" s="339"/>
      <c r="V1337" s="339"/>
      <c r="W1337" s="339"/>
      <c r="X1337" s="339"/>
      <c r="Y1337" s="339"/>
      <c r="Z1337" s="340" t="s">
        <v>491</v>
      </c>
      <c r="AA1337" s="339"/>
      <c r="AB1337" s="339"/>
      <c r="AC1337" s="339"/>
      <c r="AD1337" s="339"/>
      <c r="AE1337" s="338"/>
      <c r="AF1337" s="338"/>
      <c r="AG1337" s="338"/>
      <c r="AH1337" s="338"/>
      <c r="AI1337" s="2186"/>
      <c r="AJ1337" s="338"/>
      <c r="AK1337" s="338"/>
      <c r="AL1337" s="338"/>
      <c r="AM1337" s="338"/>
      <c r="AN1337" s="338"/>
      <c r="AO1337" s="338"/>
      <c r="AP1337" s="338"/>
      <c r="AQ1337" s="338"/>
      <c r="AR1337" s="2582"/>
      <c r="AS1337" s="2582"/>
      <c r="AT1337" s="2582"/>
    </row>
    <row r="1338" spans="1:51">
      <c r="D1338" s="2281" t="s">
        <v>492</v>
      </c>
      <c r="E1338" s="342"/>
      <c r="F1338" s="342">
        <v>4278.8526000000002</v>
      </c>
      <c r="G1338" s="342">
        <v>0</v>
      </c>
      <c r="H1338" s="342">
        <v>0</v>
      </c>
      <c r="I1338" s="342">
        <v>0</v>
      </c>
      <c r="J1338" s="342">
        <v>2065</v>
      </c>
      <c r="K1338" s="342">
        <v>2238</v>
      </c>
      <c r="L1338" s="342">
        <v>2428</v>
      </c>
      <c r="M1338" s="342">
        <v>2748</v>
      </c>
      <c r="N1338" s="342">
        <v>2809</v>
      </c>
      <c r="O1338" s="342">
        <v>3018</v>
      </c>
      <c r="P1338" s="342">
        <v>3301</v>
      </c>
      <c r="Q1338" s="342">
        <v>3605</v>
      </c>
      <c r="R1338" s="342">
        <v>3881</v>
      </c>
      <c r="S1338" s="342">
        <v>4314</v>
      </c>
      <c r="T1338" s="342">
        <v>4583</v>
      </c>
      <c r="U1338" s="342">
        <v>4919</v>
      </c>
      <c r="V1338" s="342">
        <v>5314</v>
      </c>
      <c r="W1338" s="342">
        <v>5773</v>
      </c>
      <c r="X1338" s="342">
        <v>6046</v>
      </c>
      <c r="Y1338" s="342">
        <v>6418</v>
      </c>
      <c r="Z1338" s="342">
        <v>6987</v>
      </c>
      <c r="AA1338" s="2282">
        <v>7404</v>
      </c>
      <c r="AB1338" s="2282">
        <v>7694.2340000000004</v>
      </c>
      <c r="AC1338" s="2282">
        <v>8349.5110000000004</v>
      </c>
      <c r="AD1338" s="2283">
        <v>9138.3220000000001</v>
      </c>
      <c r="AE1338" s="2283">
        <v>8830.0249999999996</v>
      </c>
      <c r="AF1338" s="2283">
        <v>9788.8250000000007</v>
      </c>
      <c r="AG1338" s="2283">
        <v>10587.712</v>
      </c>
      <c r="AH1338" s="2283">
        <v>11461.187</v>
      </c>
      <c r="AI1338" s="2283">
        <v>12480.162</v>
      </c>
      <c r="AJ1338" s="2284">
        <v>13446.434542148056</v>
      </c>
      <c r="AK1338" s="2284">
        <v>14510.161849086433</v>
      </c>
      <c r="AL1338" s="2284">
        <v>15695.77072803018</v>
      </c>
      <c r="AM1338" s="2284">
        <v>16884.741744390467</v>
      </c>
      <c r="AN1338" s="2284">
        <v>18173.101174363492</v>
      </c>
      <c r="AO1338" s="2284">
        <v>19736.180725018407</v>
      </c>
      <c r="AP1338" s="2285">
        <v>21454.928539653112</v>
      </c>
      <c r="AQ1338" s="2285">
        <v>23589.115656872324</v>
      </c>
      <c r="AR1338" s="2402">
        <v>26446.245456809072</v>
      </c>
      <c r="AS1338" s="2402">
        <v>29907.604986950548</v>
      </c>
      <c r="AT1338" s="2402" t="e">
        <v>#REF!</v>
      </c>
    </row>
    <row r="1339" spans="1:51">
      <c r="D1339" s="2281" t="s">
        <v>59</v>
      </c>
      <c r="E1339" s="341"/>
      <c r="F1339" s="341">
        <v>0</v>
      </c>
      <c r="G1339" s="341">
        <v>0</v>
      </c>
      <c r="H1339" s="341">
        <v>0</v>
      </c>
      <c r="I1339" s="341">
        <v>0</v>
      </c>
      <c r="J1339" s="341">
        <v>0</v>
      </c>
      <c r="K1339" s="341">
        <v>8.4000000000000005E-2</v>
      </c>
      <c r="L1339" s="341">
        <v>8.5000000000000006E-2</v>
      </c>
      <c r="M1339" s="341">
        <v>0.13200000000000001</v>
      </c>
      <c r="N1339" s="341">
        <v>2.1999999999999999E-2</v>
      </c>
      <c r="O1339" s="341">
        <v>7.3999999999999996E-2</v>
      </c>
      <c r="P1339" s="341">
        <v>9.4E-2</v>
      </c>
      <c r="Q1339" s="341">
        <v>9.1999999999999998E-2</v>
      </c>
      <c r="R1339" s="341">
        <v>7.5999999999999998E-2</v>
      </c>
      <c r="S1339" s="341">
        <v>0.112</v>
      </c>
      <c r="T1339" s="341">
        <v>6.2E-2</v>
      </c>
      <c r="U1339" s="341">
        <v>7.2999999999999995E-2</v>
      </c>
      <c r="V1339" s="341">
        <v>0.08</v>
      </c>
      <c r="W1339" s="341">
        <v>8.5999999999999993E-2</v>
      </c>
      <c r="X1339" s="341">
        <v>4.7E-2</v>
      </c>
      <c r="Y1339" s="341">
        <v>6.2E-2</v>
      </c>
      <c r="Z1339" s="341">
        <v>8.8999999999999996E-2</v>
      </c>
      <c r="AA1339" s="341">
        <v>0.06</v>
      </c>
      <c r="AB1339" s="341">
        <v>3.9E-2</v>
      </c>
      <c r="AC1339" s="341">
        <v>8.5000000000000006E-2</v>
      </c>
      <c r="AD1339" s="341">
        <v>9.4E-2</v>
      </c>
      <c r="AE1339" s="341">
        <v>-3.4000000000000002E-2</v>
      </c>
      <c r="AF1339" s="341">
        <v>0.109</v>
      </c>
      <c r="AG1339" s="341">
        <v>8.2000000000000003E-2</v>
      </c>
      <c r="AH1339" s="341">
        <v>8.2000000000000003E-2</v>
      </c>
      <c r="AI1339" s="341">
        <v>8.8999999999999996E-2</v>
      </c>
      <c r="AJ1339" s="2286">
        <v>7.7424679435095109E-2</v>
      </c>
      <c r="AK1339" s="2286">
        <v>7.9108502971855302E-2</v>
      </c>
      <c r="AL1339" s="2286">
        <v>8.1708866604985095E-2</v>
      </c>
      <c r="AM1339" s="2286">
        <v>7.5751043829722323E-2</v>
      </c>
      <c r="AN1339" s="2286">
        <v>7.6303176529250144E-2</v>
      </c>
      <c r="AO1339" s="2286">
        <v>8.6010611818962773E-2</v>
      </c>
      <c r="AP1339" s="2287">
        <v>8.7086140858851649E-2</v>
      </c>
      <c r="AQ1339" s="2287">
        <v>9.947304710313043E-2</v>
      </c>
      <c r="AR1339" s="2403">
        <v>0.1211206830089185</v>
      </c>
      <c r="AS1339" s="2403">
        <v>0.13088283309607884</v>
      </c>
      <c r="AT1339" s="2403" t="e">
        <v>#REF!</v>
      </c>
    </row>
    <row r="1340" spans="1:51" s="15" customFormat="1" ht="16">
      <c r="A1340" s="19"/>
      <c r="B1340" s="16"/>
      <c r="C1340" s="16"/>
      <c r="D1340" s="336" t="s">
        <v>233</v>
      </c>
      <c r="E1340" s="2293"/>
      <c r="F1340" s="342">
        <v>0</v>
      </c>
      <c r="G1340" s="342">
        <v>0</v>
      </c>
      <c r="H1340" s="342">
        <v>0</v>
      </c>
      <c r="I1340" s="342">
        <v>0</v>
      </c>
      <c r="J1340" s="342">
        <v>0.13598046410497738</v>
      </c>
      <c r="K1340" s="342">
        <v>0.12856969960592429</v>
      </c>
      <c r="L1340" s="342">
        <v>0.13614462026406426</v>
      </c>
      <c r="M1340" s="342">
        <v>0.12824183462098498</v>
      </c>
      <c r="N1340" s="342">
        <v>0.14177341718126316</v>
      </c>
      <c r="O1340" s="342">
        <v>0.15678200218787591</v>
      </c>
      <c r="P1340" s="342">
        <v>0.15693487902380851</v>
      </c>
      <c r="Q1340" s="342">
        <v>0.17390313746043362</v>
      </c>
      <c r="R1340" s="342">
        <v>0.21056681515657186</v>
      </c>
      <c r="S1340" s="342">
        <v>0.17281568376220066</v>
      </c>
      <c r="T1340" s="342">
        <v>0.16229096586108241</v>
      </c>
      <c r="U1340" s="342">
        <v>0.15963882474310689</v>
      </c>
      <c r="V1340" s="2283">
        <v>0.18615384971680793</v>
      </c>
      <c r="W1340" s="2283">
        <v>0.16357106306070393</v>
      </c>
      <c r="X1340" s="2283">
        <v>0.1464089233511289</v>
      </c>
      <c r="Y1340" s="2283">
        <v>0.11099527920055802</v>
      </c>
      <c r="Z1340" s="2283">
        <v>0.10481515998725506</v>
      </c>
      <c r="AA1340" s="2283">
        <v>4084</v>
      </c>
      <c r="AB1340" s="2283">
        <v>4642</v>
      </c>
      <c r="AC1340" s="2283">
        <v>4988</v>
      </c>
      <c r="AD1340" s="2283">
        <v>5548</v>
      </c>
      <c r="AE1340" s="2283">
        <v>6081</v>
      </c>
      <c r="AF1340" s="2283">
        <v>6768</v>
      </c>
      <c r="AG1340" s="2283">
        <v>7621</v>
      </c>
      <c r="AH1340" s="2283">
        <v>8310</v>
      </c>
      <c r="AI1340" s="2283">
        <v>9461</v>
      </c>
      <c r="AJ1340" s="2284">
        <v>9893</v>
      </c>
      <c r="AK1340" s="2284">
        <v>11125</v>
      </c>
      <c r="AL1340" s="2284">
        <v>14164</v>
      </c>
      <c r="AM1340" s="2284">
        <v>17176</v>
      </c>
      <c r="AN1340" s="2284">
        <v>19918</v>
      </c>
      <c r="AO1340" s="2284">
        <v>22575.948233755476</v>
      </c>
      <c r="AP1340" s="2285">
        <v>25352.644036182421</v>
      </c>
      <c r="AQ1340" s="2285">
        <v>28558.253171222503</v>
      </c>
      <c r="AR1340" s="2402">
        <v>32024.68122245045</v>
      </c>
      <c r="AS1340" s="2402">
        <v>35813.965431497694</v>
      </c>
      <c r="AT1340" s="2402">
        <v>40256.70089527699</v>
      </c>
      <c r="AU1340"/>
      <c r="AV1340"/>
      <c r="AW1340"/>
      <c r="AX1340"/>
      <c r="AY1340"/>
    </row>
    <row r="1341" spans="1:51">
      <c r="D1341" s="2281" t="s">
        <v>493</v>
      </c>
      <c r="E1341" s="341"/>
      <c r="F1341" s="341">
        <v>0</v>
      </c>
      <c r="G1341" s="341">
        <v>0</v>
      </c>
      <c r="H1341" s="341">
        <v>0</v>
      </c>
      <c r="I1341" s="341">
        <v>0</v>
      </c>
      <c r="J1341" s="341">
        <v>-9.5722783288772623E-2</v>
      </c>
      <c r="K1341" s="341">
        <v>-0.10560673177671633</v>
      </c>
      <c r="L1341" s="341">
        <v>-9.7433022756458126E-2</v>
      </c>
      <c r="M1341" s="341">
        <v>-0.10055451179398647</v>
      </c>
      <c r="N1341" s="341">
        <v>-8.3991514285366192E-2</v>
      </c>
      <c r="O1341" s="341">
        <v>-7.8578851996864013E-2</v>
      </c>
      <c r="P1341" s="341">
        <v>-8.1251682034139169E-2</v>
      </c>
      <c r="Q1341" s="341">
        <v>-6.4451830653128886E-2</v>
      </c>
      <c r="R1341" s="341">
        <v>-4.1546634140432886E-2</v>
      </c>
      <c r="S1341" s="341">
        <v>-0.12278896872651726</v>
      </c>
      <c r="T1341" s="341">
        <v>-0.13489754190364056</v>
      </c>
      <c r="U1341" s="341">
        <v>-6.8969514068054294E-2</v>
      </c>
      <c r="V1341" s="341">
        <v>-3.51572880341188E-2</v>
      </c>
      <c r="W1341" s="341">
        <v>-9.7764229840973049E-2</v>
      </c>
      <c r="X1341" s="341">
        <v>-8.3661397038721969E-2</v>
      </c>
      <c r="Y1341" s="341">
        <v>-0.11328345446405966</v>
      </c>
      <c r="Z1341" s="341">
        <v>-0.13786792952412452</v>
      </c>
      <c r="AA1341" s="341">
        <v>-0.16057838510837966</v>
      </c>
      <c r="AB1341" s="341">
        <v>-9.3092437952587398E-2</v>
      </c>
      <c r="AC1341" s="341">
        <v>-0.100471755013523</v>
      </c>
      <c r="AD1341" s="341">
        <v>-0.11830780516178452</v>
      </c>
      <c r="AE1341" s="341">
        <v>-0.12391001814062744</v>
      </c>
      <c r="AF1341" s="341">
        <v>-0.10080379228988351</v>
      </c>
      <c r="AG1341" s="341">
        <v>-0.10680597589272514</v>
      </c>
      <c r="AH1341" s="341">
        <v>-0.11574594343094621</v>
      </c>
      <c r="AI1341" s="341">
        <v>-0.12720535242180792</v>
      </c>
      <c r="AJ1341" s="2286">
        <v>-0.1460492417063608</v>
      </c>
      <c r="AK1341" s="2286">
        <v>-0.17474970287853611</v>
      </c>
      <c r="AL1341" s="2286">
        <v>-0.15734335961763493</v>
      </c>
      <c r="AM1341" s="2286">
        <v>-0.12369347385996179</v>
      </c>
      <c r="AN1341" s="2286">
        <v>-0.11764671100777635</v>
      </c>
      <c r="AO1341" s="2286">
        <v>-9.8813428944267007E-2</v>
      </c>
      <c r="AP1341" s="2287">
        <v>-0.11938814569236189</v>
      </c>
      <c r="AQ1341" s="2287">
        <v>-0.15550638177358062</v>
      </c>
      <c r="AR1341" s="2403">
        <v>-0.22698842819184001</v>
      </c>
      <c r="AS1341" s="2403">
        <v>-0.2793794816031725</v>
      </c>
      <c r="AT1341" s="2403" t="e">
        <v>#REF!</v>
      </c>
    </row>
    <row r="1342" spans="1:51">
      <c r="D1342" s="2281" t="s">
        <v>375</v>
      </c>
      <c r="E1342" s="342"/>
      <c r="F1342" s="342">
        <v>0</v>
      </c>
      <c r="G1342" s="342">
        <v>0</v>
      </c>
      <c r="H1342" s="342">
        <v>0</v>
      </c>
      <c r="I1342" s="342">
        <v>0</v>
      </c>
      <c r="J1342" s="342">
        <v>118</v>
      </c>
      <c r="K1342" s="342">
        <v>130</v>
      </c>
      <c r="L1342" s="342">
        <v>142</v>
      </c>
      <c r="M1342" s="342">
        <v>160</v>
      </c>
      <c r="N1342" s="342">
        <v>196</v>
      </c>
      <c r="O1342" s="342">
        <v>227</v>
      </c>
      <c r="P1342" s="342">
        <v>269</v>
      </c>
      <c r="Q1342" s="342">
        <v>294</v>
      </c>
      <c r="R1342" s="342">
        <v>315</v>
      </c>
      <c r="S1342" s="342">
        <v>348</v>
      </c>
      <c r="T1342" s="342">
        <v>411</v>
      </c>
      <c r="U1342" s="342">
        <v>467</v>
      </c>
      <c r="V1342" s="342">
        <v>497</v>
      </c>
      <c r="W1342" s="342">
        <v>609</v>
      </c>
      <c r="X1342" s="342">
        <v>651</v>
      </c>
      <c r="Y1342" s="342">
        <v>803</v>
      </c>
      <c r="Z1342" s="342">
        <v>852</v>
      </c>
      <c r="AA1342" s="342">
        <v>1031</v>
      </c>
      <c r="AB1342" s="2283">
        <v>1154.711</v>
      </c>
      <c r="AC1342" s="2283">
        <v>1223.9280000000001</v>
      </c>
      <c r="AD1342" s="2283">
        <v>1472.15</v>
      </c>
      <c r="AE1342" s="2283">
        <v>1572.345</v>
      </c>
      <c r="AF1342" s="2283">
        <v>1855.81</v>
      </c>
      <c r="AG1342" s="2283">
        <v>2336.86</v>
      </c>
      <c r="AH1342" s="2283">
        <v>2530.6</v>
      </c>
      <c r="AI1342" s="2283">
        <v>2766.1</v>
      </c>
      <c r="AJ1342" s="2284">
        <v>2983.4881085469542</v>
      </c>
      <c r="AK1342" s="2284">
        <v>3321.0530620924983</v>
      </c>
      <c r="AL1342" s="2284">
        <v>3815.6434455009239</v>
      </c>
      <c r="AM1342" s="2284">
        <v>3757.7376589735914</v>
      </c>
      <c r="AN1342" s="2284">
        <v>3757.7376589735914</v>
      </c>
      <c r="AO1342" s="2284">
        <v>3757.7376589735914</v>
      </c>
      <c r="AP1342" s="2285">
        <v>3758.73765897359</v>
      </c>
      <c r="AQ1342" s="2285">
        <v>3759.73765897359</v>
      </c>
      <c r="AR1342" s="2402">
        <v>3760.73765897359</v>
      </c>
      <c r="AS1342" s="2402">
        <v>3761.73765897359</v>
      </c>
      <c r="AT1342" s="2402">
        <v>3762.73765897359</v>
      </c>
    </row>
    <row r="1343" spans="1:51">
      <c r="D1343" s="2281" t="s">
        <v>75</v>
      </c>
      <c r="E1343" s="342"/>
      <c r="F1343" s="342">
        <v>0</v>
      </c>
      <c r="G1343" s="342">
        <v>0</v>
      </c>
      <c r="H1343" s="342">
        <v>0</v>
      </c>
      <c r="I1343" s="342">
        <v>0</v>
      </c>
      <c r="J1343" s="342">
        <v>635</v>
      </c>
      <c r="K1343" s="342">
        <v>712</v>
      </c>
      <c r="L1343" s="342">
        <v>745</v>
      </c>
      <c r="M1343" s="342">
        <v>798</v>
      </c>
      <c r="N1343" s="342">
        <v>960</v>
      </c>
      <c r="O1343" s="342">
        <v>1121</v>
      </c>
      <c r="P1343" s="342">
        <v>1329</v>
      </c>
      <c r="Q1343" s="342">
        <v>1471</v>
      </c>
      <c r="R1343" s="342">
        <v>1728</v>
      </c>
      <c r="S1343" s="342">
        <v>2305</v>
      </c>
      <c r="T1343" s="342">
        <v>2652</v>
      </c>
      <c r="U1343" s="342">
        <v>2933</v>
      </c>
      <c r="V1343" s="342">
        <v>3367</v>
      </c>
      <c r="W1343" s="342">
        <v>3776</v>
      </c>
      <c r="X1343" s="342">
        <v>3965</v>
      </c>
      <c r="Y1343" s="342">
        <v>4422</v>
      </c>
      <c r="Z1343" s="342">
        <v>4960</v>
      </c>
      <c r="AA1343" s="2283">
        <v>5317</v>
      </c>
      <c r="AB1343" s="2283">
        <v>5676.4979999999996</v>
      </c>
      <c r="AC1343" s="2283">
        <v>6348.6940000000004</v>
      </c>
      <c r="AD1343" s="2283">
        <v>6653.0609999999997</v>
      </c>
      <c r="AE1343" s="2283">
        <v>7333.8140000000003</v>
      </c>
      <c r="AF1343" s="2283">
        <v>7843.2920000000004</v>
      </c>
      <c r="AG1343" s="2283">
        <v>10072.261</v>
      </c>
      <c r="AH1343" s="2283">
        <v>12582</v>
      </c>
      <c r="AI1343" s="2283">
        <v>13237</v>
      </c>
      <c r="AJ1343" s="2284">
        <v>15766.732026464422</v>
      </c>
      <c r="AK1343" s="2284">
        <v>17949.167153102011</v>
      </c>
      <c r="AL1343" s="2284">
        <v>19905.554560324141</v>
      </c>
      <c r="AM1343" s="2284">
        <v>21728.333321849299</v>
      </c>
      <c r="AN1343" s="2284">
        <v>24323.236280295227</v>
      </c>
      <c r="AO1343" s="2284">
        <v>30049.930611767777</v>
      </c>
      <c r="AP1343" s="2285">
        <v>31288.450453539397</v>
      </c>
      <c r="AQ1343" s="2285">
        <v>31875.836222097652</v>
      </c>
      <c r="AR1343" s="2402">
        <v>26509.477177461064</v>
      </c>
      <c r="AS1343" s="2402">
        <v>21487.536110270747</v>
      </c>
      <c r="AT1343" s="2402" t="e">
        <v>#REF!</v>
      </c>
    </row>
    <row r="1344" spans="1:51" s="2292" customFormat="1">
      <c r="D1344" s="2288" t="s">
        <v>246</v>
      </c>
      <c r="E1344" s="2289"/>
      <c r="F1344" s="2289">
        <v>0</v>
      </c>
      <c r="G1344" s="2289">
        <v>0</v>
      </c>
      <c r="H1344" s="2289">
        <v>0</v>
      </c>
      <c r="I1344" s="2289">
        <v>0</v>
      </c>
      <c r="J1344" s="2289">
        <v>7.5</v>
      </c>
      <c r="K1344" s="2289">
        <v>7.7</v>
      </c>
      <c r="L1344" s="2289">
        <v>7.9</v>
      </c>
      <c r="M1344" s="2289">
        <v>8.1</v>
      </c>
      <c r="N1344" s="2289">
        <v>8.3000000000000007</v>
      </c>
      <c r="O1344" s="2289">
        <v>8.6</v>
      </c>
      <c r="P1344" s="2289">
        <v>8.8000000000000007</v>
      </c>
      <c r="Q1344" s="2289">
        <v>9</v>
      </c>
      <c r="R1344" s="2289">
        <v>9.1999999999999993</v>
      </c>
      <c r="S1344" s="2289">
        <v>9.5</v>
      </c>
      <c r="T1344" s="2289">
        <v>9.6999999999999993</v>
      </c>
      <c r="U1344" s="2289">
        <v>10</v>
      </c>
      <c r="V1344" s="2289">
        <v>10.199999999999999</v>
      </c>
      <c r="W1344" s="2289">
        <v>10.5</v>
      </c>
      <c r="X1344" s="2289">
        <v>10.7</v>
      </c>
      <c r="Y1344" s="2289">
        <v>11</v>
      </c>
      <c r="Z1344" s="2289">
        <v>11.3</v>
      </c>
      <c r="AA1344" s="2289">
        <v>0.115</v>
      </c>
      <c r="AB1344" s="2289">
        <v>11.8</v>
      </c>
      <c r="AC1344" s="2289">
        <v>12.1</v>
      </c>
      <c r="AD1344" s="2289">
        <v>12.4</v>
      </c>
      <c r="AE1344" s="2289">
        <v>12.7</v>
      </c>
      <c r="AF1344" s="2289">
        <v>13</v>
      </c>
      <c r="AG1344" s="2289">
        <v>13.206731</v>
      </c>
      <c r="AH1344" s="2289">
        <v>13.499656</v>
      </c>
      <c r="AI1344" s="2289">
        <v>13.798560999999999</v>
      </c>
      <c r="AJ1344" s="2290">
        <v>14.104965</v>
      </c>
      <c r="AK1344" s="2290">
        <v>14.418145000000001</v>
      </c>
      <c r="AL1344" s="2290">
        <v>14.737803</v>
      </c>
      <c r="AM1344" s="2290">
        <v>15.063639999999999</v>
      </c>
      <c r="AN1344" s="2290">
        <v>15.395339</v>
      </c>
      <c r="AO1344" s="2290">
        <v>15.732628999999999</v>
      </c>
      <c r="AP1344" s="2291">
        <v>16.075281</v>
      </c>
      <c r="AQ1344" s="2291">
        <v>16.423064</v>
      </c>
      <c r="AR1344" s="2404">
        <v>16.775708000000002</v>
      </c>
      <c r="AS1344" s="2404">
        <v>17.132898999999998</v>
      </c>
      <c r="AT1344" s="2404">
        <v>17.494219000000001</v>
      </c>
    </row>
    <row r="1345" spans="4:46">
      <c r="D1345" s="2281"/>
      <c r="E1345" s="341"/>
      <c r="F1345" s="341"/>
      <c r="G1345" s="341"/>
      <c r="H1345" s="341"/>
      <c r="I1345" s="341"/>
      <c r="J1345" s="341"/>
      <c r="K1345" s="341"/>
      <c r="L1345" s="341"/>
      <c r="M1345" s="341"/>
      <c r="N1345" s="341"/>
      <c r="O1345" s="341"/>
      <c r="P1345" s="341"/>
      <c r="Q1345" s="341"/>
      <c r="R1345" s="341"/>
      <c r="S1345" s="341"/>
      <c r="T1345" s="341"/>
      <c r="U1345" s="341"/>
      <c r="V1345" s="341"/>
      <c r="W1345" s="341"/>
      <c r="X1345" s="341"/>
      <c r="Y1345" s="341"/>
      <c r="Z1345" s="341"/>
      <c r="AA1345" s="341"/>
      <c r="AB1345" s="341"/>
      <c r="AC1345" s="341"/>
      <c r="AD1345" s="341"/>
      <c r="AE1345" s="341"/>
      <c r="AF1345" s="341"/>
      <c r="AG1345" s="341"/>
      <c r="AH1345" s="341"/>
      <c r="AI1345" s="2187"/>
      <c r="AJ1345" s="341"/>
      <c r="AK1345" s="341"/>
      <c r="AL1345" s="341"/>
      <c r="AM1345" s="341"/>
      <c r="AN1345" s="341"/>
      <c r="AO1345" s="341"/>
      <c r="AP1345" s="341"/>
      <c r="AQ1345" s="341"/>
      <c r="AR1345" s="2405"/>
      <c r="AS1345" s="2405"/>
      <c r="AT1345" s="2405"/>
    </row>
    <row r="1346" spans="4:46">
      <c r="D1346" s="2281"/>
      <c r="E1346" s="342"/>
      <c r="F1346" s="342"/>
      <c r="G1346" s="342"/>
      <c r="H1346" s="342"/>
      <c r="I1346" s="342"/>
      <c r="J1346" s="342"/>
      <c r="K1346" s="342"/>
      <c r="L1346" s="342"/>
      <c r="M1346" s="342"/>
      <c r="N1346" s="342"/>
      <c r="O1346" s="342"/>
      <c r="P1346" s="342"/>
      <c r="Q1346" s="342"/>
      <c r="R1346" s="342"/>
      <c r="S1346" s="342"/>
      <c r="T1346" s="342"/>
      <c r="U1346" s="342"/>
      <c r="V1346" s="342"/>
      <c r="W1346" s="342"/>
      <c r="X1346" s="342"/>
      <c r="Y1346" s="342"/>
      <c r="Z1346" s="342"/>
      <c r="AA1346" s="342"/>
      <c r="AB1346" s="342"/>
      <c r="AC1346" s="342"/>
      <c r="AD1346" s="342"/>
      <c r="AE1346" s="343"/>
      <c r="AF1346" s="343"/>
      <c r="AG1346" s="343"/>
      <c r="AH1346" s="343"/>
      <c r="AI1346" s="2188"/>
      <c r="AJ1346" s="343"/>
      <c r="AK1346" s="343"/>
      <c r="AL1346" s="343"/>
      <c r="AM1346" s="343"/>
      <c r="AN1346" s="343"/>
      <c r="AO1346" s="343"/>
      <c r="AP1346" s="343"/>
      <c r="AQ1346" s="343"/>
      <c r="AR1346" s="2583"/>
      <c r="AS1346" s="2583"/>
      <c r="AT1346" s="2583"/>
    </row>
    <row r="1347" spans="4:46" ht="16">
      <c r="D1347" s="1035" t="s">
        <v>494</v>
      </c>
      <c r="E1347" s="344"/>
      <c r="F1347" s="344"/>
      <c r="G1347" s="344"/>
      <c r="H1347" s="344"/>
      <c r="I1347" s="344"/>
      <c r="J1347" s="344"/>
      <c r="K1347" s="344"/>
      <c r="L1347" s="344"/>
      <c r="M1347" s="344"/>
      <c r="N1347" s="344"/>
      <c r="O1347" s="344"/>
      <c r="P1347" s="344"/>
      <c r="Q1347" s="344"/>
      <c r="R1347" s="344"/>
      <c r="S1347" s="344"/>
      <c r="T1347" s="344"/>
      <c r="U1347" s="344"/>
      <c r="V1347" s="344"/>
      <c r="W1347" s="344"/>
      <c r="X1347" s="344"/>
      <c r="Y1347" s="344"/>
      <c r="Z1347" s="344"/>
      <c r="AA1347" s="344"/>
      <c r="AB1347" s="344"/>
      <c r="AC1347" s="344"/>
      <c r="AD1347" s="344"/>
      <c r="AE1347" s="331"/>
      <c r="AF1347" s="331"/>
      <c r="AG1347" s="325"/>
      <c r="AH1347" s="325"/>
      <c r="AI1347" s="325"/>
      <c r="AJ1347" s="325"/>
      <c r="AK1347" s="325"/>
      <c r="AL1347" s="325"/>
    </row>
    <row r="1348" spans="4:46">
      <c r="AI1348"/>
    </row>
    <row r="1349" spans="4:46">
      <c r="AI1349"/>
    </row>
    <row r="1350" spans="4:46">
      <c r="D1350" s="162" t="s">
        <v>512</v>
      </c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>
        <f t="shared" ref="V1350:AK1350" si="558">+V1068</f>
        <v>2011</v>
      </c>
      <c r="W1350" s="16">
        <f t="shared" si="558"/>
        <v>2012</v>
      </c>
      <c r="X1350" s="16">
        <f t="shared" si="558"/>
        <v>2013</v>
      </c>
      <c r="Y1350" s="16">
        <f t="shared" si="558"/>
        <v>2014</v>
      </c>
      <c r="Z1350" s="16">
        <f t="shared" si="558"/>
        <v>2015</v>
      </c>
      <c r="AA1350" s="16">
        <f t="shared" si="558"/>
        <v>2016</v>
      </c>
      <c r="AB1350" s="16">
        <f t="shared" si="558"/>
        <v>2017</v>
      </c>
      <c r="AC1350" s="16">
        <f t="shared" si="558"/>
        <v>2018</v>
      </c>
      <c r="AD1350" s="16">
        <f t="shared" si="558"/>
        <v>2019</v>
      </c>
      <c r="AE1350" s="16">
        <f t="shared" si="558"/>
        <v>2020</v>
      </c>
      <c r="AF1350" s="16">
        <f t="shared" si="558"/>
        <v>2021</v>
      </c>
      <c r="AG1350" s="16">
        <f t="shared" si="558"/>
        <v>2022</v>
      </c>
      <c r="AH1350" s="16">
        <f t="shared" si="558"/>
        <v>2023</v>
      </c>
      <c r="AI1350" s="1900">
        <f t="shared" si="558"/>
        <v>2024</v>
      </c>
      <c r="AJ1350" s="16">
        <f t="shared" si="558"/>
        <v>2025</v>
      </c>
      <c r="AK1350" s="16">
        <f t="shared" si="558"/>
        <v>2026</v>
      </c>
      <c r="AL1350" s="16">
        <f>AK1350+1</f>
        <v>2027</v>
      </c>
      <c r="AM1350" s="16">
        <f t="shared" ref="AM1350:AO1350" si="559">AL1350+1</f>
        <v>2028</v>
      </c>
      <c r="AN1350" s="16">
        <f t="shared" si="559"/>
        <v>2029</v>
      </c>
      <c r="AO1350" s="16">
        <f t="shared" si="559"/>
        <v>2030</v>
      </c>
      <c r="AP1350" s="16">
        <f t="shared" ref="AP1350" si="560">AO1350+1</f>
        <v>2031</v>
      </c>
      <c r="AQ1350" s="16">
        <f t="shared" ref="AQ1350" si="561">AP1350+1</f>
        <v>2032</v>
      </c>
      <c r="AR1350" s="2302">
        <f t="shared" ref="AR1350" si="562">AQ1350+1</f>
        <v>2033</v>
      </c>
      <c r="AS1350" s="2302">
        <f t="shared" ref="AS1350" si="563">AR1350+1</f>
        <v>2034</v>
      </c>
      <c r="AT1350" s="2302">
        <f t="shared" ref="AT1350" si="564">AS1350+1</f>
        <v>2035</v>
      </c>
    </row>
    <row r="1351" spans="4:46">
      <c r="D1351" s="371"/>
      <c r="E1351" s="380"/>
      <c r="F1351" s="380"/>
      <c r="G1351" s="380"/>
      <c r="H1351" s="380"/>
      <c r="I1351" s="380"/>
      <c r="J1351" s="380"/>
      <c r="K1351" s="380"/>
      <c r="L1351" s="380"/>
      <c r="M1351" s="380"/>
      <c r="N1351" s="380"/>
      <c r="O1351" s="380"/>
      <c r="P1351" s="380"/>
      <c r="Q1351" s="380"/>
      <c r="R1351" s="380"/>
      <c r="S1351" s="380"/>
      <c r="T1351" s="380"/>
      <c r="U1351" s="380"/>
      <c r="V1351" s="380">
        <f>+V1350</f>
        <v>2011</v>
      </c>
      <c r="W1351" s="380">
        <f t="shared" ref="W1351:AN1351" si="565">+W1350</f>
        <v>2012</v>
      </c>
      <c r="X1351" s="380">
        <f t="shared" si="565"/>
        <v>2013</v>
      </c>
      <c r="Y1351" s="380">
        <f t="shared" si="565"/>
        <v>2014</v>
      </c>
      <c r="Z1351" s="380">
        <f t="shared" si="565"/>
        <v>2015</v>
      </c>
      <c r="AA1351" s="380">
        <f>+AA1350</f>
        <v>2016</v>
      </c>
      <c r="AB1351" s="380">
        <f t="shared" si="565"/>
        <v>2017</v>
      </c>
      <c r="AC1351" s="380">
        <f t="shared" si="565"/>
        <v>2018</v>
      </c>
      <c r="AD1351" s="380">
        <f t="shared" si="565"/>
        <v>2019</v>
      </c>
      <c r="AE1351" s="380">
        <f t="shared" si="565"/>
        <v>2020</v>
      </c>
      <c r="AF1351" s="380">
        <f t="shared" si="565"/>
        <v>2021</v>
      </c>
      <c r="AG1351" s="380">
        <f t="shared" si="565"/>
        <v>2022</v>
      </c>
      <c r="AH1351" s="380">
        <f t="shared" si="565"/>
        <v>2023</v>
      </c>
      <c r="AI1351" s="2189">
        <f t="shared" si="565"/>
        <v>2024</v>
      </c>
      <c r="AJ1351" s="380">
        <f t="shared" si="565"/>
        <v>2025</v>
      </c>
      <c r="AK1351" s="380">
        <f t="shared" ref="AK1351:AP1351" si="566">+AK1350</f>
        <v>2026</v>
      </c>
      <c r="AL1351" s="380">
        <f t="shared" si="565"/>
        <v>2027</v>
      </c>
      <c r="AM1351" s="380">
        <f t="shared" si="566"/>
        <v>2028</v>
      </c>
      <c r="AN1351" s="380">
        <f t="shared" si="565"/>
        <v>2029</v>
      </c>
      <c r="AO1351" s="380">
        <f t="shared" si="566"/>
        <v>2030</v>
      </c>
      <c r="AP1351" s="380">
        <f t="shared" si="566"/>
        <v>2031</v>
      </c>
      <c r="AQ1351" s="380">
        <f t="shared" ref="AQ1351:AT1351" si="567">+AQ1350</f>
        <v>2032</v>
      </c>
      <c r="AR1351" s="2406">
        <f t="shared" si="567"/>
        <v>2033</v>
      </c>
      <c r="AS1351" s="2406">
        <f t="shared" si="567"/>
        <v>2034</v>
      </c>
      <c r="AT1351" s="2406">
        <f t="shared" si="567"/>
        <v>2035</v>
      </c>
    </row>
    <row r="1352" spans="4:46" ht="18.5">
      <c r="D1352" s="460" t="s">
        <v>519</v>
      </c>
      <c r="E1352" s="372"/>
      <c r="F1352" s="372"/>
      <c r="G1352" s="372"/>
      <c r="H1352" s="372"/>
      <c r="I1352" s="372"/>
      <c r="J1352" s="372"/>
      <c r="K1352" s="372"/>
      <c r="L1352" s="372"/>
      <c r="M1352" s="372"/>
      <c r="N1352" s="372"/>
      <c r="O1352" s="372"/>
      <c r="P1352" s="372"/>
      <c r="Q1352" s="372"/>
      <c r="R1352" s="372"/>
      <c r="S1352" s="372"/>
      <c r="T1352" s="372"/>
      <c r="U1352" s="372"/>
      <c r="V1352" s="372"/>
      <c r="W1352" s="372"/>
      <c r="X1352" s="372"/>
      <c r="Y1352" s="372"/>
      <c r="Z1352" s="373"/>
      <c r="AA1352" s="373"/>
      <c r="AB1352" s="373"/>
      <c r="AC1352" s="373"/>
      <c r="AD1352" s="373"/>
      <c r="AE1352" s="373"/>
      <c r="AF1352" s="373"/>
      <c r="AG1352" s="373"/>
      <c r="AH1352" s="373"/>
      <c r="AI1352" s="2190"/>
      <c r="AJ1352" s="372"/>
      <c r="AK1352" s="372"/>
      <c r="AL1352" s="372"/>
      <c r="AM1352" s="372"/>
      <c r="AN1352" s="372"/>
      <c r="AO1352" s="372"/>
    </row>
    <row r="1353" spans="4:46">
      <c r="D1353" s="371" t="str">
        <f>+D116</f>
        <v>Real GDP</v>
      </c>
      <c r="E1353" s="377"/>
      <c r="F1353" s="377"/>
      <c r="G1353" s="377"/>
      <c r="H1353" s="377"/>
      <c r="I1353" s="377"/>
      <c r="J1353" s="377"/>
      <c r="K1353" s="377"/>
      <c r="L1353" s="377"/>
      <c r="M1353" s="377"/>
      <c r="N1353" s="377"/>
      <c r="O1353" s="377"/>
      <c r="P1353" s="377"/>
      <c r="Q1353" s="377"/>
      <c r="R1353" s="377"/>
      <c r="S1353" s="377"/>
      <c r="T1353" s="377"/>
      <c r="U1353" s="377"/>
      <c r="V1353" s="377">
        <f t="shared" ref="V1353:AT1353" si="568">+V116</f>
        <v>0.08</v>
      </c>
      <c r="W1353" s="377">
        <f t="shared" si="568"/>
        <v>8.5999999999999993E-2</v>
      </c>
      <c r="X1353" s="377">
        <f t="shared" si="568"/>
        <v>4.7E-2</v>
      </c>
      <c r="Y1353" s="377">
        <f t="shared" si="568"/>
        <v>6.2E-2</v>
      </c>
      <c r="Z1353" s="377">
        <f t="shared" si="568"/>
        <v>8.8999999999999996E-2</v>
      </c>
      <c r="AA1353" s="377">
        <f t="shared" si="568"/>
        <v>0.06</v>
      </c>
      <c r="AB1353" s="377">
        <f t="shared" si="568"/>
        <v>3.9E-2</v>
      </c>
      <c r="AC1353" s="377">
        <f t="shared" si="568"/>
        <v>8.5000000000000006E-2</v>
      </c>
      <c r="AD1353" s="377">
        <f t="shared" si="568"/>
        <v>9.4E-2</v>
      </c>
      <c r="AE1353" s="377">
        <f t="shared" si="568"/>
        <v>-3.4000000000000002E-2</v>
      </c>
      <c r="AF1353" s="377">
        <f t="shared" si="568"/>
        <v>0.109</v>
      </c>
      <c r="AG1353" s="377">
        <f t="shared" si="568"/>
        <v>8.2000000000000003E-2</v>
      </c>
      <c r="AH1353" s="377">
        <f t="shared" si="568"/>
        <v>8.2000000000000003E-2</v>
      </c>
      <c r="AI1353" s="2191">
        <f t="shared" si="568"/>
        <v>8.8999999999999996E-2</v>
      </c>
      <c r="AJ1353" s="377">
        <f t="shared" si="568"/>
        <v>7.7424679435095109E-2</v>
      </c>
      <c r="AK1353" s="377">
        <f t="shared" si="568"/>
        <v>7.9108502971855302E-2</v>
      </c>
      <c r="AL1353" s="792">
        <f t="shared" si="568"/>
        <v>8.1708866604985095E-2</v>
      </c>
      <c r="AM1353" s="792">
        <f t="shared" si="568"/>
        <v>7.5751043829722323E-2</v>
      </c>
      <c r="AN1353" s="792">
        <f t="shared" si="568"/>
        <v>7.6303176529250144E-2</v>
      </c>
      <c r="AO1353" s="792">
        <f t="shared" si="568"/>
        <v>8.6010611818962773E-2</v>
      </c>
      <c r="AP1353" s="792">
        <f t="shared" si="568"/>
        <v>8.7086140858851649E-2</v>
      </c>
      <c r="AQ1353" s="792">
        <f t="shared" si="568"/>
        <v>9.947304710313043E-2</v>
      </c>
      <c r="AR1353" s="2407">
        <f t="shared" si="568"/>
        <v>0.1211206830089185</v>
      </c>
      <c r="AS1353" s="2407">
        <f t="shared" si="568"/>
        <v>0.13088283309607884</v>
      </c>
      <c r="AT1353" s="2407" t="e">
        <f t="shared" si="568"/>
        <v>#REF!</v>
      </c>
    </row>
    <row r="1354" spans="4:46">
      <c r="D1354" s="374" t="str">
        <f>+D126</f>
        <v>Agriculture (YOY % change)</v>
      </c>
      <c r="E1354" s="378"/>
      <c r="F1354" s="378"/>
      <c r="G1354" s="378"/>
      <c r="H1354" s="378"/>
      <c r="I1354" s="378"/>
      <c r="J1354" s="378"/>
      <c r="K1354" s="378"/>
      <c r="L1354" s="378"/>
      <c r="M1354" s="378"/>
      <c r="N1354" s="378"/>
      <c r="O1354" s="378"/>
      <c r="P1354" s="378"/>
      <c r="Q1354" s="378"/>
      <c r="R1354" s="378"/>
      <c r="S1354" s="378"/>
      <c r="T1354" s="378"/>
      <c r="U1354" s="378"/>
      <c r="V1354" s="378">
        <f t="shared" ref="V1354:AT1354" si="569">+V126</f>
        <v>0.04</v>
      </c>
      <c r="W1354" s="378">
        <f t="shared" si="569"/>
        <v>7.0000000000000007E-2</v>
      </c>
      <c r="X1354" s="378">
        <f t="shared" si="569"/>
        <v>0.03</v>
      </c>
      <c r="Y1354" s="378">
        <f t="shared" si="569"/>
        <v>7.0000000000000007E-2</v>
      </c>
      <c r="Z1354" s="378">
        <f t="shared" si="569"/>
        <v>0.05</v>
      </c>
      <c r="AA1354" s="378">
        <f t="shared" si="569"/>
        <v>0.04</v>
      </c>
      <c r="AB1354" s="378">
        <f t="shared" si="569"/>
        <v>0.05</v>
      </c>
      <c r="AC1354" s="378">
        <f t="shared" si="569"/>
        <v>0.06</v>
      </c>
      <c r="AD1354" s="378">
        <f t="shared" si="569"/>
        <v>0.05</v>
      </c>
      <c r="AE1354" s="378">
        <f t="shared" si="569"/>
        <v>0.01</v>
      </c>
      <c r="AF1354" s="378">
        <f t="shared" si="569"/>
        <v>0.06</v>
      </c>
      <c r="AG1354" s="378">
        <f t="shared" si="569"/>
        <v>0.02</v>
      </c>
      <c r="AH1354" s="378">
        <f t="shared" si="569"/>
        <v>0.02</v>
      </c>
      <c r="AI1354" s="2192">
        <f t="shared" si="569"/>
        <v>0.05</v>
      </c>
      <c r="AJ1354" s="378">
        <f t="shared" si="569"/>
        <v>7.1186346277785612E-2</v>
      </c>
      <c r="AK1354" s="378">
        <f t="shared" si="569"/>
        <v>7.5437096198444575E-2</v>
      </c>
      <c r="AL1354" s="793">
        <f t="shared" si="569"/>
        <v>7.8544702049086604E-2</v>
      </c>
      <c r="AM1354" s="793">
        <f t="shared" si="569"/>
        <v>6.0302365007848593E-2</v>
      </c>
      <c r="AN1354" s="793">
        <f t="shared" si="569"/>
        <v>4.887756773980878E-2</v>
      </c>
      <c r="AO1354" s="793">
        <f t="shared" si="569"/>
        <v>0.10395468977176849</v>
      </c>
      <c r="AP1354" s="793">
        <f t="shared" si="569"/>
        <v>6.1125118700918371E-2</v>
      </c>
      <c r="AQ1354" s="793">
        <f t="shared" si="569"/>
        <v>6.1948849087459297E-2</v>
      </c>
      <c r="AR1354" s="2408">
        <f t="shared" si="569"/>
        <v>6.2764471272510197E-2</v>
      </c>
      <c r="AS1354" s="2408">
        <f t="shared" si="569"/>
        <v>6.3570172116224108E-2</v>
      </c>
      <c r="AT1354" s="2408">
        <f t="shared" si="569"/>
        <v>6.436585914058239E-2</v>
      </c>
    </row>
    <row r="1355" spans="4:46">
      <c r="D1355" s="374" t="str">
        <f>+D128</f>
        <v>Industry (YOY % change)</v>
      </c>
      <c r="E1355" s="378"/>
      <c r="F1355" s="378"/>
      <c r="G1355" s="378"/>
      <c r="H1355" s="378"/>
      <c r="I1355" s="378"/>
      <c r="J1355" s="378"/>
      <c r="K1355" s="378"/>
      <c r="L1355" s="378"/>
      <c r="M1355" s="378"/>
      <c r="N1355" s="378"/>
      <c r="O1355" s="378"/>
      <c r="P1355" s="378"/>
      <c r="Q1355" s="378"/>
      <c r="R1355" s="378"/>
      <c r="S1355" s="378"/>
      <c r="T1355" s="378"/>
      <c r="U1355" s="378"/>
      <c r="V1355" s="378">
        <f t="shared" ref="V1355:AT1355" si="570">+V128</f>
        <v>0.18</v>
      </c>
      <c r="W1355" s="378">
        <f t="shared" si="570"/>
        <v>0.08</v>
      </c>
      <c r="X1355" s="378">
        <f t="shared" si="570"/>
        <v>0.09</v>
      </c>
      <c r="Y1355" s="378">
        <f t="shared" si="570"/>
        <v>0.03</v>
      </c>
      <c r="Z1355" s="378">
        <f t="shared" si="570"/>
        <v>0.09</v>
      </c>
      <c r="AA1355" s="378">
        <f t="shared" si="570"/>
        <v>7.0000000000000007E-2</v>
      </c>
      <c r="AB1355" s="378">
        <f t="shared" si="570"/>
        <v>0.02</v>
      </c>
      <c r="AC1355" s="378">
        <f t="shared" si="570"/>
        <v>0.09</v>
      </c>
      <c r="AD1355" s="378">
        <f t="shared" si="570"/>
        <v>0.17</v>
      </c>
      <c r="AE1355" s="378">
        <f t="shared" si="570"/>
        <v>-0.04</v>
      </c>
      <c r="AF1355" s="378">
        <f t="shared" si="570"/>
        <v>0.13</v>
      </c>
      <c r="AG1355" s="378">
        <f t="shared" si="570"/>
        <v>0.05</v>
      </c>
      <c r="AH1355" s="378">
        <f t="shared" si="570"/>
        <v>0.1</v>
      </c>
      <c r="AI1355" s="2192">
        <f t="shared" si="570"/>
        <v>0.1</v>
      </c>
      <c r="AJ1355" s="378">
        <f t="shared" si="570"/>
        <v>0.1037733059931714</v>
      </c>
      <c r="AK1355" s="378">
        <f t="shared" si="570"/>
        <v>9.6089834756369438E-2</v>
      </c>
      <c r="AL1355" s="793">
        <f t="shared" si="570"/>
        <v>9.9507256212639186E-2</v>
      </c>
      <c r="AM1355" s="793">
        <f t="shared" si="570"/>
        <v>9.7374622573087738E-2</v>
      </c>
      <c r="AN1355" s="793">
        <f t="shared" si="570"/>
        <v>9.522800376148427E-2</v>
      </c>
      <c r="AO1355" s="793">
        <f t="shared" si="570"/>
        <v>9.7537279229620868E-2</v>
      </c>
      <c r="AP1355" s="793">
        <f t="shared" si="570"/>
        <v>0.10010616752754836</v>
      </c>
      <c r="AQ1355" s="793">
        <f t="shared" si="570"/>
        <v>0.10133887760074739</v>
      </c>
      <c r="AR1355" s="2408">
        <f t="shared" si="570"/>
        <v>0.10280096303587924</v>
      </c>
      <c r="AS1355" s="2408">
        <f t="shared" si="570"/>
        <v>0.10425310684309126</v>
      </c>
      <c r="AT1355" s="2408">
        <f t="shared" si="570"/>
        <v>0.1057804492529954</v>
      </c>
    </row>
    <row r="1356" spans="4:46">
      <c r="D1356" s="374" t="str">
        <f>+D131</f>
        <v xml:space="preserve">   o/w: construction</v>
      </c>
      <c r="E1356" s="378"/>
      <c r="F1356" s="378"/>
      <c r="G1356" s="378"/>
      <c r="H1356" s="378"/>
      <c r="I1356" s="378"/>
      <c r="J1356" s="378"/>
      <c r="K1356" s="378"/>
      <c r="L1356" s="378"/>
      <c r="M1356" s="378"/>
      <c r="N1356" s="378"/>
      <c r="O1356" s="378"/>
      <c r="P1356" s="378"/>
      <c r="Q1356" s="378"/>
      <c r="R1356" s="378"/>
      <c r="S1356" s="378"/>
      <c r="T1356" s="378"/>
      <c r="U1356" s="378"/>
      <c r="V1356" s="378">
        <f t="shared" ref="V1356:AT1356" si="571">+V131</f>
        <v>0.24</v>
      </c>
      <c r="W1356" s="378">
        <f t="shared" si="571"/>
        <v>0.15</v>
      </c>
      <c r="X1356" s="378">
        <f t="shared" si="571"/>
        <v>0.11</v>
      </c>
      <c r="Y1356" s="378">
        <f t="shared" si="571"/>
        <v>0.1</v>
      </c>
      <c r="Z1356" s="378">
        <f t="shared" si="571"/>
        <v>0.15</v>
      </c>
      <c r="AA1356" s="378">
        <f t="shared" si="571"/>
        <v>0.05</v>
      </c>
      <c r="AB1356" s="378">
        <f t="shared" si="571"/>
        <v>-0.1</v>
      </c>
      <c r="AC1356" s="378">
        <f t="shared" si="571"/>
        <v>0.05</v>
      </c>
      <c r="AD1356" s="378">
        <f t="shared" si="571"/>
        <v>0.33</v>
      </c>
      <c r="AE1356" s="378">
        <f t="shared" si="571"/>
        <v>-0.06</v>
      </c>
      <c r="AF1356" s="378">
        <f t="shared" si="571"/>
        <v>0.15</v>
      </c>
      <c r="AG1356" s="378">
        <f t="shared" si="571"/>
        <v>-0.06</v>
      </c>
      <c r="AH1356" s="378">
        <f t="shared" si="571"/>
        <v>0.12</v>
      </c>
      <c r="AI1356" s="2192">
        <f t="shared" si="571"/>
        <v>0.12</v>
      </c>
      <c r="AJ1356" s="378">
        <f t="shared" si="571"/>
        <v>0.11223310858202443</v>
      </c>
      <c r="AK1356" s="378">
        <f t="shared" si="571"/>
        <v>8.5027115302614531E-2</v>
      </c>
      <c r="AL1356" s="793">
        <f t="shared" si="571"/>
        <v>8.6993695171615246E-2</v>
      </c>
      <c r="AM1356" s="793">
        <f t="shared" si="571"/>
        <v>8.6993695171615246E-2</v>
      </c>
      <c r="AN1356" s="793">
        <f t="shared" si="571"/>
        <v>8.6993695171615246E-2</v>
      </c>
      <c r="AO1356" s="793">
        <f t="shared" si="571"/>
        <v>8.6993695171615246E-2</v>
      </c>
      <c r="AP1356" s="793">
        <f t="shared" si="571"/>
        <v>8.6993695171615246E-2</v>
      </c>
      <c r="AQ1356" s="793">
        <f t="shared" si="571"/>
        <v>8.6993695171615246E-2</v>
      </c>
      <c r="AR1356" s="2408">
        <f t="shared" si="571"/>
        <v>8.6993695171615246E-2</v>
      </c>
      <c r="AS1356" s="2408">
        <f t="shared" si="571"/>
        <v>8.6993695171615246E-2</v>
      </c>
      <c r="AT1356" s="2408">
        <f t="shared" si="571"/>
        <v>8.6993695171615246E-2</v>
      </c>
    </row>
    <row r="1357" spans="4:46">
      <c r="D1357" s="374" t="str">
        <f>+D132</f>
        <v>Trade &amp; Services (YOY % change)</v>
      </c>
      <c r="E1357" s="378"/>
      <c r="F1357" s="378"/>
      <c r="G1357" s="378"/>
      <c r="H1357" s="378"/>
      <c r="I1357" s="378"/>
      <c r="J1357" s="378"/>
      <c r="K1357" s="378"/>
      <c r="L1357" s="378"/>
      <c r="M1357" s="378"/>
      <c r="N1357" s="378"/>
      <c r="O1357" s="378"/>
      <c r="P1357" s="378"/>
      <c r="Q1357" s="378"/>
      <c r="R1357" s="378"/>
      <c r="S1357" s="378"/>
      <c r="T1357" s="378"/>
      <c r="U1357" s="378"/>
      <c r="V1357" s="378">
        <f t="shared" ref="V1357:AT1357" si="572">+V132</f>
        <v>0.08</v>
      </c>
      <c r="W1357" s="378">
        <f t="shared" si="572"/>
        <v>0.12</v>
      </c>
      <c r="X1357" s="378">
        <f t="shared" si="572"/>
        <v>0.05</v>
      </c>
      <c r="Y1357" s="378">
        <f t="shared" si="572"/>
        <v>7.0000000000000007E-2</v>
      </c>
      <c r="Z1357" s="378">
        <f t="shared" si="572"/>
        <v>0.1</v>
      </c>
      <c r="AA1357" s="378">
        <f t="shared" si="572"/>
        <v>7.0000000000000007E-2</v>
      </c>
      <c r="AB1357" s="378">
        <f t="shared" si="572"/>
        <v>0.06</v>
      </c>
      <c r="AC1357" s="378">
        <f t="shared" si="572"/>
        <v>0.1</v>
      </c>
      <c r="AD1357" s="378">
        <f t="shared" si="572"/>
        <v>0.08</v>
      </c>
      <c r="AE1357" s="378">
        <f t="shared" si="572"/>
        <v>-0.06</v>
      </c>
      <c r="AF1357" s="378">
        <f t="shared" si="572"/>
        <v>0.12</v>
      </c>
      <c r="AG1357" s="378">
        <f t="shared" si="572"/>
        <v>0.12</v>
      </c>
      <c r="AH1357" s="378">
        <f t="shared" si="572"/>
        <v>0.11</v>
      </c>
      <c r="AI1357" s="2192">
        <f t="shared" si="572"/>
        <v>0.1</v>
      </c>
      <c r="AJ1357" s="378">
        <f t="shared" si="572"/>
        <v>7.3041869484984145E-2</v>
      </c>
      <c r="AK1357" s="378">
        <f t="shared" si="572"/>
        <v>7.3988991366100654E-2</v>
      </c>
      <c r="AL1357" s="793">
        <f t="shared" si="572"/>
        <v>7.6706655515863365E-2</v>
      </c>
      <c r="AM1357" s="793">
        <f t="shared" si="572"/>
        <v>7.4816371405853704E-2</v>
      </c>
      <c r="AN1357" s="793">
        <f t="shared" si="572"/>
        <v>8.0436112225377804E-2</v>
      </c>
      <c r="AO1357" s="793">
        <f t="shared" si="572"/>
        <v>7.1378179974873127E-2</v>
      </c>
      <c r="AP1357" s="793">
        <f t="shared" si="572"/>
        <v>8.0044047675499594E-2</v>
      </c>
      <c r="AQ1357" s="793">
        <f t="shared" si="572"/>
        <v>6.79755680488007E-2</v>
      </c>
      <c r="AR1357" s="2408">
        <f t="shared" si="572"/>
        <v>6.1733492568967104E-2</v>
      </c>
      <c r="AS1357" s="2408">
        <f t="shared" si="572"/>
        <v>9.9520070110019968E-2</v>
      </c>
      <c r="AT1357" s="2408" t="e">
        <f t="shared" si="572"/>
        <v>#REF!</v>
      </c>
    </row>
    <row r="1358" spans="4:46">
      <c r="D1358" s="374" t="str">
        <f>+D133</f>
        <v xml:space="preserve">   o/w: trade and transport</v>
      </c>
      <c r="E1358" s="379"/>
      <c r="F1358" s="379"/>
      <c r="G1358" s="379"/>
      <c r="H1358" s="379"/>
      <c r="I1358" s="379"/>
      <c r="J1358" s="379"/>
      <c r="K1358" s="379"/>
      <c r="L1358" s="379"/>
      <c r="M1358" s="379"/>
      <c r="N1358" s="379"/>
      <c r="O1358" s="379"/>
      <c r="P1358" s="379"/>
      <c r="Q1358" s="379"/>
      <c r="R1358" s="379"/>
      <c r="S1358" s="379"/>
      <c r="T1358" s="379"/>
      <c r="U1358" s="379"/>
      <c r="V1358" s="379">
        <f t="shared" ref="V1358:AT1358" si="573">+V133</f>
        <v>7.0000000000000007E-2</v>
      </c>
      <c r="W1358" s="379">
        <f t="shared" si="573"/>
        <v>0.15</v>
      </c>
      <c r="X1358" s="379">
        <f t="shared" si="573"/>
        <v>0.06</v>
      </c>
      <c r="Y1358" s="379">
        <f t="shared" si="573"/>
        <v>7.0000000000000007E-2</v>
      </c>
      <c r="Z1358" s="379">
        <f t="shared" si="573"/>
        <v>0.11</v>
      </c>
      <c r="AA1358" s="379">
        <f t="shared" si="573"/>
        <v>7.0000000000000007E-2</v>
      </c>
      <c r="AB1358" s="379">
        <f t="shared" si="573"/>
        <v>7.0000000000000007E-2</v>
      </c>
      <c r="AC1358" s="379">
        <f t="shared" si="573"/>
        <v>0.18</v>
      </c>
      <c r="AD1358" s="379">
        <f t="shared" si="573"/>
        <v>0.14000000000000001</v>
      </c>
      <c r="AE1358" s="379">
        <f t="shared" si="573"/>
        <v>-0.11</v>
      </c>
      <c r="AF1358" s="379">
        <f t="shared" si="573"/>
        <v>0.13</v>
      </c>
      <c r="AG1358" s="379">
        <f t="shared" si="573"/>
        <v>0.16</v>
      </c>
      <c r="AH1358" s="379">
        <f t="shared" si="573"/>
        <v>0.1</v>
      </c>
      <c r="AI1358" s="2193">
        <f t="shared" si="573"/>
        <v>0.15</v>
      </c>
      <c r="AJ1358" s="379">
        <f t="shared" si="573"/>
        <v>5.6364746631984201E-2</v>
      </c>
      <c r="AK1358" s="379">
        <f t="shared" si="573"/>
        <v>7.0282938299132708E-2</v>
      </c>
      <c r="AL1358" s="794">
        <f t="shared" si="573"/>
        <v>6.6527636405447538E-2</v>
      </c>
      <c r="AM1358" s="794">
        <f t="shared" si="573"/>
        <v>5.8694967639567046E-2</v>
      </c>
      <c r="AN1358" s="794">
        <f t="shared" si="573"/>
        <v>6.4719610974028785E-2</v>
      </c>
      <c r="AO1358" s="794">
        <f t="shared" si="573"/>
        <v>6.0204035510599468E-2</v>
      </c>
      <c r="AP1358" s="794">
        <f t="shared" si="573"/>
        <v>7.5344930624125797E-2</v>
      </c>
      <c r="AQ1358" s="794">
        <f t="shared" si="573"/>
        <v>3.368501334524502E-2</v>
      </c>
      <c r="AR1358" s="2409">
        <f t="shared" si="573"/>
        <v>6.0412775638160445E-3</v>
      </c>
      <c r="AS1358" s="2409">
        <f t="shared" si="573"/>
        <v>0.15259574053112404</v>
      </c>
      <c r="AT1358" s="2409" t="e">
        <f t="shared" si="573"/>
        <v>#REF!</v>
      </c>
    </row>
    <row r="1359" spans="4:46">
      <c r="D1359" s="374" t="str">
        <f>+D134</f>
        <v xml:space="preserve">   o/w: administration, education, health</v>
      </c>
      <c r="E1359" s="379"/>
      <c r="F1359" s="379"/>
      <c r="G1359" s="379"/>
      <c r="H1359" s="379"/>
      <c r="I1359" s="379"/>
      <c r="J1359" s="379"/>
      <c r="K1359" s="379"/>
      <c r="L1359" s="379"/>
      <c r="M1359" s="379"/>
      <c r="N1359" s="379"/>
      <c r="O1359" s="379"/>
      <c r="P1359" s="379"/>
      <c r="Q1359" s="379"/>
      <c r="R1359" s="379"/>
      <c r="S1359" s="379"/>
      <c r="T1359" s="379"/>
      <c r="U1359" s="379"/>
      <c r="V1359" s="379">
        <f t="shared" ref="V1359:AT1359" si="574">+V134</f>
        <v>0.13445378151260501</v>
      </c>
      <c r="W1359" s="379">
        <f t="shared" si="574"/>
        <v>0.17037037037037028</v>
      </c>
      <c r="X1359" s="379">
        <f t="shared" si="574"/>
        <v>7.1202531645569556E-2</v>
      </c>
      <c r="Y1359" s="379">
        <f t="shared" si="574"/>
        <v>6.056129985228953E-2</v>
      </c>
      <c r="Z1359" s="379">
        <f t="shared" si="574"/>
        <v>5.1532033426183954E-2</v>
      </c>
      <c r="AA1359" s="379">
        <f t="shared" si="574"/>
        <v>8.079470198675498E-2</v>
      </c>
      <c r="AB1359" s="379">
        <f t="shared" si="574"/>
        <v>2.6039215686274542E-2</v>
      </c>
      <c r="AC1359" s="379">
        <f t="shared" si="574"/>
        <v>4.626466709983168E-2</v>
      </c>
      <c r="AD1359" s="379">
        <f t="shared" si="574"/>
        <v>3.8560109043211943E-2</v>
      </c>
      <c r="AE1359" s="379">
        <f t="shared" si="574"/>
        <v>-5.6917146371409544E-2</v>
      </c>
      <c r="AF1359" s="379">
        <f t="shared" si="574"/>
        <v>0.1385113872118231</v>
      </c>
      <c r="AG1359" s="379">
        <f t="shared" si="574"/>
        <v>0.1124936016871072</v>
      </c>
      <c r="AH1359" s="379">
        <f t="shared" si="574"/>
        <v>0.10163190412126188</v>
      </c>
      <c r="AI1359" s="2193">
        <f t="shared" si="574"/>
        <v>9.2005178966712675E-2</v>
      </c>
      <c r="AJ1359" s="379">
        <f t="shared" si="574"/>
        <v>4.8024119484438632E-2</v>
      </c>
      <c r="AK1359" s="379">
        <f t="shared" si="574"/>
        <v>2.9122977603546207E-2</v>
      </c>
      <c r="AL1359" s="794">
        <f t="shared" si="574"/>
        <v>2.7344249900195461E-2</v>
      </c>
      <c r="AM1359" s="794">
        <f t="shared" si="574"/>
        <v>2.5800589772638771E-2</v>
      </c>
      <c r="AN1359" s="794">
        <f t="shared" si="574"/>
        <v>2.6745233668842072E-2</v>
      </c>
      <c r="AO1359" s="794">
        <f t="shared" si="574"/>
        <v>3.8696100388947441E-2</v>
      </c>
      <c r="AP1359" s="794">
        <f t="shared" si="574"/>
        <v>4.5839056702024372E-2</v>
      </c>
      <c r="AQ1359" s="794">
        <f t="shared" si="574"/>
        <v>3.8853622384239284E-2</v>
      </c>
      <c r="AR1359" s="2409">
        <f t="shared" si="574"/>
        <v>3.4133913912300695E-2</v>
      </c>
      <c r="AS1359" s="2409">
        <f t="shared" si="574"/>
        <v>3.4217299126575895E-2</v>
      </c>
      <c r="AT1359" s="2409">
        <f t="shared" si="574"/>
        <v>-7.4691464056074963E-2</v>
      </c>
    </row>
    <row r="1360" spans="4:46">
      <c r="D1360" s="461" t="s">
        <v>560</v>
      </c>
      <c r="E1360" s="462"/>
      <c r="F1360" s="462"/>
      <c r="G1360" s="462"/>
      <c r="H1360" s="462"/>
      <c r="I1360" s="462"/>
      <c r="J1360" s="462"/>
      <c r="K1360" s="462"/>
      <c r="L1360" s="462"/>
      <c r="M1360" s="462"/>
      <c r="N1360" s="462"/>
      <c r="O1360" s="462"/>
      <c r="P1360" s="462"/>
      <c r="Q1360" s="462"/>
      <c r="R1360" s="462"/>
      <c r="S1360" s="462"/>
      <c r="T1360" s="462"/>
      <c r="U1360" s="462"/>
      <c r="V1360" s="462">
        <f t="shared" ref="V1360:AT1360" si="575">+V165/1000</f>
        <v>-6.9282886684603336E-5</v>
      </c>
      <c r="W1360" s="462">
        <f t="shared" si="575"/>
        <v>-9.6810270721752039E-5</v>
      </c>
      <c r="X1360" s="462">
        <f t="shared" si="575"/>
        <v>-7.4817558581800442E-5</v>
      </c>
      <c r="Y1360" s="462">
        <f t="shared" si="575"/>
        <v>-1.1284565634543451E-4</v>
      </c>
      <c r="Z1360" s="462">
        <f t="shared" si="575"/>
        <v>-1.260124062111609E-4</v>
      </c>
      <c r="AA1360" s="462">
        <f t="shared" si="575"/>
        <v>-1.5148325297612391E-4</v>
      </c>
      <c r="AB1360" s="462">
        <f t="shared" si="575"/>
        <v>-9.2978147245728946E-5</v>
      </c>
      <c r="AC1360" s="462">
        <f t="shared" si="575"/>
        <v>-9.9478131282135227E-5</v>
      </c>
      <c r="AD1360" s="462">
        <f t="shared" si="575"/>
        <v>-1.1859958698722713E-4</v>
      </c>
      <c r="AE1360" s="462">
        <f t="shared" si="575"/>
        <v>-1.2090990232507589E-4</v>
      </c>
      <c r="AF1360" s="462">
        <f t="shared" si="575"/>
        <v>-1.0914807857644219E-4</v>
      </c>
      <c r="AG1360" s="462">
        <f t="shared" si="575"/>
        <v>-9.3898001031497737E-5</v>
      </c>
      <c r="AH1360" s="462">
        <f t="shared" si="575"/>
        <v>-1.1574594343094622E-4</v>
      </c>
      <c r="AI1360" s="2194">
        <f t="shared" si="575"/>
        <v>-1.2720535242180794E-4</v>
      </c>
      <c r="AJ1360" s="462">
        <f t="shared" si="575"/>
        <v>-1.4604924170636072E-4</v>
      </c>
      <c r="AK1360" s="462">
        <f t="shared" si="575"/>
        <v>-1.7474970287853614E-4</v>
      </c>
      <c r="AL1360" s="795">
        <f t="shared" si="575"/>
        <v>-1.5734335961763499E-4</v>
      </c>
      <c r="AM1360" s="795">
        <f t="shared" si="575"/>
        <v>-1.2369347385996182E-4</v>
      </c>
      <c r="AN1360" s="795">
        <f t="shared" si="575"/>
        <v>-1.1764671100777642E-4</v>
      </c>
      <c r="AO1360" s="795">
        <f t="shared" si="575"/>
        <v>-9.9002378256818742E-5</v>
      </c>
      <c r="AP1360" s="795">
        <f t="shared" si="575"/>
        <v>-1.2353506003029646E-4</v>
      </c>
      <c r="AQ1360" s="795">
        <f t="shared" si="575"/>
        <v>-1.6025422458955363E-4</v>
      </c>
      <c r="AR1360" s="2410">
        <f t="shared" si="575"/>
        <v>-2.3325126761900892E-4</v>
      </c>
      <c r="AS1360" s="2410">
        <f t="shared" si="575"/>
        <v>-2.8643194990669987E-4</v>
      </c>
      <c r="AT1360" s="2410" t="e">
        <f t="shared" si="575"/>
        <v>#REF!</v>
      </c>
    </row>
    <row r="1361" spans="4:46">
      <c r="D1361" s="371" t="str">
        <f>+D117</f>
        <v>GDP deflator (Supply, Pgdp)</v>
      </c>
      <c r="E1361" s="377"/>
      <c r="F1361" s="377"/>
      <c r="G1361" s="377"/>
      <c r="H1361" s="377"/>
      <c r="I1361" s="377"/>
      <c r="J1361" s="377"/>
      <c r="K1361" s="377"/>
      <c r="L1361" s="377"/>
      <c r="M1361" s="377"/>
      <c r="N1361" s="377"/>
      <c r="O1361" s="377"/>
      <c r="P1361" s="377"/>
      <c r="Q1361" s="377"/>
      <c r="R1361" s="377"/>
      <c r="S1361" s="377"/>
      <c r="T1361" s="377"/>
      <c r="U1361" s="377"/>
      <c r="V1361" s="377">
        <f t="shared" ref="V1361:AT1361" si="576">+V117</f>
        <v>6.8493150684931559E-2</v>
      </c>
      <c r="W1361" s="377">
        <f t="shared" si="576"/>
        <v>3.8461538461538547E-2</v>
      </c>
      <c r="X1361" s="377">
        <f t="shared" si="576"/>
        <v>3.7037037037036979E-2</v>
      </c>
      <c r="Y1361" s="377">
        <f t="shared" si="576"/>
        <v>4.7619047619047672E-2</v>
      </c>
      <c r="Z1361" s="377">
        <f t="shared" si="576"/>
        <v>0</v>
      </c>
      <c r="AA1361" s="377">
        <f t="shared" si="576"/>
        <v>5.032250200946109E-2</v>
      </c>
      <c r="AB1361" s="377">
        <f t="shared" si="576"/>
        <v>8.1665449233016663E-2</v>
      </c>
      <c r="AC1361" s="377">
        <f t="shared" si="576"/>
        <v>-6.0332874583912677E-3</v>
      </c>
      <c r="AD1361" s="377">
        <f t="shared" si="576"/>
        <v>2.4711601980004216E-2</v>
      </c>
      <c r="AE1361" s="377">
        <f t="shared" si="576"/>
        <v>6.6805832133319587E-2</v>
      </c>
      <c r="AF1361" s="377">
        <f t="shared" si="576"/>
        <v>2.9755903780936954E-2</v>
      </c>
      <c r="AG1361" s="377">
        <f t="shared" si="576"/>
        <v>0.15811302088738532</v>
      </c>
      <c r="AH1361" s="377">
        <f t="shared" si="576"/>
        <v>0.11948848666316647</v>
      </c>
      <c r="AI1361" s="2191">
        <f t="shared" si="576"/>
        <v>3.7620768715626474E-2</v>
      </c>
      <c r="AJ1361" s="377">
        <f t="shared" si="576"/>
        <v>4.837093289092631E-2</v>
      </c>
      <c r="AK1361" s="377">
        <f t="shared" si="576"/>
        <v>5.6315155123190186E-2</v>
      </c>
      <c r="AL1361" s="792">
        <f t="shared" si="576"/>
        <v>5.4242247217500372E-2</v>
      </c>
      <c r="AM1361" s="792">
        <f t="shared" si="576"/>
        <v>5.4330149211139878E-2</v>
      </c>
      <c r="AN1361" s="792">
        <f t="shared" si="576"/>
        <v>5.3983746965640567E-2</v>
      </c>
      <c r="AO1361" s="792">
        <f t="shared" si="576"/>
        <v>0.12137182804570612</v>
      </c>
      <c r="AP1361" s="792">
        <f t="shared" si="576"/>
        <v>-1.8330715957816657E-2</v>
      </c>
      <c r="AQ1361" s="792">
        <f t="shared" si="576"/>
        <v>5.5952381091799452E-2</v>
      </c>
      <c r="AR1361" s="2407">
        <f t="shared" si="576"/>
        <v>5.7026618956057318E-2</v>
      </c>
      <c r="AS1361" s="2407">
        <f t="shared" si="576"/>
        <v>5.2903476410610217E-2</v>
      </c>
      <c r="AT1361" s="2407" t="e">
        <f t="shared" si="576"/>
        <v>#REF!</v>
      </c>
    </row>
    <row r="1362" spans="4:46">
      <c r="D1362" s="374" t="str">
        <f>+D118</f>
        <v xml:space="preserve">Domestic deflator (domestic G&amp;S, incl. taxes) (PD) </v>
      </c>
      <c r="E1362" s="378"/>
      <c r="F1362" s="378"/>
      <c r="G1362" s="378"/>
      <c r="H1362" s="378"/>
      <c r="I1362" s="378"/>
      <c r="J1362" s="378"/>
      <c r="K1362" s="378"/>
      <c r="L1362" s="378"/>
      <c r="M1362" s="378"/>
      <c r="N1362" s="378"/>
      <c r="O1362" s="378"/>
      <c r="P1362" s="378"/>
      <c r="Q1362" s="378"/>
      <c r="R1362" s="378"/>
      <c r="S1362" s="378"/>
      <c r="T1362" s="378"/>
      <c r="U1362" s="378"/>
      <c r="V1362" s="378">
        <f t="shared" ref="V1362:AT1362" si="577">+V118</f>
        <v>5.4813632499700837E-2</v>
      </c>
      <c r="W1362" s="378">
        <f t="shared" si="577"/>
        <v>6.8810031918127956E-2</v>
      </c>
      <c r="X1362" s="378">
        <f t="shared" si="577"/>
        <v>1.7523854660377758E-2</v>
      </c>
      <c r="Y1362" s="378">
        <f t="shared" si="577"/>
        <v>3.7450029857819978E-2</v>
      </c>
      <c r="Z1362" s="378">
        <f t="shared" si="577"/>
        <v>4.4676093369568903E-3</v>
      </c>
      <c r="AA1362" s="378">
        <f t="shared" si="577"/>
        <v>5.2398985483255611E-2</v>
      </c>
      <c r="AB1362" s="378">
        <f t="shared" si="577"/>
        <v>5.8646807753143904E-2</v>
      </c>
      <c r="AC1362" s="378">
        <f t="shared" si="577"/>
        <v>5.7337550464187093E-3</v>
      </c>
      <c r="AD1362" s="378">
        <f t="shared" si="577"/>
        <v>2.3220434588108851E-2</v>
      </c>
      <c r="AE1362" s="378">
        <f t="shared" si="577"/>
        <v>9.8221115540437776E-2</v>
      </c>
      <c r="AF1362" s="378">
        <f t="shared" si="577"/>
        <v>-2.8197291594245222E-2</v>
      </c>
      <c r="AG1362" s="378">
        <f t="shared" si="577"/>
        <v>0.12878132310798907</v>
      </c>
      <c r="AH1362" s="378">
        <f t="shared" si="577"/>
        <v>0.15652553805019531</v>
      </c>
      <c r="AI1362" s="2192">
        <f t="shared" si="577"/>
        <v>3.7486711958965913E-2</v>
      </c>
      <c r="AJ1362" s="378">
        <f t="shared" si="577"/>
        <v>5.7596471363561497E-2</v>
      </c>
      <c r="AK1362" s="378">
        <f t="shared" si="577"/>
        <v>4.772144218193719E-2</v>
      </c>
      <c r="AL1362" s="793">
        <f t="shared" si="577"/>
        <v>4.284048199998125E-2</v>
      </c>
      <c r="AM1362" s="793">
        <f t="shared" si="577"/>
        <v>4.311326100180235E-2</v>
      </c>
      <c r="AN1362" s="793">
        <f t="shared" si="577"/>
        <v>4.843736886923522E-2</v>
      </c>
      <c r="AO1362" s="793">
        <f t="shared" si="577"/>
        <v>5.7742758261380089E-2</v>
      </c>
      <c r="AP1362" s="793">
        <f t="shared" si="577"/>
        <v>5.412355132190827E-2</v>
      </c>
      <c r="AQ1362" s="793">
        <f t="shared" si="577"/>
        <v>4.6009680455356028E-2</v>
      </c>
      <c r="AR1362" s="2408">
        <f t="shared" si="577"/>
        <v>4.4917241790444429E-2</v>
      </c>
      <c r="AS1362" s="2408">
        <f t="shared" si="577"/>
        <v>5.172847446535922E-2</v>
      </c>
      <c r="AT1362" s="2408" t="e">
        <f t="shared" si="577"/>
        <v>#REF!</v>
      </c>
    </row>
    <row r="1363" spans="4:46">
      <c r="D1363" s="374" t="str">
        <f>+D120</f>
        <v>CPI (Period Average, pa)</v>
      </c>
      <c r="E1363" s="378"/>
      <c r="F1363" s="378"/>
      <c r="G1363" s="378"/>
      <c r="H1363" s="378"/>
      <c r="I1363" s="378"/>
      <c r="J1363" s="378"/>
      <c r="K1363" s="378"/>
      <c r="L1363" s="378"/>
      <c r="M1363" s="378"/>
      <c r="N1363" s="378"/>
      <c r="O1363" s="378"/>
      <c r="P1363" s="378"/>
      <c r="Q1363" s="378"/>
      <c r="R1363" s="378"/>
      <c r="S1363" s="378"/>
      <c r="T1363" s="378"/>
      <c r="U1363" s="378"/>
      <c r="V1363" s="378">
        <f t="shared" ref="V1363:AT1363" si="578">+V120</f>
        <v>5.6675699845492297E-2</v>
      </c>
      <c r="W1363" s="378">
        <f t="shared" si="578"/>
        <v>6.2863849450282228E-2</v>
      </c>
      <c r="X1363" s="378">
        <f t="shared" si="578"/>
        <v>4.2000000000000003E-2</v>
      </c>
      <c r="Y1363" s="378">
        <f t="shared" si="578"/>
        <v>1.784010267913394E-2</v>
      </c>
      <c r="Z1363" s="378">
        <f t="shared" si="578"/>
        <v>2.5072988767667947E-2</v>
      </c>
      <c r="AA1363" s="378">
        <f t="shared" si="578"/>
        <v>5.7234630000000002E-2</v>
      </c>
      <c r="AB1363" s="378">
        <f t="shared" si="578"/>
        <v>4.8367798851274957E-2</v>
      </c>
      <c r="AC1363" s="378">
        <f t="shared" si="578"/>
        <v>1.4E-2</v>
      </c>
      <c r="AD1363" s="378">
        <f t="shared" si="578"/>
        <v>2.4299999999999999E-2</v>
      </c>
      <c r="AE1363" s="378">
        <f t="shared" si="578"/>
        <v>7.7156235546899099E-2</v>
      </c>
      <c r="AF1363" s="378">
        <f t="shared" si="578"/>
        <v>8.1775706194855413E-3</v>
      </c>
      <c r="AG1363" s="378">
        <f t="shared" si="578"/>
        <v>0.13892335864190652</v>
      </c>
      <c r="AH1363" s="378">
        <f t="shared" si="578"/>
        <v>0.14030353524911621</v>
      </c>
      <c r="AI1363" s="2192">
        <f t="shared" si="578"/>
        <v>4.7622148458877703E-2</v>
      </c>
      <c r="AJ1363" s="378">
        <f t="shared" si="578"/>
        <v>5.8893996657038518E-2</v>
      </c>
      <c r="AK1363" s="378">
        <f t="shared" si="578"/>
        <v>0.05</v>
      </c>
      <c r="AL1363" s="793">
        <f t="shared" si="578"/>
        <v>0.05</v>
      </c>
      <c r="AM1363" s="793">
        <f t="shared" si="578"/>
        <v>0.05</v>
      </c>
      <c r="AN1363" s="793">
        <f t="shared" si="578"/>
        <v>0.05</v>
      </c>
      <c r="AO1363" s="793">
        <f t="shared" si="578"/>
        <v>0.05</v>
      </c>
      <c r="AP1363" s="793">
        <f t="shared" si="578"/>
        <v>0.05</v>
      </c>
      <c r="AQ1363" s="793">
        <f t="shared" si="578"/>
        <v>0.05</v>
      </c>
      <c r="AR1363" s="2408">
        <f t="shared" si="578"/>
        <v>0.05</v>
      </c>
      <c r="AS1363" s="2408">
        <f t="shared" si="578"/>
        <v>0.05</v>
      </c>
      <c r="AT1363" s="2408">
        <f t="shared" si="578"/>
        <v>0.05</v>
      </c>
    </row>
    <row r="1364" spans="4:46">
      <c r="D1364" s="374" t="str">
        <f>+D622</f>
        <v xml:space="preserve">     idem excluding IMF financing (RSF)  NONSENSE: why deduct flow not stock? Why deduct change 'claims on mon.auth' (=NBR FA accumulation) and not flow RSF?</v>
      </c>
      <c r="E1364" s="378"/>
      <c r="F1364" s="378"/>
      <c r="G1364" s="378"/>
      <c r="H1364" s="378"/>
      <c r="I1364" s="378"/>
      <c r="J1364" s="378"/>
      <c r="K1364" s="378"/>
      <c r="L1364" s="378"/>
      <c r="M1364" s="378"/>
      <c r="N1364" s="378"/>
      <c r="O1364" s="378"/>
      <c r="P1364" s="378"/>
      <c r="Q1364" s="378"/>
      <c r="R1364" s="378"/>
      <c r="S1364" s="378"/>
      <c r="T1364" s="378"/>
      <c r="U1364" s="378"/>
      <c r="V1364" s="378">
        <f t="shared" ref="V1364:AT1364" si="579">+V622</f>
        <v>0</v>
      </c>
      <c r="W1364" s="378">
        <f t="shared" si="579"/>
        <v>0</v>
      </c>
      <c r="X1364" s="378">
        <f t="shared" si="579"/>
        <v>0</v>
      </c>
      <c r="Y1364" s="378">
        <f t="shared" si="579"/>
        <v>3.8824417318074831</v>
      </c>
      <c r="Z1364" s="378">
        <f t="shared" si="579"/>
        <v>3.6211314270366386</v>
      </c>
      <c r="AA1364" s="378">
        <f t="shared" si="579"/>
        <v>3.91381765154261</v>
      </c>
      <c r="AB1364" s="378">
        <f t="shared" si="579"/>
        <v>4.1860508708102389</v>
      </c>
      <c r="AC1364" s="378">
        <f t="shared" si="579"/>
        <v>4.5254242999396848</v>
      </c>
      <c r="AD1364" s="378">
        <f t="shared" si="579"/>
        <v>5.8578346572654389</v>
      </c>
      <c r="AE1364" s="378">
        <f t="shared" si="579"/>
        <v>5.5267744035081385</v>
      </c>
      <c r="AF1364" s="378">
        <f t="shared" si="579"/>
        <v>5.077489493613399</v>
      </c>
      <c r="AG1364" s="378" t="e">
        <f t="shared" si="579"/>
        <v>#REF!</v>
      </c>
      <c r="AH1364" s="378" t="e">
        <f t="shared" si="579"/>
        <v>#REF!</v>
      </c>
      <c r="AI1364" s="2192" t="e">
        <f t="shared" si="579"/>
        <v>#REF!</v>
      </c>
      <c r="AJ1364" s="378" t="e">
        <f t="shared" si="579"/>
        <v>#REF!</v>
      </c>
      <c r="AK1364" s="378">
        <f t="shared" si="579"/>
        <v>4.9065290597830566</v>
      </c>
      <c r="AL1364" s="793">
        <f t="shared" si="579"/>
        <v>5.0830713712691304</v>
      </c>
      <c r="AM1364" s="793">
        <f t="shared" si="579"/>
        <v>4.8209248723489022</v>
      </c>
      <c r="AN1364" s="793">
        <f t="shared" si="579"/>
        <v>4.4833549777851029</v>
      </c>
      <c r="AO1364" s="793">
        <f t="shared" si="579"/>
        <v>4.0181509846643024</v>
      </c>
      <c r="AP1364" s="793">
        <f t="shared" si="579"/>
        <v>1.3694020999092966</v>
      </c>
      <c r="AQ1364" s="793">
        <f t="shared" si="579"/>
        <v>-0.61357146696831355</v>
      </c>
      <c r="AR1364" s="2408">
        <f t="shared" si="579"/>
        <v>-1.0319084292265055</v>
      </c>
      <c r="AS1364" s="2408" t="e">
        <f t="shared" si="579"/>
        <v>#REF!</v>
      </c>
      <c r="AT1364" s="2408" t="e">
        <f t="shared" si="579"/>
        <v>#REF!</v>
      </c>
    </row>
    <row r="1365" spans="4:46">
      <c r="D1365" s="374" t="str">
        <f>+D623</f>
        <v>Trade</v>
      </c>
      <c r="E1365" s="378"/>
      <c r="F1365" s="378"/>
      <c r="G1365" s="378"/>
      <c r="H1365" s="378"/>
      <c r="I1365" s="378"/>
      <c r="J1365" s="378"/>
      <c r="K1365" s="378"/>
      <c r="L1365" s="378"/>
      <c r="M1365" s="378"/>
      <c r="N1365" s="378"/>
      <c r="O1365" s="378"/>
      <c r="P1365" s="378"/>
      <c r="Q1365" s="378"/>
      <c r="R1365" s="378"/>
      <c r="S1365" s="378"/>
      <c r="T1365" s="378"/>
      <c r="U1365" s="378"/>
      <c r="V1365" s="378">
        <f t="shared" ref="V1365:AT1365" si="580">+V623</f>
        <v>0</v>
      </c>
      <c r="W1365" s="378">
        <f t="shared" si="580"/>
        <v>0</v>
      </c>
      <c r="X1365" s="378">
        <f t="shared" si="580"/>
        <v>0</v>
      </c>
      <c r="Y1365" s="378">
        <f t="shared" si="580"/>
        <v>0</v>
      </c>
      <c r="Z1365" s="378">
        <f t="shared" si="580"/>
        <v>0</v>
      </c>
      <c r="AA1365" s="378">
        <f t="shared" si="580"/>
        <v>0</v>
      </c>
      <c r="AB1365" s="378">
        <f t="shared" si="580"/>
        <v>0</v>
      </c>
      <c r="AC1365" s="378">
        <f t="shared" si="580"/>
        <v>0</v>
      </c>
      <c r="AD1365" s="378">
        <f t="shared" si="580"/>
        <v>0</v>
      </c>
      <c r="AE1365" s="378">
        <f t="shared" si="580"/>
        <v>0</v>
      </c>
      <c r="AF1365" s="378">
        <f t="shared" si="580"/>
        <v>0</v>
      </c>
      <c r="AG1365" s="378">
        <f t="shared" si="580"/>
        <v>0</v>
      </c>
      <c r="AH1365" s="378">
        <f t="shared" si="580"/>
        <v>0</v>
      </c>
      <c r="AI1365" s="2192">
        <f t="shared" si="580"/>
        <v>0</v>
      </c>
      <c r="AJ1365" s="378">
        <f t="shared" si="580"/>
        <v>0</v>
      </c>
      <c r="AK1365" s="378">
        <f t="shared" si="580"/>
        <v>0</v>
      </c>
      <c r="AL1365" s="793">
        <f t="shared" si="580"/>
        <v>0</v>
      </c>
      <c r="AM1365" s="793">
        <f t="shared" si="580"/>
        <v>0</v>
      </c>
      <c r="AN1365" s="793">
        <f t="shared" si="580"/>
        <v>0</v>
      </c>
      <c r="AO1365" s="793">
        <f t="shared" si="580"/>
        <v>0</v>
      </c>
      <c r="AP1365" s="793">
        <f t="shared" si="580"/>
        <v>0</v>
      </c>
      <c r="AQ1365" s="793">
        <f t="shared" si="580"/>
        <v>0</v>
      </c>
      <c r="AR1365" s="2408">
        <f t="shared" si="580"/>
        <v>0</v>
      </c>
      <c r="AS1365" s="2408">
        <f t="shared" si="580"/>
        <v>0</v>
      </c>
      <c r="AT1365" s="2408">
        <f t="shared" si="580"/>
        <v>0</v>
      </c>
    </row>
    <row r="1366" spans="4:46">
      <c r="D1366" s="374" t="s">
        <v>514</v>
      </c>
      <c r="E1366" s="378"/>
      <c r="F1366" s="378"/>
      <c r="G1366" s="378"/>
      <c r="H1366" s="378"/>
      <c r="I1366" s="378"/>
      <c r="J1366" s="378"/>
      <c r="K1366" s="378"/>
      <c r="L1366" s="378"/>
      <c r="M1366" s="378"/>
      <c r="N1366" s="378"/>
      <c r="O1366" s="378"/>
      <c r="P1366" s="378"/>
      <c r="Q1366" s="378"/>
      <c r="R1366" s="378"/>
      <c r="S1366" s="378"/>
      <c r="T1366" s="378"/>
      <c r="U1366" s="378"/>
      <c r="V1366" s="378">
        <f t="shared" ref="V1366:AT1366" si="581">+V122/U122-1</f>
        <v>2.9431297943795842E-2</v>
      </c>
      <c r="W1366" s="378">
        <f t="shared" si="581"/>
        <v>2.332378597121787E-2</v>
      </c>
      <c r="X1366" s="378">
        <f t="shared" si="581"/>
        <v>5.2654202048638465E-2</v>
      </c>
      <c r="Y1366" s="378">
        <f t="shared" si="581"/>
        <v>5.5360525194513066E-2</v>
      </c>
      <c r="Z1366" s="378">
        <f t="shared" si="581"/>
        <v>5.4367159825305933E-2</v>
      </c>
      <c r="AA1366" s="378">
        <f t="shared" si="581"/>
        <v>9.4069838613786594E-2</v>
      </c>
      <c r="AB1366" s="378">
        <f t="shared" si="581"/>
        <v>5.6147132765878016E-2</v>
      </c>
      <c r="AC1366" s="378">
        <f t="shared" si="581"/>
        <v>3.5667031815575623E-2</v>
      </c>
      <c r="AD1366" s="378">
        <f t="shared" si="581"/>
        <v>4.6591023280929234E-2</v>
      </c>
      <c r="AE1366" s="378">
        <f t="shared" si="581"/>
        <v>4.881423131107554E-2</v>
      </c>
      <c r="AF1366" s="378">
        <f t="shared" si="581"/>
        <v>4.7789816166369237E-2</v>
      </c>
      <c r="AG1366" s="378">
        <f t="shared" si="581"/>
        <v>4.3043912834820786E-2</v>
      </c>
      <c r="AH1366" s="378">
        <f t="shared" si="581"/>
        <v>0.13080654239258838</v>
      </c>
      <c r="AI1366" s="2192">
        <f t="shared" si="581"/>
        <v>0.13235996039211573</v>
      </c>
      <c r="AJ1366" s="378">
        <f t="shared" si="581"/>
        <v>8.8949540547409001E-2</v>
      </c>
      <c r="AK1366" s="378">
        <f t="shared" si="581"/>
        <v>7.8320691310609813E-2</v>
      </c>
      <c r="AL1366" s="793">
        <f t="shared" si="581"/>
        <v>7.0167984570877584E-2</v>
      </c>
      <c r="AM1366" s="793">
        <f t="shared" si="581"/>
        <v>6.252270395819215E-2</v>
      </c>
      <c r="AN1366" s="793">
        <f t="shared" si="581"/>
        <v>5.1037577111769705E-2</v>
      </c>
      <c r="AO1366" s="793">
        <f t="shared" si="581"/>
        <v>3.6752128388296335E-2</v>
      </c>
      <c r="AP1366" s="793">
        <f t="shared" si="581"/>
        <v>4.0147783251231361E-2</v>
      </c>
      <c r="AQ1366" s="793">
        <f t="shared" si="581"/>
        <v>5.0000000000000044E-2</v>
      </c>
      <c r="AR1366" s="2408">
        <f t="shared" si="581"/>
        <v>5.0000000000000266E-2</v>
      </c>
      <c r="AS1366" s="2408">
        <f t="shared" si="581"/>
        <v>4.9999999999999822E-2</v>
      </c>
      <c r="AT1366" s="2408">
        <f t="shared" si="581"/>
        <v>5.0000000000000044E-2</v>
      </c>
    </row>
    <row r="1367" spans="4:46">
      <c r="D1367" s="463" t="s">
        <v>561</v>
      </c>
      <c r="E1367" s="372"/>
      <c r="F1367" s="372"/>
      <c r="G1367" s="372"/>
      <c r="H1367" s="372"/>
      <c r="I1367" s="372"/>
      <c r="J1367" s="372"/>
      <c r="K1367" s="372"/>
      <c r="L1367" s="372"/>
      <c r="M1367" s="372"/>
      <c r="N1367" s="372"/>
      <c r="O1367" s="372"/>
      <c r="P1367" s="372"/>
      <c r="Q1367" s="372"/>
      <c r="R1367" s="372"/>
      <c r="S1367" s="372"/>
      <c r="T1367" s="372"/>
      <c r="U1367" s="372"/>
      <c r="V1367" s="372"/>
      <c r="W1367" s="372"/>
      <c r="X1367" s="372"/>
      <c r="Y1367" s="372"/>
      <c r="Z1367" s="372"/>
      <c r="AA1367" s="372"/>
      <c r="AB1367" s="372"/>
      <c r="AC1367" s="372"/>
      <c r="AD1367" s="372"/>
      <c r="AE1367" s="372"/>
      <c r="AF1367" s="372"/>
      <c r="AG1367" s="372"/>
      <c r="AH1367" s="372"/>
      <c r="AI1367" s="2195"/>
      <c r="AJ1367" s="372"/>
      <c r="AK1367" s="372"/>
      <c r="AL1367" s="796"/>
      <c r="AM1367" s="796"/>
      <c r="AN1367" s="796"/>
      <c r="AO1367" s="796"/>
      <c r="AP1367" s="796"/>
      <c r="AQ1367" s="796"/>
      <c r="AR1367" s="2584"/>
      <c r="AS1367" s="2584"/>
      <c r="AT1367" s="2584"/>
    </row>
    <row r="1368" spans="4:46">
      <c r="D1368" s="464" t="s">
        <v>562</v>
      </c>
      <c r="E1368" s="465">
        <v>3.25</v>
      </c>
      <c r="F1368" s="465"/>
      <c r="G1368" s="465"/>
      <c r="H1368" s="465"/>
      <c r="I1368" s="465"/>
      <c r="J1368" s="465"/>
      <c r="K1368" s="465"/>
      <c r="L1368" s="465"/>
      <c r="M1368" s="465"/>
      <c r="N1368" s="465"/>
      <c r="O1368" s="465"/>
      <c r="P1368" s="465"/>
      <c r="Q1368" s="465"/>
      <c r="R1368" s="465"/>
      <c r="S1368" s="465"/>
      <c r="T1368" s="465"/>
      <c r="U1368" s="465"/>
      <c r="V1368" s="465">
        <f t="shared" ref="V1368:AT1368" si="582">+V145/$E1368</f>
        <v>6.4322805189004073E-2</v>
      </c>
      <c r="W1368" s="465">
        <f t="shared" si="582"/>
        <v>7.1655269443444691E-2</v>
      </c>
      <c r="X1368" s="465">
        <f t="shared" si="582"/>
        <v>7.5143365631797521E-2</v>
      </c>
      <c r="Y1368" s="465">
        <f t="shared" si="582"/>
        <v>7.1464725919643229E-2</v>
      </c>
      <c r="Z1368" s="465">
        <f t="shared" si="582"/>
        <v>7.4596622889305811E-2</v>
      </c>
      <c r="AA1368" s="465">
        <f t="shared" si="582"/>
        <v>7.9698825644771584E-2</v>
      </c>
      <c r="AB1368" s="465">
        <f t="shared" si="582"/>
        <v>7.3338554559167296E-2</v>
      </c>
      <c r="AC1368" s="465">
        <f t="shared" si="582"/>
        <v>6.8683665013210646E-2</v>
      </c>
      <c r="AD1368" s="465">
        <f t="shared" si="582"/>
        <v>8.3165288456249195E-2</v>
      </c>
      <c r="AE1368" s="465">
        <f t="shared" si="582"/>
        <v>7.2968986657356599E-2</v>
      </c>
      <c r="AF1368" s="465">
        <f t="shared" si="582"/>
        <v>8.2261272834172977E-2</v>
      </c>
      <c r="AG1368" s="465">
        <f t="shared" si="582"/>
        <v>7.9205631243711216E-2</v>
      </c>
      <c r="AH1368" s="465">
        <f t="shared" si="582"/>
        <v>7.6982151155722919E-2</v>
      </c>
      <c r="AI1368" s="2196">
        <f t="shared" si="582"/>
        <v>9.4367314236432423E-2</v>
      </c>
      <c r="AJ1368" s="465">
        <f t="shared" si="582"/>
        <v>8.7099345002250195E-2</v>
      </c>
      <c r="AK1368" s="465">
        <f t="shared" si="582"/>
        <v>9.5674893360947186E-2</v>
      </c>
      <c r="AL1368" s="794">
        <f t="shared" si="582"/>
        <v>9.5390092043795574E-2</v>
      </c>
      <c r="AM1368" s="794">
        <f t="shared" si="582"/>
        <v>9.2608666659057912E-2</v>
      </c>
      <c r="AN1368" s="794">
        <f t="shared" si="582"/>
        <v>9.3665318390517893E-2</v>
      </c>
      <c r="AO1368" s="794">
        <f t="shared" si="582"/>
        <v>6.93248335737396E-2</v>
      </c>
      <c r="AP1368" s="794">
        <f t="shared" si="582"/>
        <v>8.4501020651939956E-2</v>
      </c>
      <c r="AQ1368" s="794">
        <f t="shared" si="582"/>
        <v>0.12578690457687167</v>
      </c>
      <c r="AR1368" s="2409">
        <f t="shared" si="582"/>
        <v>0.20346646192142601</v>
      </c>
      <c r="AS1368" s="2409">
        <f t="shared" si="582"/>
        <v>0.26231032570934315</v>
      </c>
      <c r="AT1368" s="2409" t="e">
        <f t="shared" si="582"/>
        <v>#REF!</v>
      </c>
    </row>
    <row r="1369" spans="4:46" ht="15">
      <c r="D1369" s="464" t="s">
        <v>563</v>
      </c>
      <c r="E1369" s="465"/>
      <c r="F1369" s="465"/>
      <c r="G1369" s="465"/>
      <c r="H1369" s="465"/>
      <c r="I1369" s="465"/>
      <c r="J1369" s="465"/>
      <c r="K1369" s="465"/>
      <c r="L1369" s="465"/>
      <c r="M1369" s="465"/>
      <c r="N1369" s="465"/>
      <c r="O1369" s="465"/>
      <c r="P1369" s="465"/>
      <c r="Q1369" s="465"/>
      <c r="R1369" s="465"/>
      <c r="S1369" s="465"/>
      <c r="T1369" s="465"/>
      <c r="U1369" s="465"/>
      <c r="V1369" s="465" t="e">
        <f>+$E1370*V1370+$E1371*V1371+$E1372*(V1372+$E1373*V1373)+$E1374*V1374+V1375</f>
        <v>#DIV/0!</v>
      </c>
      <c r="W1369" s="465" t="e">
        <f t="shared" ref="W1369:AJ1369" si="583">+$E1370*W1370+$E1371*W1371+$E1372*(W1372+$E1373*W1373)+$E1374*W1374+W1375</f>
        <v>#DIV/0!</v>
      </c>
      <c r="X1369" s="465" t="e">
        <f t="shared" si="583"/>
        <v>#DIV/0!</v>
      </c>
      <c r="Y1369" s="465" t="e">
        <f t="shared" si="583"/>
        <v>#DIV/0!</v>
      </c>
      <c r="Z1369" s="465" t="e">
        <f t="shared" si="583"/>
        <v>#DIV/0!</v>
      </c>
      <c r="AA1369" s="465">
        <f t="shared" si="583"/>
        <v>7.4071282408353029E-3</v>
      </c>
      <c r="AB1369" s="465">
        <f t="shared" si="583"/>
        <v>0.50161165161111132</v>
      </c>
      <c r="AC1369" s="465">
        <f t="shared" si="583"/>
        <v>5.818784025556574E-2</v>
      </c>
      <c r="AD1369" s="465">
        <f t="shared" si="583"/>
        <v>0.1621600691250894</v>
      </c>
      <c r="AE1369" s="465">
        <f t="shared" si="583"/>
        <v>1.7681070601142771E-2</v>
      </c>
      <c r="AF1369" s="465">
        <f t="shared" si="583"/>
        <v>0.13965324399767504</v>
      </c>
      <c r="AG1369" s="465">
        <f t="shared" si="583"/>
        <v>8.4311772519562719E-2</v>
      </c>
      <c r="AH1369" s="465">
        <f t="shared" si="583"/>
        <v>0.1717977428597168</v>
      </c>
      <c r="AI1369" s="2196">
        <f t="shared" si="583"/>
        <v>0.10451469100276904</v>
      </c>
      <c r="AJ1369" s="465">
        <f t="shared" si="583"/>
        <v>8.3179577906614871E-2</v>
      </c>
      <c r="AK1369" s="465">
        <f t="shared" ref="AK1369:AN1369" si="584">+$E1370*AK1370+$E1371*AK1371+$E1372*(AK1372+$E1373*AK1373)+$E1374*AK1374+AK1375</f>
        <v>1.0418337735506902</v>
      </c>
      <c r="AL1369" s="794">
        <f t="shared" si="584"/>
        <v>2.1312644659290712</v>
      </c>
      <c r="AM1369" s="794">
        <f t="shared" si="584"/>
        <v>3.1524565289844029</v>
      </c>
      <c r="AN1369" s="794">
        <f t="shared" si="584"/>
        <v>4.1068886168341994</v>
      </c>
      <c r="AO1369" s="794">
        <f t="shared" ref="AO1369:AT1369" si="585">+$E1370*AO1370+$E1371*AO1371+$E1372*(AO1372+$E1373*AO1373)+$E1374*AO1374+AO1375</f>
        <v>5.0771926329109522</v>
      </c>
      <c r="AP1369" s="794">
        <f t="shared" si="585"/>
        <v>5.9803516359367057</v>
      </c>
      <c r="AQ1369" s="794">
        <f t="shared" si="585"/>
        <v>7.2364184923894079</v>
      </c>
      <c r="AR1369" s="2409">
        <f t="shared" si="585"/>
        <v>8.3868635810799272</v>
      </c>
      <c r="AS1369" s="2409">
        <f t="shared" si="585"/>
        <v>9.3668798109234324</v>
      </c>
      <c r="AT1369" s="2409" t="e">
        <f t="shared" si="585"/>
        <v>#REF!</v>
      </c>
    </row>
    <row r="1370" spans="4:46">
      <c r="D1370" s="464" t="s">
        <v>564</v>
      </c>
      <c r="E1370" s="465">
        <v>0.25</v>
      </c>
      <c r="F1370" s="465"/>
      <c r="G1370" s="465"/>
      <c r="H1370" s="465"/>
      <c r="I1370" s="465"/>
      <c r="J1370" s="465"/>
      <c r="K1370" s="465"/>
      <c r="L1370" s="465"/>
      <c r="M1370" s="465"/>
      <c r="N1370" s="465"/>
      <c r="O1370" s="465"/>
      <c r="P1370" s="465"/>
      <c r="Q1370" s="465"/>
      <c r="R1370" s="465"/>
      <c r="S1370" s="465"/>
      <c r="T1370" s="465"/>
      <c r="U1370" s="465"/>
      <c r="V1370" s="465" t="e">
        <f t="shared" ref="V1370:AT1370" si="586">+V181/U181-1</f>
        <v>#DIV/0!</v>
      </c>
      <c r="W1370" s="465" t="e">
        <f t="shared" si="586"/>
        <v>#DIV/0!</v>
      </c>
      <c r="X1370" s="465" t="e">
        <f t="shared" si="586"/>
        <v>#DIV/0!</v>
      </c>
      <c r="Y1370" s="465" t="e">
        <f t="shared" si="586"/>
        <v>#DIV/0!</v>
      </c>
      <c r="Z1370" s="465" t="e">
        <f t="shared" si="586"/>
        <v>#DIV/0!</v>
      </c>
      <c r="AA1370" s="465">
        <f t="shared" si="586"/>
        <v>-0.18934637487943873</v>
      </c>
      <c r="AB1370" s="465">
        <f t="shared" si="586"/>
        <v>1.8008495983027526</v>
      </c>
      <c r="AC1370" s="465">
        <f t="shared" si="586"/>
        <v>2.7016750462521166E-2</v>
      </c>
      <c r="AD1370" s="465">
        <f t="shared" si="586"/>
        <v>0.42241713612082687</v>
      </c>
      <c r="AE1370" s="465">
        <f t="shared" si="586"/>
        <v>-0.14359551065018172</v>
      </c>
      <c r="AF1370" s="465">
        <f t="shared" si="586"/>
        <v>0.33544370032333792</v>
      </c>
      <c r="AG1370" s="465">
        <f t="shared" si="586"/>
        <v>0.11859832080080479</v>
      </c>
      <c r="AH1370" s="465">
        <f t="shared" si="586"/>
        <v>0.45854976676873438</v>
      </c>
      <c r="AI1370" s="2196">
        <f t="shared" si="586"/>
        <v>0.1814403627786183</v>
      </c>
      <c r="AJ1370" s="465">
        <f t="shared" si="586"/>
        <v>9.8097826709780733E-2</v>
      </c>
      <c r="AK1370" s="465">
        <f t="shared" si="586"/>
        <v>-7.763376809215361E-2</v>
      </c>
      <c r="AL1370" s="794">
        <f t="shared" si="586"/>
        <v>0.28378885259167963</v>
      </c>
      <c r="AM1370" s="794">
        <f t="shared" si="586"/>
        <v>0.37418268675634492</v>
      </c>
      <c r="AN1370" s="794">
        <f t="shared" si="586"/>
        <v>0.19151380797685702</v>
      </c>
      <c r="AO1370" s="794">
        <f t="shared" si="586"/>
        <v>7.1674976153035308E-2</v>
      </c>
      <c r="AP1370" s="794">
        <f t="shared" si="586"/>
        <v>0.21000915266784315</v>
      </c>
      <c r="AQ1370" s="794">
        <f t="shared" si="586"/>
        <v>0.38202071971474161</v>
      </c>
      <c r="AR1370" s="2409">
        <f t="shared" si="586"/>
        <v>0.89153806677865899</v>
      </c>
      <c r="AS1370" s="2409">
        <f t="shared" si="586"/>
        <v>1.0176122585753715</v>
      </c>
      <c r="AT1370" s="2409" t="e">
        <f t="shared" si="586"/>
        <v>#REF!</v>
      </c>
    </row>
    <row r="1371" spans="4:46">
      <c r="D1371" s="464" t="s">
        <v>565</v>
      </c>
      <c r="E1371" s="465">
        <v>0.1</v>
      </c>
      <c r="F1371" s="465"/>
      <c r="G1371" s="465"/>
      <c r="H1371" s="465"/>
      <c r="I1371" s="465"/>
      <c r="J1371" s="465"/>
      <c r="K1371" s="465"/>
      <c r="L1371" s="465"/>
      <c r="M1371" s="465"/>
      <c r="N1371" s="465"/>
      <c r="O1371" s="465"/>
      <c r="P1371" s="465"/>
      <c r="Q1371" s="465"/>
      <c r="R1371" s="465"/>
      <c r="S1371" s="465"/>
      <c r="T1371" s="465"/>
      <c r="U1371" s="465"/>
      <c r="V1371" s="465">
        <v>0.02</v>
      </c>
      <c r="W1371" s="465">
        <v>0.02</v>
      </c>
      <c r="X1371" s="465">
        <v>0.02</v>
      </c>
      <c r="Y1371" s="465">
        <v>0.02</v>
      </c>
      <c r="Z1371" s="465">
        <v>0.02</v>
      </c>
      <c r="AA1371" s="465">
        <v>0.02</v>
      </c>
      <c r="AB1371" s="465">
        <v>0.02</v>
      </c>
      <c r="AC1371" s="465">
        <v>0.02</v>
      </c>
      <c r="AD1371" s="465">
        <v>0.02</v>
      </c>
      <c r="AE1371" s="465">
        <v>0.02</v>
      </c>
      <c r="AF1371" s="465">
        <v>0.02</v>
      </c>
      <c r="AG1371" s="465">
        <v>0.02</v>
      </c>
      <c r="AH1371" s="465">
        <v>0.02</v>
      </c>
      <c r="AI1371" s="2196">
        <v>0.02</v>
      </c>
      <c r="AJ1371" s="465">
        <v>0.02</v>
      </c>
      <c r="AK1371" s="465">
        <v>0.02</v>
      </c>
      <c r="AL1371" s="794">
        <v>0.02</v>
      </c>
      <c r="AM1371" s="794">
        <v>0.02</v>
      </c>
      <c r="AN1371" s="794">
        <v>0.02</v>
      </c>
      <c r="AO1371" s="794">
        <v>0.02</v>
      </c>
      <c r="AP1371" s="794">
        <v>0.02</v>
      </c>
      <c r="AQ1371" s="794">
        <v>0.02</v>
      </c>
      <c r="AR1371" s="2409">
        <v>0.02</v>
      </c>
      <c r="AS1371" s="2409">
        <v>0.02</v>
      </c>
      <c r="AT1371" s="2409">
        <v>0.02</v>
      </c>
    </row>
    <row r="1372" spans="4:46">
      <c r="D1372" s="464" t="s">
        <v>566</v>
      </c>
      <c r="E1372" s="465">
        <f>1-E1370-E1371</f>
        <v>0.65</v>
      </c>
      <c r="F1372" s="465"/>
      <c r="G1372" s="465"/>
      <c r="H1372" s="465"/>
      <c r="I1372" s="465"/>
      <c r="J1372" s="465"/>
      <c r="K1372" s="465"/>
      <c r="L1372" s="465"/>
      <c r="M1372" s="465"/>
      <c r="N1372" s="465"/>
      <c r="O1372" s="465"/>
      <c r="P1372" s="465"/>
      <c r="Q1372" s="465"/>
      <c r="R1372" s="465"/>
      <c r="S1372" s="465"/>
      <c r="T1372" s="465"/>
      <c r="U1372" s="465"/>
      <c r="V1372" s="465">
        <v>0.03</v>
      </c>
      <c r="W1372" s="465">
        <v>0.03</v>
      </c>
      <c r="X1372" s="465">
        <v>0.03</v>
      </c>
      <c r="Y1372" s="465">
        <v>0.03</v>
      </c>
      <c r="Z1372" s="465">
        <v>0.03</v>
      </c>
      <c r="AA1372" s="465">
        <v>0.03</v>
      </c>
      <c r="AB1372" s="465">
        <v>0.03</v>
      </c>
      <c r="AC1372" s="465">
        <v>0.03</v>
      </c>
      <c r="AD1372" s="465">
        <v>0.03</v>
      </c>
      <c r="AE1372" s="465">
        <v>0.03</v>
      </c>
      <c r="AF1372" s="465">
        <v>0.03</v>
      </c>
      <c r="AG1372" s="465">
        <v>0.03</v>
      </c>
      <c r="AH1372" s="465">
        <v>0.03</v>
      </c>
      <c r="AI1372" s="2196">
        <v>0.03</v>
      </c>
      <c r="AJ1372" s="465">
        <v>0.03</v>
      </c>
      <c r="AK1372" s="465">
        <v>0.03</v>
      </c>
      <c r="AL1372" s="794">
        <v>0.03</v>
      </c>
      <c r="AM1372" s="794">
        <v>0.03</v>
      </c>
      <c r="AN1372" s="794">
        <v>0.03</v>
      </c>
      <c r="AO1372" s="794">
        <v>0.03</v>
      </c>
      <c r="AP1372" s="794">
        <v>0.03</v>
      </c>
      <c r="AQ1372" s="794">
        <v>0.03</v>
      </c>
      <c r="AR1372" s="2409">
        <v>0.03</v>
      </c>
      <c r="AS1372" s="2409">
        <v>0.03</v>
      </c>
      <c r="AT1372" s="2409">
        <v>0.03</v>
      </c>
    </row>
    <row r="1373" spans="4:46">
      <c r="D1373" s="464" t="s">
        <v>567</v>
      </c>
      <c r="E1373" s="466">
        <v>0.15</v>
      </c>
      <c r="F1373" s="466"/>
      <c r="G1373" s="466"/>
      <c r="H1373" s="466"/>
      <c r="I1373" s="466"/>
      <c r="J1373" s="466"/>
      <c r="K1373" s="466"/>
      <c r="L1373" s="466"/>
      <c r="M1373" s="466"/>
      <c r="N1373" s="466"/>
      <c r="O1373" s="466"/>
      <c r="P1373" s="466"/>
      <c r="Q1373" s="466"/>
      <c r="R1373" s="466"/>
      <c r="S1373" s="466"/>
      <c r="T1373" s="466"/>
      <c r="U1373" s="466"/>
      <c r="V1373" s="466">
        <v>0.1</v>
      </c>
      <c r="W1373" s="466">
        <f>+V1373+0.01</f>
        <v>0.11</v>
      </c>
      <c r="X1373" s="466">
        <f t="shared" ref="X1373:AF1373" si="587">+W1373+0.01</f>
        <v>0.12</v>
      </c>
      <c r="Y1373" s="466">
        <f t="shared" si="587"/>
        <v>0.13</v>
      </c>
      <c r="Z1373" s="466">
        <f t="shared" si="587"/>
        <v>0.14000000000000001</v>
      </c>
      <c r="AA1373" s="466">
        <f t="shared" si="587"/>
        <v>0.15000000000000002</v>
      </c>
      <c r="AB1373" s="466">
        <f t="shared" si="587"/>
        <v>0.16000000000000003</v>
      </c>
      <c r="AC1373" s="466">
        <f t="shared" si="587"/>
        <v>0.17000000000000004</v>
      </c>
      <c r="AD1373" s="466">
        <f t="shared" si="587"/>
        <v>0.18000000000000005</v>
      </c>
      <c r="AE1373" s="466">
        <f t="shared" si="587"/>
        <v>0.19000000000000006</v>
      </c>
      <c r="AF1373" s="466">
        <f t="shared" si="587"/>
        <v>0.20000000000000007</v>
      </c>
      <c r="AG1373" s="466">
        <f>+AF1373</f>
        <v>0.20000000000000007</v>
      </c>
      <c r="AH1373" s="466">
        <f t="shared" ref="AH1373:AK1373" si="588">+AG1373</f>
        <v>0.20000000000000007</v>
      </c>
      <c r="AI1373" s="2197">
        <f t="shared" si="588"/>
        <v>0.20000000000000007</v>
      </c>
      <c r="AJ1373" s="466">
        <f t="shared" si="588"/>
        <v>0.20000000000000007</v>
      </c>
      <c r="AK1373" s="466">
        <f t="shared" si="588"/>
        <v>0.20000000000000007</v>
      </c>
      <c r="AL1373" s="797">
        <f t="shared" ref="AL1373" si="589">+AK1373</f>
        <v>0.20000000000000007</v>
      </c>
      <c r="AM1373" s="797">
        <f t="shared" ref="AM1373" si="590">+AL1373</f>
        <v>0.20000000000000007</v>
      </c>
      <c r="AN1373" s="797">
        <f t="shared" ref="AN1373" si="591">+AM1373</f>
        <v>0.20000000000000007</v>
      </c>
      <c r="AO1373" s="797">
        <f t="shared" ref="AO1373" si="592">+AN1373</f>
        <v>0.20000000000000007</v>
      </c>
      <c r="AP1373" s="797">
        <f t="shared" ref="AP1373" si="593">+AO1373</f>
        <v>0.20000000000000007</v>
      </c>
      <c r="AQ1373" s="797">
        <f t="shared" ref="AQ1373" si="594">+AP1373</f>
        <v>0.20000000000000007</v>
      </c>
      <c r="AR1373" s="2411">
        <f t="shared" ref="AR1373" si="595">+AQ1373</f>
        <v>0.20000000000000007</v>
      </c>
      <c r="AS1373" s="2411">
        <f t="shared" ref="AS1373" si="596">+AR1373</f>
        <v>0.20000000000000007</v>
      </c>
      <c r="AT1373" s="2411">
        <f t="shared" ref="AT1373" si="597">+AS1373</f>
        <v>0.20000000000000007</v>
      </c>
    </row>
    <row r="1374" spans="4:46">
      <c r="D1374" s="464" t="s">
        <v>517</v>
      </c>
      <c r="E1374" s="465">
        <v>0.14000000000000001</v>
      </c>
      <c r="F1374" s="465"/>
      <c r="G1374" s="465"/>
      <c r="H1374" s="465"/>
      <c r="I1374" s="465"/>
      <c r="J1374" s="465"/>
      <c r="K1374" s="465"/>
      <c r="L1374" s="465"/>
      <c r="M1374" s="465"/>
      <c r="N1374" s="465"/>
      <c r="O1374" s="465"/>
      <c r="P1374" s="465"/>
      <c r="Q1374" s="465"/>
      <c r="R1374" s="465"/>
      <c r="S1374" s="465"/>
      <c r="T1374" s="465"/>
      <c r="U1374" s="465"/>
      <c r="V1374" s="465">
        <f t="shared" ref="V1374:AT1374" si="598">+V182/U182-1</f>
        <v>1.2746246024162788</v>
      </c>
      <c r="W1374" s="465">
        <f t="shared" si="598"/>
        <v>7.6480174582257865E-2</v>
      </c>
      <c r="X1374" s="465">
        <f t="shared" si="598"/>
        <v>6.9874797561921831E-2</v>
      </c>
      <c r="Y1374" s="465">
        <f t="shared" si="598"/>
        <v>5.7118161847810489E-2</v>
      </c>
      <c r="Z1374" s="465">
        <f t="shared" si="598"/>
        <v>8.1547474224639371E-2</v>
      </c>
      <c r="AA1374" s="465">
        <f t="shared" si="598"/>
        <v>9.7276585433535567E-2</v>
      </c>
      <c r="AB1374" s="465">
        <f t="shared" si="598"/>
        <v>6.6423228824451064E-2</v>
      </c>
      <c r="AC1374" s="465">
        <f t="shared" si="598"/>
        <v>5.9704661713824603E-2</v>
      </c>
      <c r="AD1374" s="465">
        <f t="shared" si="598"/>
        <v>8.932703639201911E-2</v>
      </c>
      <c r="AE1374" s="465">
        <f t="shared" si="598"/>
        <v>6.1106773312058493E-2</v>
      </c>
      <c r="AF1374" s="465">
        <f t="shared" si="598"/>
        <v>6.9945135120289548E-2</v>
      </c>
      <c r="AG1374" s="465">
        <f t="shared" si="598"/>
        <v>6.187280228115366E-2</v>
      </c>
      <c r="AH1374" s="465">
        <f t="shared" si="598"/>
        <v>7.9716436910951316E-2</v>
      </c>
      <c r="AI1374" s="2196">
        <f t="shared" si="598"/>
        <v>9.3961430772246057E-2</v>
      </c>
      <c r="AJ1374" s="465">
        <f t="shared" si="598"/>
        <v>9.0393723065497644E-2</v>
      </c>
      <c r="AK1374" s="465">
        <f t="shared" si="598"/>
        <v>0.10887296838377636</v>
      </c>
      <c r="AL1374" s="794">
        <f t="shared" si="598"/>
        <v>0.10226609129393793</v>
      </c>
      <c r="AM1374" s="794">
        <f t="shared" si="598"/>
        <v>9.2220409252263158E-2</v>
      </c>
      <c r="AN1374" s="794">
        <f t="shared" si="598"/>
        <v>9.2929748857035754E-2</v>
      </c>
      <c r="AO1374" s="794">
        <f t="shared" si="598"/>
        <v>9.4813491947810746E-2</v>
      </c>
      <c r="AP1374" s="794">
        <f t="shared" si="598"/>
        <v>-0.84393323021610622</v>
      </c>
      <c r="AQ1374" s="794">
        <f t="shared" si="598"/>
        <v>0.67795223186230147</v>
      </c>
      <c r="AR1374" s="2409">
        <f t="shared" si="598"/>
        <v>0.84270760275186496</v>
      </c>
      <c r="AS1374" s="2409">
        <f t="shared" si="598"/>
        <v>0.47483390199705577</v>
      </c>
      <c r="AT1374" s="2409" t="e">
        <f t="shared" si="598"/>
        <v>#REF!</v>
      </c>
    </row>
    <row r="1375" spans="4:46">
      <c r="D1375" s="464" t="s">
        <v>568</v>
      </c>
      <c r="E1375" s="465"/>
      <c r="F1375" s="465"/>
      <c r="G1375" s="465"/>
      <c r="H1375" s="465"/>
      <c r="I1375" s="465"/>
      <c r="J1375" s="465"/>
      <c r="K1375" s="465"/>
      <c r="L1375" s="465"/>
      <c r="M1375" s="465"/>
      <c r="N1375" s="465"/>
      <c r="O1375" s="465"/>
      <c r="P1375" s="465"/>
      <c r="Q1375" s="465"/>
      <c r="R1375" s="465"/>
      <c r="S1375" s="465"/>
      <c r="T1375" s="465"/>
      <c r="U1375" s="465"/>
      <c r="V1375" s="465">
        <v>5.0000000000000001E-3</v>
      </c>
      <c r="W1375" s="465">
        <v>5.0000000000000001E-3</v>
      </c>
      <c r="X1375" s="465">
        <v>5.0000000000000001E-3</v>
      </c>
      <c r="Y1375" s="465">
        <v>5.0000000000000001E-3</v>
      </c>
      <c r="Z1375" s="465">
        <v>5.0000000000000001E-3</v>
      </c>
      <c r="AA1375" s="465">
        <v>5.0000000000000001E-3</v>
      </c>
      <c r="AB1375" s="465">
        <v>5.0000000000000001E-3</v>
      </c>
      <c r="AC1375" s="465">
        <v>5.0000000000000001E-3</v>
      </c>
      <c r="AD1375" s="465">
        <v>5.0000000000000001E-3</v>
      </c>
      <c r="AE1375" s="465">
        <v>5.0000000000000001E-3</v>
      </c>
      <c r="AF1375" s="465">
        <v>5.0000000000000001E-3</v>
      </c>
      <c r="AG1375" s="465">
        <v>5.0000000000000001E-3</v>
      </c>
      <c r="AH1375" s="465">
        <v>5.0000000000000001E-3</v>
      </c>
      <c r="AI1375" s="2196">
        <v>5.0000000000000001E-3</v>
      </c>
      <c r="AJ1375" s="465">
        <v>5.0000000000000001E-3</v>
      </c>
      <c r="AK1375" s="465">
        <v>1.0049999999999999</v>
      </c>
      <c r="AL1375" s="794">
        <v>2.0049999999999999</v>
      </c>
      <c r="AM1375" s="794">
        <v>3.0049999999999999</v>
      </c>
      <c r="AN1375" s="794">
        <v>4.0049999999999999</v>
      </c>
      <c r="AO1375" s="794">
        <v>5.0049999999999999</v>
      </c>
      <c r="AP1375" s="794">
        <v>6.0049999999999999</v>
      </c>
      <c r="AQ1375" s="794">
        <v>7.0049999999999999</v>
      </c>
      <c r="AR1375" s="2409">
        <v>8.0050000000000008</v>
      </c>
      <c r="AS1375" s="2409">
        <v>9.0050000000000008</v>
      </c>
      <c r="AT1375" s="2409">
        <v>10.005000000000001</v>
      </c>
    </row>
    <row r="1376" spans="4:46">
      <c r="D1376" s="381"/>
      <c r="E1376" s="380"/>
      <c r="F1376" s="380"/>
      <c r="G1376" s="380"/>
      <c r="H1376" s="380"/>
      <c r="I1376" s="380"/>
      <c r="J1376" s="380"/>
      <c r="K1376" s="380"/>
      <c r="L1376" s="380"/>
      <c r="M1376" s="380"/>
      <c r="N1376" s="380"/>
      <c r="O1376" s="380"/>
      <c r="P1376" s="380"/>
      <c r="Q1376" s="380"/>
      <c r="R1376" s="380"/>
      <c r="S1376" s="380"/>
      <c r="T1376" s="380"/>
      <c r="U1376" s="380"/>
      <c r="V1376" s="380">
        <f t="shared" ref="V1376:AJ1376" si="599">+V1350</f>
        <v>2011</v>
      </c>
      <c r="W1376" s="380">
        <f t="shared" si="599"/>
        <v>2012</v>
      </c>
      <c r="X1376" s="380">
        <f t="shared" si="599"/>
        <v>2013</v>
      </c>
      <c r="Y1376" s="380">
        <f t="shared" si="599"/>
        <v>2014</v>
      </c>
      <c r="Z1376" s="380">
        <f t="shared" si="599"/>
        <v>2015</v>
      </c>
      <c r="AA1376" s="380">
        <f t="shared" si="599"/>
        <v>2016</v>
      </c>
      <c r="AB1376" s="380">
        <f t="shared" si="599"/>
        <v>2017</v>
      </c>
      <c r="AC1376" s="380">
        <f t="shared" si="599"/>
        <v>2018</v>
      </c>
      <c r="AD1376" s="380">
        <f t="shared" si="599"/>
        <v>2019</v>
      </c>
      <c r="AE1376" s="380">
        <f t="shared" si="599"/>
        <v>2020</v>
      </c>
      <c r="AF1376" s="380">
        <f t="shared" si="599"/>
        <v>2021</v>
      </c>
      <c r="AG1376" s="380">
        <f t="shared" si="599"/>
        <v>2022</v>
      </c>
      <c r="AH1376" s="380">
        <f t="shared" si="599"/>
        <v>2023</v>
      </c>
      <c r="AI1376" s="2189">
        <f t="shared" si="599"/>
        <v>2024</v>
      </c>
      <c r="AJ1376" s="380">
        <f t="shared" si="599"/>
        <v>2025</v>
      </c>
      <c r="AK1376" s="380">
        <f t="shared" ref="AK1376:AT1376" si="600">+AK1350</f>
        <v>2026</v>
      </c>
      <c r="AL1376" s="798">
        <f t="shared" si="600"/>
        <v>2027</v>
      </c>
      <c r="AM1376" s="798">
        <f t="shared" si="600"/>
        <v>2028</v>
      </c>
      <c r="AN1376" s="798">
        <f t="shared" si="600"/>
        <v>2029</v>
      </c>
      <c r="AO1376" s="798">
        <f t="shared" si="600"/>
        <v>2030</v>
      </c>
      <c r="AP1376" s="798">
        <f t="shared" si="600"/>
        <v>2031</v>
      </c>
      <c r="AQ1376" s="798">
        <f t="shared" si="600"/>
        <v>2032</v>
      </c>
      <c r="AR1376" s="2412">
        <f t="shared" si="600"/>
        <v>2033</v>
      </c>
      <c r="AS1376" s="2412">
        <f t="shared" si="600"/>
        <v>2034</v>
      </c>
      <c r="AT1376" s="2412">
        <f t="shared" si="600"/>
        <v>2035</v>
      </c>
    </row>
    <row r="1377" spans="4:46" ht="18.5">
      <c r="D1377" s="460" t="s">
        <v>569</v>
      </c>
      <c r="E1377" s="372"/>
      <c r="F1377" s="372"/>
      <c r="G1377" s="372"/>
      <c r="H1377" s="372"/>
      <c r="I1377" s="372"/>
      <c r="J1377" s="372"/>
      <c r="K1377" s="372"/>
      <c r="L1377" s="372"/>
      <c r="M1377" s="372"/>
      <c r="N1377" s="372"/>
      <c r="O1377" s="372"/>
      <c r="P1377" s="372"/>
      <c r="Q1377" s="372"/>
      <c r="R1377" s="372"/>
      <c r="S1377" s="372"/>
      <c r="T1377" s="372"/>
      <c r="U1377" s="372"/>
      <c r="V1377" s="372"/>
      <c r="W1377" s="372"/>
      <c r="X1377" s="372"/>
      <c r="Y1377" s="372"/>
      <c r="Z1377" s="372"/>
      <c r="AA1377" s="372"/>
      <c r="AB1377" s="372"/>
      <c r="AC1377" s="372"/>
      <c r="AD1377" s="372"/>
      <c r="AE1377" s="372"/>
      <c r="AF1377" s="372"/>
      <c r="AG1377" s="372"/>
      <c r="AH1377" s="372"/>
      <c r="AI1377" s="2195"/>
      <c r="AJ1377" s="372"/>
      <c r="AK1377" s="372"/>
      <c r="AL1377" s="796"/>
      <c r="AM1377" s="796"/>
      <c r="AN1377" s="796"/>
      <c r="AO1377" s="796"/>
      <c r="AP1377" s="796"/>
      <c r="AQ1377" s="796"/>
      <c r="AR1377" s="2584"/>
      <c r="AS1377" s="2584"/>
      <c r="AT1377" s="2584"/>
    </row>
    <row r="1378" spans="4:46">
      <c r="D1378" s="374" t="s">
        <v>520</v>
      </c>
      <c r="E1378" s="378"/>
      <c r="F1378" s="378"/>
      <c r="G1378" s="378"/>
      <c r="H1378" s="378"/>
      <c r="I1378" s="378"/>
      <c r="J1378" s="378"/>
      <c r="K1378" s="378"/>
      <c r="L1378" s="378"/>
      <c r="M1378" s="378"/>
      <c r="N1378" s="378"/>
      <c r="O1378" s="378"/>
      <c r="P1378" s="378"/>
      <c r="Q1378" s="378"/>
      <c r="R1378" s="378"/>
      <c r="S1378" s="378"/>
      <c r="T1378" s="378"/>
      <c r="U1378" s="378"/>
      <c r="V1378" s="378">
        <f t="shared" ref="V1378:AT1378" si="601">+V143</f>
        <v>0.1202516331962255</v>
      </c>
      <c r="W1378" s="378">
        <f t="shared" si="601"/>
        <v>0.12951935346660995</v>
      </c>
      <c r="X1378" s="378">
        <f t="shared" si="601"/>
        <v>0.128732450069211</v>
      </c>
      <c r="Y1378" s="378">
        <f t="shared" si="601"/>
        <v>0.14280633113996088</v>
      </c>
      <c r="Z1378" s="378">
        <f t="shared" si="601"/>
        <v>0.13853658536585367</v>
      </c>
      <c r="AA1378" s="378">
        <f t="shared" si="601"/>
        <v>0.15062089116143171</v>
      </c>
      <c r="AB1378" s="378">
        <f t="shared" si="601"/>
        <v>0.15007484825649961</v>
      </c>
      <c r="AC1378" s="378">
        <f t="shared" si="601"/>
        <v>0.14747655659577094</v>
      </c>
      <c r="AD1378" s="378">
        <f t="shared" si="601"/>
        <v>0.15816562895373784</v>
      </c>
      <c r="AE1378" s="378">
        <f t="shared" si="601"/>
        <v>0.16388040772670412</v>
      </c>
      <c r="AF1378" s="378">
        <f t="shared" si="601"/>
        <v>0.16943759584338711</v>
      </c>
      <c r="AG1378" s="378">
        <f t="shared" si="601"/>
        <v>0.17032816411901353</v>
      </c>
      <c r="AH1378" s="378">
        <f t="shared" si="601"/>
        <v>0.1522054360785586</v>
      </c>
      <c r="AI1378" s="2192">
        <f t="shared" si="601"/>
        <v>0.1472465935684204</v>
      </c>
      <c r="AJ1378" s="378">
        <f t="shared" si="601"/>
        <v>0.14060468785517305</v>
      </c>
      <c r="AK1378" s="378">
        <f t="shared" si="601"/>
        <v>0.13730700006982607</v>
      </c>
      <c r="AL1378" s="793">
        <f t="shared" si="601"/>
        <v>0.13833556353989615</v>
      </c>
      <c r="AM1378" s="793">
        <f t="shared" si="601"/>
        <v>0.13862613073972646</v>
      </c>
      <c r="AN1378" s="793">
        <f t="shared" si="601"/>
        <v>0.13661293871597899</v>
      </c>
      <c r="AO1378" s="793">
        <f t="shared" si="601"/>
        <v>0.18282734001819501</v>
      </c>
      <c r="AP1378" s="793">
        <f t="shared" si="601"/>
        <v>0.17237052254702664</v>
      </c>
      <c r="AQ1378" s="793">
        <f t="shared" si="601"/>
        <v>0.1580717788291422</v>
      </c>
      <c r="AR1378" s="2408">
        <f t="shared" si="601"/>
        <v>0.15340270619355714</v>
      </c>
      <c r="AS1378" s="2408">
        <f t="shared" si="601"/>
        <v>0.14688309062555299</v>
      </c>
      <c r="AT1378" s="2408" t="e">
        <f t="shared" si="601"/>
        <v>#REF!</v>
      </c>
    </row>
    <row r="1379" spans="4:46">
      <c r="D1379" s="374" t="s">
        <v>516</v>
      </c>
      <c r="E1379" s="378"/>
      <c r="F1379" s="378"/>
      <c r="G1379" s="378"/>
      <c r="H1379" s="378"/>
      <c r="I1379" s="378"/>
      <c r="J1379" s="378"/>
      <c r="K1379" s="378"/>
      <c r="L1379" s="378"/>
      <c r="M1379" s="378"/>
      <c r="N1379" s="378"/>
      <c r="O1379" s="378"/>
      <c r="P1379" s="378"/>
      <c r="Q1379" s="378"/>
      <c r="R1379" s="378"/>
      <c r="S1379" s="378"/>
      <c r="T1379" s="378"/>
      <c r="U1379" s="378"/>
      <c r="V1379" s="378">
        <f t="shared" ref="V1379:AT1379" si="602">+V146</f>
        <v>6.3769681567972511E-2</v>
      </c>
      <c r="W1379" s="378">
        <f t="shared" si="602"/>
        <v>7.2853170906247045E-2</v>
      </c>
      <c r="X1379" s="378">
        <f t="shared" si="602"/>
        <v>8.6404666938323646E-2</v>
      </c>
      <c r="Y1379" s="378">
        <f t="shared" si="602"/>
        <v>9.548813855131047E-2</v>
      </c>
      <c r="Z1379" s="378">
        <f t="shared" si="602"/>
        <v>8.6915354656408358E-2</v>
      </c>
      <c r="AA1379" s="378">
        <f t="shared" si="602"/>
        <v>7.720932561086459E-2</v>
      </c>
      <c r="AB1379" s="378">
        <f t="shared" si="602"/>
        <v>7.2413264673935121E-2</v>
      </c>
      <c r="AC1379" s="378">
        <f t="shared" si="602"/>
        <v>8.1955550878596878E-2</v>
      </c>
      <c r="AD1379" s="378">
        <f t="shared" si="602"/>
        <v>8.8854474080016149E-2</v>
      </c>
      <c r="AE1379" s="378">
        <f t="shared" si="602"/>
        <v>0.10201143794665103</v>
      </c>
      <c r="AF1379" s="378">
        <f t="shared" si="602"/>
        <v>0.10854967535728786</v>
      </c>
      <c r="AG1379" s="378">
        <f t="shared" si="602"/>
        <v>9.5389801731100773E-2</v>
      </c>
      <c r="AH1379" s="378">
        <f t="shared" si="602"/>
        <v>8.474672173823683E-2</v>
      </c>
      <c r="AI1379" s="2192">
        <f t="shared" si="602"/>
        <v>7.856579729688179E-2</v>
      </c>
      <c r="AJ1379" s="378">
        <f t="shared" si="602"/>
        <v>6.9351973384502941E-2</v>
      </c>
      <c r="AK1379" s="378">
        <f t="shared" si="602"/>
        <v>6.894017818555738E-2</v>
      </c>
      <c r="AL1379" s="793">
        <f t="shared" si="602"/>
        <v>7.2895680473446814E-2</v>
      </c>
      <c r="AM1379" s="793">
        <f t="shared" si="602"/>
        <v>7.4713932922589196E-2</v>
      </c>
      <c r="AN1379" s="793">
        <f t="shared" si="602"/>
        <v>7.5231118864475324E-2</v>
      </c>
      <c r="AO1379" s="793">
        <f t="shared" si="602"/>
        <v>9.8142096767665846E-3</v>
      </c>
      <c r="AP1379" s="793">
        <f t="shared" si="602"/>
        <v>9.581810216533487E-3</v>
      </c>
      <c r="AQ1379" s="793">
        <f t="shared" si="602"/>
        <v>8.6462979161817128E-3</v>
      </c>
      <c r="AR1379" s="2408">
        <f t="shared" si="602"/>
        <v>7.6609249108446718E-3</v>
      </c>
      <c r="AS1379" s="2408">
        <f t="shared" si="602"/>
        <v>6.7556063237124249E-3</v>
      </c>
      <c r="AT1379" s="2408" t="e">
        <f t="shared" si="602"/>
        <v>#REF!</v>
      </c>
    </row>
    <row r="1380" spans="4:46">
      <c r="D1380" s="374" t="s">
        <v>515</v>
      </c>
      <c r="E1380" s="378"/>
      <c r="F1380" s="378"/>
      <c r="G1380" s="378"/>
      <c r="H1380" s="378"/>
      <c r="I1380" s="378"/>
      <c r="J1380" s="378"/>
      <c r="K1380" s="378"/>
      <c r="L1380" s="378"/>
      <c r="M1380" s="378"/>
      <c r="N1380" s="378"/>
      <c r="O1380" s="378"/>
      <c r="P1380" s="378"/>
      <c r="Q1380" s="378"/>
      <c r="R1380" s="378"/>
      <c r="S1380" s="378"/>
      <c r="T1380" s="378"/>
      <c r="U1380" s="378"/>
      <c r="V1380" s="378">
        <f t="shared" ref="V1380:AT1380" si="603">+V147</f>
        <v>0.14527943529629073</v>
      </c>
      <c r="W1380" s="378">
        <f t="shared" si="603"/>
        <v>0.1600264547849482</v>
      </c>
      <c r="X1380" s="378">
        <f t="shared" si="603"/>
        <v>0.15781127136501827</v>
      </c>
      <c r="Y1380" s="378">
        <f t="shared" si="603"/>
        <v>0.13677222068753001</v>
      </c>
      <c r="Z1380" s="378">
        <f t="shared" si="603"/>
        <v>0.15552366973383555</v>
      </c>
      <c r="AA1380" s="378">
        <f t="shared" si="603"/>
        <v>0.18181185773464309</v>
      </c>
      <c r="AB1380" s="378">
        <f t="shared" si="603"/>
        <v>0.16593703764335857</v>
      </c>
      <c r="AC1380" s="378">
        <f t="shared" si="603"/>
        <v>0.14126636041433771</v>
      </c>
      <c r="AD1380" s="378">
        <f t="shared" si="603"/>
        <v>0.18143271340279371</v>
      </c>
      <c r="AE1380" s="378">
        <f t="shared" si="603"/>
        <v>0.13513776868975788</v>
      </c>
      <c r="AF1380" s="378">
        <f t="shared" si="603"/>
        <v>0.15879946135377432</v>
      </c>
      <c r="AG1380" s="378">
        <f t="shared" si="603"/>
        <v>0.16202849981096071</v>
      </c>
      <c r="AH1380" s="378">
        <f t="shared" si="603"/>
        <v>0.16544526951786262</v>
      </c>
      <c r="AI1380" s="2192">
        <f t="shared" si="603"/>
        <v>0.22812797397152354</v>
      </c>
      <c r="AJ1380" s="378">
        <f t="shared" si="603"/>
        <v>0.21372089787281018</v>
      </c>
      <c r="AK1380" s="378">
        <f t="shared" si="603"/>
        <v>0.24200322523752096</v>
      </c>
      <c r="AL1380" s="793">
        <f t="shared" si="603"/>
        <v>0.23712211866888883</v>
      </c>
      <c r="AM1380" s="793">
        <f t="shared" si="603"/>
        <v>0.22626423371934903</v>
      </c>
      <c r="AN1380" s="793">
        <f t="shared" si="603"/>
        <v>0.22918116590470783</v>
      </c>
      <c r="AO1380" s="793">
        <f t="shared" si="603"/>
        <v>0.21549149943788712</v>
      </c>
      <c r="AP1380" s="793">
        <f t="shared" si="603"/>
        <v>0.26504650690227138</v>
      </c>
      <c r="AQ1380" s="793">
        <f t="shared" si="603"/>
        <v>0.40016114195865121</v>
      </c>
      <c r="AR1380" s="2408">
        <f t="shared" si="603"/>
        <v>0.65360507633378984</v>
      </c>
      <c r="AS1380" s="2408">
        <f t="shared" si="603"/>
        <v>0.84575295223165281</v>
      </c>
      <c r="AT1380" s="2408" t="e">
        <f t="shared" si="603"/>
        <v>#REF!</v>
      </c>
    </row>
    <row r="1381" spans="4:46">
      <c r="D1381" s="374" t="s">
        <v>570</v>
      </c>
      <c r="E1381" s="467"/>
      <c r="F1381" s="467"/>
      <c r="G1381" s="467"/>
      <c r="H1381" s="467"/>
      <c r="I1381" s="467"/>
      <c r="J1381" s="467"/>
      <c r="K1381" s="467"/>
      <c r="L1381" s="467"/>
      <c r="M1381" s="467"/>
      <c r="N1381" s="467"/>
      <c r="O1381" s="467"/>
      <c r="P1381" s="467"/>
      <c r="Q1381" s="467"/>
      <c r="R1381" s="467"/>
      <c r="S1381" s="467"/>
      <c r="T1381" s="467"/>
      <c r="U1381" s="467"/>
      <c r="V1381" s="467">
        <f t="shared" ref="V1381:AT1381" si="604">+V152</f>
        <v>0.153919662130969</v>
      </c>
      <c r="W1381" s="467">
        <f t="shared" si="604"/>
        <v>0.13765746796405165</v>
      </c>
      <c r="X1381" s="467">
        <f t="shared" si="604"/>
        <v>0.12585771258202164</v>
      </c>
      <c r="Y1381" s="467">
        <f t="shared" si="604"/>
        <v>8.882327532816571E-2</v>
      </c>
      <c r="Z1381" s="467">
        <f t="shared" si="604"/>
        <v>7.350013572994632E-2</v>
      </c>
      <c r="AA1381" s="467">
        <f t="shared" si="604"/>
        <v>8.8276407624110848E-2</v>
      </c>
      <c r="AB1381" s="467">
        <f t="shared" si="604"/>
        <v>0.12860604156991173</v>
      </c>
      <c r="AC1381" s="467">
        <f t="shared" si="604"/>
        <v>0.10239878179027734</v>
      </c>
      <c r="AD1381" s="467">
        <f t="shared" si="604"/>
        <v>0.14811708955422836</v>
      </c>
      <c r="AE1381" s="467">
        <f t="shared" si="604"/>
        <v>0.10016508472527383</v>
      </c>
      <c r="AF1381" s="467">
        <f t="shared" si="604"/>
        <v>0.15297731869434716</v>
      </c>
      <c r="AG1381" s="467">
        <f t="shared" si="604"/>
        <v>0.13127229089279971</v>
      </c>
      <c r="AH1381" s="467">
        <f t="shared" si="604"/>
        <v>0.1122224685395786</v>
      </c>
      <c r="AI1381" s="2198">
        <f t="shared" si="604"/>
        <v>0.15689785019149083</v>
      </c>
      <c r="AJ1381" s="467">
        <f t="shared" si="604"/>
        <v>0.12744430962249503</v>
      </c>
      <c r="AK1381" s="467">
        <f t="shared" si="604"/>
        <v>0.12520528104726986</v>
      </c>
      <c r="AL1381" s="799">
        <f t="shared" si="604"/>
        <v>0.1193986277795112</v>
      </c>
      <c r="AM1381" s="799">
        <f t="shared" si="604"/>
        <v>0.13262872183713945</v>
      </c>
      <c r="AN1381" s="799">
        <f t="shared" si="604"/>
        <v>0.13791158542326354</v>
      </c>
      <c r="AO1381" s="799">
        <f t="shared" si="604"/>
        <v>0.15629114821224144</v>
      </c>
      <c r="AP1381" s="799">
        <f t="shared" si="604"/>
        <v>0.17123111490235216</v>
      </c>
      <c r="AQ1381" s="799">
        <f t="shared" si="604"/>
        <v>0.2538536132055057</v>
      </c>
      <c r="AR1381" s="2408">
        <f t="shared" si="604"/>
        <v>0.42554522027514996</v>
      </c>
      <c r="AS1381" s="2408">
        <f t="shared" si="604"/>
        <v>0.56086633378899364</v>
      </c>
      <c r="AT1381" s="2408" t="e">
        <f t="shared" si="604"/>
        <v>#REF!</v>
      </c>
    </row>
    <row r="1382" spans="4:46">
      <c r="D1382" s="383" t="s">
        <v>518</v>
      </c>
      <c r="E1382" s="467"/>
      <c r="F1382" s="467"/>
      <c r="G1382" s="467"/>
      <c r="H1382" s="467"/>
      <c r="I1382" s="467"/>
      <c r="J1382" s="467"/>
      <c r="K1382" s="467"/>
      <c r="L1382" s="467"/>
      <c r="M1382" s="467"/>
      <c r="N1382" s="467"/>
      <c r="O1382" s="467"/>
      <c r="P1382" s="467"/>
      <c r="Q1382" s="467"/>
      <c r="R1382" s="467"/>
      <c r="S1382" s="467"/>
      <c r="T1382" s="467"/>
      <c r="U1382" s="467"/>
      <c r="V1382" s="467">
        <f t="shared" ref="V1382:AT1382" si="605">-V153</f>
        <v>0.14396322284055166</v>
      </c>
      <c r="W1382" s="467">
        <f t="shared" si="605"/>
        <v>0.16546150574223739</v>
      </c>
      <c r="X1382" s="467">
        <f t="shared" si="605"/>
        <v>0.15720783072968161</v>
      </c>
      <c r="Y1382" s="467">
        <f t="shared" si="605"/>
        <v>0.16165747821447626</v>
      </c>
      <c r="Z1382" s="467">
        <f t="shared" si="605"/>
        <v>0.18731707317073173</v>
      </c>
      <c r="AA1382" s="467">
        <f t="shared" si="605"/>
        <v>0.18641344046749456</v>
      </c>
      <c r="AB1382" s="467">
        <f t="shared" si="605"/>
        <v>0.12618501074960806</v>
      </c>
      <c r="AC1382" s="467">
        <f t="shared" si="605"/>
        <v>0.13568099137066802</v>
      </c>
      <c r="AD1382" s="467">
        <f t="shared" si="605"/>
        <v>0.14324768190632053</v>
      </c>
      <c r="AE1382" s="467">
        <f t="shared" si="605"/>
        <v>0.16540910145494289</v>
      </c>
      <c r="AF1382" s="467">
        <f t="shared" si="605"/>
        <v>0.15288843984952111</v>
      </c>
      <c r="AG1382" s="467">
        <f t="shared" si="605"/>
        <v>0.16188959989142659</v>
      </c>
      <c r="AH1382" s="467">
        <f t="shared" si="605"/>
        <v>0.1593474916698136</v>
      </c>
      <c r="AI1382" s="2198">
        <f t="shared" si="605"/>
        <v>0.15865938320813694</v>
      </c>
      <c r="AJ1382" s="467">
        <f t="shared" si="605"/>
        <v>0.16672608299511493</v>
      </c>
      <c r="AK1382" s="467">
        <f t="shared" si="605"/>
        <v>0.19034824097565139</v>
      </c>
      <c r="AL1382" s="799">
        <f t="shared" si="605"/>
        <v>0.17002616754649408</v>
      </c>
      <c r="AM1382" s="799">
        <f t="shared" si="605"/>
        <v>0.13415518661102804</v>
      </c>
      <c r="AN1382" s="799">
        <f t="shared" si="605"/>
        <v>0.12640372794459837</v>
      </c>
      <c r="AO1382" s="799">
        <f t="shared" si="605"/>
        <v>0.10342769361300663</v>
      </c>
      <c r="AP1382" s="799">
        <f t="shared" si="605"/>
        <v>0.1253901945307056</v>
      </c>
      <c r="AQ1382" s="799">
        <f t="shared" si="605"/>
        <v>0.16216966807042615</v>
      </c>
      <c r="AR1382" s="2408">
        <f t="shared" si="605"/>
        <v>0.23243192737721741</v>
      </c>
      <c r="AS1382" s="2408">
        <f t="shared" si="605"/>
        <v>0.28377848401632205</v>
      </c>
      <c r="AT1382" s="2408" t="e">
        <f t="shared" si="605"/>
        <v>#REF!</v>
      </c>
    </row>
    <row r="1383" spans="4:46">
      <c r="D1383" s="374" t="s">
        <v>521</v>
      </c>
      <c r="E1383" s="467"/>
      <c r="F1383" s="467"/>
      <c r="G1383" s="467"/>
      <c r="H1383" s="467"/>
      <c r="I1383" s="467"/>
      <c r="J1383" s="467"/>
      <c r="K1383" s="467"/>
      <c r="L1383" s="467"/>
      <c r="M1383" s="467"/>
      <c r="N1383" s="467"/>
      <c r="O1383" s="467"/>
      <c r="P1383" s="467"/>
      <c r="Q1383" s="467"/>
      <c r="R1383" s="467"/>
      <c r="S1383" s="467"/>
      <c r="T1383" s="467"/>
      <c r="U1383" s="467"/>
      <c r="V1383" s="467">
        <f t="shared" ref="V1383:AT1383" si="606">+V144</f>
        <v>0.81466247278006287</v>
      </c>
      <c r="W1383" s="467">
        <f t="shared" si="606"/>
        <v>0.80306252658443211</v>
      </c>
      <c r="X1383" s="467">
        <f t="shared" si="606"/>
        <v>0.78406169665809766</v>
      </c>
      <c r="Y1383" s="467">
        <f t="shared" si="606"/>
        <v>0.78641294682553797</v>
      </c>
      <c r="Z1383" s="467">
        <f t="shared" si="606"/>
        <v>0.80650406504065042</v>
      </c>
      <c r="AA1383" s="467">
        <f t="shared" si="606"/>
        <v>0.77677136596055518</v>
      </c>
      <c r="AB1383" s="467">
        <f t="shared" si="606"/>
        <v>0.73775999014326821</v>
      </c>
      <c r="AC1383" s="467">
        <f t="shared" si="606"/>
        <v>0.7649825234819625</v>
      </c>
      <c r="AD1383" s="467">
        <f t="shared" si="606"/>
        <v>0.71479508034682882</v>
      </c>
      <c r="AE1383" s="467">
        <f t="shared" si="606"/>
        <v>0.76437959131857891</v>
      </c>
      <c r="AF1383" s="467">
        <f t="shared" si="606"/>
        <v>0.7161016159939172</v>
      </c>
      <c r="AG1383" s="467">
        <f t="shared" si="606"/>
        <v>0.7341431342303516</v>
      </c>
      <c r="AH1383" s="467">
        <f t="shared" si="606"/>
        <v>0.75675681527717709</v>
      </c>
      <c r="AI1383" s="2198">
        <f t="shared" si="606"/>
        <v>0.7046394414754279</v>
      </c>
      <c r="AJ1383" s="467">
        <f t="shared" si="606"/>
        <v>0.74304852388262865</v>
      </c>
      <c r="AK1383" s="467">
        <f t="shared" si="606"/>
        <v>0.74209783748274694</v>
      </c>
      <c r="AL1383" s="799">
        <f t="shared" si="606"/>
        <v>0.72167280486426233</v>
      </c>
      <c r="AM1383" s="799">
        <f t="shared" si="606"/>
        <v>0.69455088922936348</v>
      </c>
      <c r="AN1383" s="799">
        <f t="shared" si="606"/>
        <v>0.68537850445943616</v>
      </c>
      <c r="AO1383" s="799">
        <f t="shared" si="606"/>
        <v>0.69529464448015788</v>
      </c>
      <c r="AP1383" s="799">
        <f t="shared" si="606"/>
        <v>0.67839135486487412</v>
      </c>
      <c r="AQ1383" s="799">
        <f t="shared" si="606"/>
        <v>0.59529044936645115</v>
      </c>
      <c r="AR1383" s="2408">
        <f t="shared" si="606"/>
        <v>0.41776321993902588</v>
      </c>
      <c r="AS1383" s="2408">
        <f t="shared" si="606"/>
        <v>0.28438683483540383</v>
      </c>
      <c r="AT1383" s="2408" t="e">
        <f t="shared" si="606"/>
        <v>#REF!</v>
      </c>
    </row>
    <row r="1384" spans="4:46">
      <c r="D1384" s="468" t="s">
        <v>571</v>
      </c>
      <c r="E1384" s="467"/>
      <c r="F1384" s="467"/>
      <c r="G1384" s="467"/>
      <c r="H1384" s="467"/>
      <c r="I1384" s="467"/>
      <c r="J1384" s="467"/>
      <c r="K1384" s="467"/>
      <c r="L1384" s="467"/>
      <c r="M1384" s="467"/>
      <c r="N1384" s="467"/>
      <c r="O1384" s="467"/>
      <c r="P1384" s="467"/>
      <c r="Q1384" s="467"/>
      <c r="R1384" s="467"/>
      <c r="S1384" s="467"/>
      <c r="T1384" s="467"/>
      <c r="U1384" s="467"/>
      <c r="V1384" s="467"/>
      <c r="W1384" s="467"/>
      <c r="X1384" s="467"/>
      <c r="Y1384" s="467"/>
      <c r="Z1384" s="467"/>
      <c r="AA1384" s="467"/>
      <c r="AB1384" s="467"/>
      <c r="AC1384" s="467"/>
      <c r="AD1384" s="467"/>
      <c r="AE1384" s="467"/>
      <c r="AF1384" s="467"/>
      <c r="AG1384" s="467"/>
      <c r="AH1384" s="467"/>
      <c r="AI1384" s="2198"/>
      <c r="AJ1384" s="467"/>
      <c r="AK1384" s="467"/>
      <c r="AL1384" s="799"/>
      <c r="AM1384" s="799"/>
      <c r="AN1384" s="799"/>
      <c r="AO1384" s="799"/>
      <c r="AP1384" s="799"/>
      <c r="AQ1384" s="799"/>
      <c r="AR1384" s="2408"/>
      <c r="AS1384" s="2408"/>
      <c r="AT1384" s="2408"/>
    </row>
    <row r="1385" spans="4:46">
      <c r="D1385" s="469" t="str">
        <f>+D170</f>
        <v>Growth rate (YOY % change)</v>
      </c>
      <c r="E1385" s="471"/>
      <c r="F1385" s="471"/>
      <c r="G1385" s="471"/>
      <c r="H1385" s="471"/>
      <c r="I1385" s="471"/>
      <c r="J1385" s="471"/>
      <c r="K1385" s="471"/>
      <c r="L1385" s="471"/>
      <c r="M1385" s="471"/>
      <c r="N1385" s="471"/>
      <c r="O1385" s="471"/>
      <c r="P1385" s="471"/>
      <c r="Q1385" s="471"/>
      <c r="R1385" s="471"/>
      <c r="S1385" s="471"/>
      <c r="T1385" s="471"/>
      <c r="U1385" s="471"/>
      <c r="V1385" s="471">
        <f t="shared" ref="V1385:AT1385" si="607">+V170</f>
        <v>0.12491961433945264</v>
      </c>
      <c r="W1385" s="471">
        <f t="shared" si="607"/>
        <v>0.11174235225576234</v>
      </c>
      <c r="X1385" s="471">
        <f t="shared" si="607"/>
        <v>2.1702839575848509E-2</v>
      </c>
      <c r="Y1385" s="471">
        <f t="shared" si="607"/>
        <v>5.3596414785964663E-2</v>
      </c>
      <c r="Z1385" s="471">
        <f t="shared" si="607"/>
        <v>3.7325757114230473E-2</v>
      </c>
      <c r="AA1385" s="471">
        <f t="shared" si="607"/>
        <v>1.7309947499795086E-2</v>
      </c>
      <c r="AB1385" s="471">
        <f t="shared" si="607"/>
        <v>6.4308457517180839E-2</v>
      </c>
      <c r="AC1385" s="471">
        <f t="shared" si="607"/>
        <v>4.1471379750886328E-2</v>
      </c>
      <c r="AD1385" s="471">
        <f t="shared" si="607"/>
        <v>7.1593482780814899E-2</v>
      </c>
      <c r="AE1385" s="471">
        <f t="shared" si="607"/>
        <v>-1.7161216026550186E-2</v>
      </c>
      <c r="AF1385" s="471">
        <f t="shared" si="607"/>
        <v>8.9503798529638745E-2</v>
      </c>
      <c r="AG1385" s="471">
        <f t="shared" si="607"/>
        <v>0.20093611844717585</v>
      </c>
      <c r="AH1385" s="471">
        <f t="shared" si="607"/>
        <v>7.1664385484423443E-2</v>
      </c>
      <c r="AI1385" s="2199">
        <f t="shared" si="607"/>
        <v>-2.1970683787725376E-3</v>
      </c>
      <c r="AJ1385" s="471">
        <f t="shared" si="607"/>
        <v>3.7275534118196285E-2</v>
      </c>
      <c r="AK1385" s="471">
        <f t="shared" si="607"/>
        <v>5.7086889732256285E-2</v>
      </c>
      <c r="AL1385" s="800">
        <f t="shared" si="607"/>
        <v>6.5611383265228973E-2</v>
      </c>
      <c r="AM1385" s="800">
        <f t="shared" si="607"/>
        <v>6.7456492298783033E-2</v>
      </c>
      <c r="AN1385" s="800">
        <f t="shared" si="607"/>
        <v>7.9320168539211977E-2</v>
      </c>
      <c r="AO1385" s="800">
        <f t="shared" si="607"/>
        <v>0.17465078846344428</v>
      </c>
      <c r="AP1385" s="800">
        <f t="shared" si="607"/>
        <v>2.5968704421430289E-2</v>
      </c>
      <c r="AQ1385" s="800">
        <f t="shared" si="607"/>
        <v>0.10570588765219724</v>
      </c>
      <c r="AR1385" s="2409">
        <f t="shared" si="607"/>
        <v>0.12862324285964033</v>
      </c>
      <c r="AS1385" s="2409">
        <f t="shared" si="607"/>
        <v>0.13400996798089682</v>
      </c>
      <c r="AT1385" s="2409" t="e">
        <f t="shared" si="607"/>
        <v>#REF!</v>
      </c>
    </row>
    <row r="1386" spans="4:46">
      <c r="D1386" s="469" t="s">
        <v>525</v>
      </c>
      <c r="E1386" s="471"/>
      <c r="F1386" s="471"/>
      <c r="G1386" s="471"/>
      <c r="H1386" s="471"/>
      <c r="I1386" s="471"/>
      <c r="J1386" s="471"/>
      <c r="K1386" s="471"/>
      <c r="L1386" s="471"/>
      <c r="M1386" s="471"/>
      <c r="N1386" s="471"/>
      <c r="O1386" s="471"/>
      <c r="P1386" s="471"/>
      <c r="Q1386" s="471"/>
      <c r="R1386" s="471"/>
      <c r="S1386" s="471"/>
      <c r="T1386" s="471"/>
      <c r="U1386" s="471"/>
      <c r="V1386" s="471">
        <f t="shared" ref="V1386:AT1386" si="608">+V906</f>
        <v>6.5085894023711593E-2</v>
      </c>
      <c r="W1386" s="471">
        <f t="shared" si="608"/>
        <v>6.7418119948957855E-2</v>
      </c>
      <c r="X1386" s="471">
        <f t="shared" si="608"/>
        <v>8.7008107573660315E-2</v>
      </c>
      <c r="Y1386" s="471">
        <f t="shared" si="608"/>
        <v>7.0602881024364211E-2</v>
      </c>
      <c r="Z1386" s="471">
        <f t="shared" si="608"/>
        <v>5.5121951219512161E-2</v>
      </c>
      <c r="AA1386" s="471">
        <f t="shared" si="608"/>
        <v>7.260774287801311E-2</v>
      </c>
      <c r="AB1386" s="471">
        <f t="shared" si="608"/>
        <v>0.12860604156991173</v>
      </c>
      <c r="AC1386" s="471">
        <f t="shared" si="608"/>
        <v>0.10239878179027734</v>
      </c>
      <c r="AD1386" s="471">
        <f t="shared" si="608"/>
        <v>0.14811708955422836</v>
      </c>
      <c r="AE1386" s="471">
        <f t="shared" si="608"/>
        <v>0.10016508472527383</v>
      </c>
      <c r="AF1386" s="471">
        <f t="shared" si="608"/>
        <v>0.15297731869434716</v>
      </c>
      <c r="AG1386" s="471">
        <f t="shared" si="608"/>
        <v>0.13127229089279971</v>
      </c>
      <c r="AH1386" s="471">
        <f t="shared" si="608"/>
        <v>0.1122224685395786</v>
      </c>
      <c r="AI1386" s="2199">
        <f t="shared" si="608"/>
        <v>0.15689785019149083</v>
      </c>
      <c r="AJ1386" s="471">
        <f t="shared" si="608"/>
        <v>0.12744430962249503</v>
      </c>
      <c r="AK1386" s="471">
        <f t="shared" si="608"/>
        <v>0.12520528104726986</v>
      </c>
      <c r="AL1386" s="800">
        <f t="shared" si="608"/>
        <v>0.1193986277795112</v>
      </c>
      <c r="AM1386" s="800">
        <f t="shared" si="608"/>
        <v>0.13262872183713945</v>
      </c>
      <c r="AN1386" s="800">
        <f t="shared" si="608"/>
        <v>0.13791158542326354</v>
      </c>
      <c r="AO1386" s="800">
        <f t="shared" si="608"/>
        <v>0.15629114821224144</v>
      </c>
      <c r="AP1386" s="800">
        <f t="shared" si="608"/>
        <v>0.17123111490235216</v>
      </c>
      <c r="AQ1386" s="800">
        <f t="shared" si="608"/>
        <v>0.2538536132055057</v>
      </c>
      <c r="AR1386" s="2409">
        <f t="shared" si="608"/>
        <v>0.42554522027514996</v>
      </c>
      <c r="AS1386" s="2409">
        <f t="shared" si="608"/>
        <v>0.56086633378899364</v>
      </c>
      <c r="AT1386" s="2409" t="e">
        <f t="shared" si="608"/>
        <v>#REF!</v>
      </c>
    </row>
    <row r="1387" spans="4:46">
      <c r="D1387" s="469" t="s">
        <v>572</v>
      </c>
      <c r="E1387" s="471"/>
      <c r="F1387" s="471"/>
      <c r="G1387" s="471"/>
      <c r="H1387" s="471"/>
      <c r="I1387" s="471"/>
      <c r="J1387" s="471"/>
      <c r="K1387" s="471"/>
      <c r="L1387" s="471"/>
      <c r="M1387" s="471"/>
      <c r="N1387" s="471"/>
      <c r="O1387" s="471"/>
      <c r="P1387" s="471"/>
      <c r="Q1387" s="471"/>
      <c r="R1387" s="471"/>
      <c r="S1387" s="471"/>
      <c r="T1387" s="471"/>
      <c r="U1387" s="471"/>
      <c r="V1387" s="471">
        <f t="shared" ref="V1387:AT1387" si="609">+V173</f>
        <v>674.99694208194512</v>
      </c>
      <c r="W1387" s="471">
        <f t="shared" si="609"/>
        <v>728.98203992261028</v>
      </c>
      <c r="X1387" s="471">
        <f t="shared" si="609"/>
        <v>730.88146840949696</v>
      </c>
      <c r="Y1387" s="471">
        <f t="shared" si="609"/>
        <v>749.05261943839059</v>
      </c>
      <c r="Z1387" s="471">
        <f t="shared" si="609"/>
        <v>756.38294967704303</v>
      </c>
      <c r="AA1387" s="471">
        <f t="shared" si="609"/>
        <v>756.09370928089822</v>
      </c>
      <c r="AB1387" s="471">
        <f t="shared" si="609"/>
        <v>784.25802447684407</v>
      </c>
      <c r="AC1387" s="471">
        <f t="shared" si="609"/>
        <v>796.5314863326214</v>
      </c>
      <c r="AD1387" s="471">
        <f t="shared" si="609"/>
        <v>832.90735402930704</v>
      </c>
      <c r="AE1387" s="471">
        <f t="shared" si="609"/>
        <v>799.27632065820285</v>
      </c>
      <c r="AF1387" s="471">
        <f t="shared" si="609"/>
        <v>850.71886618347696</v>
      </c>
      <c r="AG1387" s="471">
        <f t="shared" si="609"/>
        <v>1005.6665172913853</v>
      </c>
      <c r="AH1387" s="471">
        <f t="shared" si="609"/>
        <v>1054.3514974790321</v>
      </c>
      <c r="AI1387" s="2199">
        <f t="shared" si="609"/>
        <v>1029.2457890642522</v>
      </c>
      <c r="AJ1387" s="471">
        <f t="shared" si="609"/>
        <v>1044.4196118342647</v>
      </c>
      <c r="AK1387" s="471">
        <f t="shared" si="609"/>
        <v>1080.0611108093274</v>
      </c>
      <c r="AL1387" s="800">
        <f t="shared" si="609"/>
        <v>1125.9622283979356</v>
      </c>
      <c r="AM1387" s="800">
        <f t="shared" si="609"/>
        <v>1175.917419257335</v>
      </c>
      <c r="AN1387" s="800">
        <f t="shared" si="609"/>
        <v>1241.8461293377811</v>
      </c>
      <c r="AO1387" s="800">
        <f t="shared" si="609"/>
        <v>1427.4618738111567</v>
      </c>
      <c r="AP1387" s="800">
        <f t="shared" si="609"/>
        <v>1433.314053707837</v>
      </c>
      <c r="AQ1387" s="800">
        <f t="shared" si="609"/>
        <v>1551.2627685197892</v>
      </c>
      <c r="AR1387" s="2409">
        <f t="shared" si="609"/>
        <v>1713.9876419221694</v>
      </c>
      <c r="AS1387" s="2409">
        <f t="shared" si="609"/>
        <v>1903.1567593861655</v>
      </c>
      <c r="AT1387" s="2409" t="e">
        <f t="shared" si="609"/>
        <v>#REF!</v>
      </c>
    </row>
    <row r="1388" spans="4:46">
      <c r="D1388" s="384"/>
      <c r="E1388" s="380"/>
      <c r="F1388" s="380"/>
      <c r="G1388" s="380"/>
      <c r="H1388" s="380"/>
      <c r="I1388" s="380"/>
      <c r="J1388" s="380"/>
      <c r="K1388" s="380"/>
      <c r="L1388" s="380"/>
      <c r="M1388" s="380"/>
      <c r="N1388" s="380"/>
      <c r="O1388" s="380"/>
      <c r="P1388" s="380"/>
      <c r="Q1388" s="380"/>
      <c r="R1388" s="380"/>
      <c r="S1388" s="380"/>
      <c r="T1388" s="380"/>
      <c r="U1388" s="380"/>
      <c r="V1388" s="380">
        <f t="shared" ref="V1388:AJ1388" si="610">+V1350</f>
        <v>2011</v>
      </c>
      <c r="W1388" s="380">
        <f t="shared" si="610"/>
        <v>2012</v>
      </c>
      <c r="X1388" s="380">
        <f t="shared" si="610"/>
        <v>2013</v>
      </c>
      <c r="Y1388" s="380">
        <f t="shared" si="610"/>
        <v>2014</v>
      </c>
      <c r="Z1388" s="380">
        <f t="shared" si="610"/>
        <v>2015</v>
      </c>
      <c r="AA1388" s="380">
        <f t="shared" si="610"/>
        <v>2016</v>
      </c>
      <c r="AB1388" s="380">
        <f t="shared" si="610"/>
        <v>2017</v>
      </c>
      <c r="AC1388" s="380">
        <f t="shared" si="610"/>
        <v>2018</v>
      </c>
      <c r="AD1388" s="380">
        <f t="shared" si="610"/>
        <v>2019</v>
      </c>
      <c r="AE1388" s="380">
        <f t="shared" si="610"/>
        <v>2020</v>
      </c>
      <c r="AF1388" s="380">
        <f t="shared" si="610"/>
        <v>2021</v>
      </c>
      <c r="AG1388" s="380">
        <f t="shared" si="610"/>
        <v>2022</v>
      </c>
      <c r="AH1388" s="380">
        <f t="shared" si="610"/>
        <v>2023</v>
      </c>
      <c r="AI1388" s="2189">
        <f t="shared" si="610"/>
        <v>2024</v>
      </c>
      <c r="AJ1388" s="380">
        <f t="shared" si="610"/>
        <v>2025</v>
      </c>
      <c r="AK1388" s="380">
        <f t="shared" ref="AK1388:AT1388" si="611">+AK1350</f>
        <v>2026</v>
      </c>
      <c r="AL1388" s="798">
        <f t="shared" si="611"/>
        <v>2027</v>
      </c>
      <c r="AM1388" s="798">
        <f t="shared" si="611"/>
        <v>2028</v>
      </c>
      <c r="AN1388" s="798">
        <f t="shared" si="611"/>
        <v>2029</v>
      </c>
      <c r="AO1388" s="798">
        <f t="shared" si="611"/>
        <v>2030</v>
      </c>
      <c r="AP1388" s="798">
        <f t="shared" si="611"/>
        <v>2031</v>
      </c>
      <c r="AQ1388" s="798">
        <f t="shared" si="611"/>
        <v>2032</v>
      </c>
      <c r="AR1388" s="2412">
        <f t="shared" si="611"/>
        <v>2033</v>
      </c>
      <c r="AS1388" s="2412">
        <f t="shared" si="611"/>
        <v>2034</v>
      </c>
      <c r="AT1388" s="2412">
        <f t="shared" si="611"/>
        <v>2035</v>
      </c>
    </row>
    <row r="1389" spans="4:46" ht="18.5">
      <c r="D1389" s="460" t="s">
        <v>522</v>
      </c>
      <c r="E1389" s="372"/>
      <c r="F1389" s="372"/>
      <c r="G1389" s="372"/>
      <c r="H1389" s="372"/>
      <c r="I1389" s="372"/>
      <c r="J1389" s="372"/>
      <c r="K1389" s="372"/>
      <c r="L1389" s="372"/>
      <c r="M1389" s="372"/>
      <c r="N1389" s="372"/>
      <c r="O1389" s="372"/>
      <c r="P1389" s="372"/>
      <c r="Q1389" s="372"/>
      <c r="R1389" s="372"/>
      <c r="S1389" s="372"/>
      <c r="T1389" s="372"/>
      <c r="U1389" s="372"/>
      <c r="V1389" s="372"/>
      <c r="W1389" s="372"/>
      <c r="X1389" s="372"/>
      <c r="Y1389" s="372"/>
      <c r="Z1389" s="372"/>
      <c r="AA1389" s="372"/>
      <c r="AB1389" s="372"/>
      <c r="AC1389" s="372"/>
      <c r="AD1389" s="372"/>
      <c r="AE1389" s="372"/>
      <c r="AF1389" s="372"/>
      <c r="AG1389" s="372"/>
      <c r="AH1389" s="372"/>
      <c r="AI1389" s="2195"/>
      <c r="AJ1389" s="372"/>
      <c r="AK1389" s="372"/>
      <c r="AL1389" s="796"/>
      <c r="AM1389" s="796"/>
      <c r="AN1389" s="796"/>
      <c r="AO1389" s="796"/>
      <c r="AP1389" s="796"/>
      <c r="AQ1389" s="796"/>
      <c r="AR1389" s="2584"/>
      <c r="AS1389" s="2584"/>
      <c r="AT1389" s="2584"/>
    </row>
    <row r="1390" spans="4:46">
      <c r="D1390" s="374" t="str">
        <f>+D1381</f>
        <v>Exports of goods &amp; services (NA def)</v>
      </c>
      <c r="E1390" s="467"/>
      <c r="F1390" s="467"/>
      <c r="G1390" s="467"/>
      <c r="H1390" s="467"/>
      <c r="I1390" s="467"/>
      <c r="J1390" s="467"/>
      <c r="K1390" s="467"/>
      <c r="L1390" s="467"/>
      <c r="M1390" s="467"/>
      <c r="N1390" s="467"/>
      <c r="O1390" s="467"/>
      <c r="P1390" s="467"/>
      <c r="Q1390" s="467"/>
      <c r="R1390" s="467"/>
      <c r="S1390" s="467"/>
      <c r="T1390" s="467"/>
      <c r="U1390" s="467"/>
      <c r="V1390" s="467">
        <f>+V1381</f>
        <v>0.153919662130969</v>
      </c>
      <c r="W1390" s="467">
        <f t="shared" ref="W1390:AJ1391" si="612">+W1381</f>
        <v>0.13765746796405165</v>
      </c>
      <c r="X1390" s="467">
        <f t="shared" si="612"/>
        <v>0.12585771258202164</v>
      </c>
      <c r="Y1390" s="467">
        <f t="shared" si="612"/>
        <v>8.882327532816571E-2</v>
      </c>
      <c r="Z1390" s="467">
        <f t="shared" si="612"/>
        <v>7.350013572994632E-2</v>
      </c>
      <c r="AA1390" s="467">
        <f t="shared" si="612"/>
        <v>8.8276407624110848E-2</v>
      </c>
      <c r="AB1390" s="467">
        <f t="shared" si="612"/>
        <v>0.12860604156991173</v>
      </c>
      <c r="AC1390" s="467">
        <f t="shared" si="612"/>
        <v>0.10239878179027734</v>
      </c>
      <c r="AD1390" s="467">
        <f t="shared" si="612"/>
        <v>0.14811708955422836</v>
      </c>
      <c r="AE1390" s="467">
        <f t="shared" si="612"/>
        <v>0.10016508472527383</v>
      </c>
      <c r="AF1390" s="467">
        <f t="shared" si="612"/>
        <v>0.15297731869434716</v>
      </c>
      <c r="AG1390" s="467">
        <f t="shared" si="612"/>
        <v>0.13127229089279971</v>
      </c>
      <c r="AH1390" s="467">
        <f t="shared" si="612"/>
        <v>0.1122224685395786</v>
      </c>
      <c r="AI1390" s="2198">
        <f t="shared" si="612"/>
        <v>0.15689785019149083</v>
      </c>
      <c r="AJ1390" s="467">
        <f t="shared" si="612"/>
        <v>0.12744430962249503</v>
      </c>
      <c r="AK1390" s="467">
        <f t="shared" ref="AK1390:AO1390" si="613">+AK1381</f>
        <v>0.12520528104726986</v>
      </c>
      <c r="AL1390" s="799">
        <f t="shared" si="613"/>
        <v>0.1193986277795112</v>
      </c>
      <c r="AM1390" s="799">
        <f t="shared" si="613"/>
        <v>0.13262872183713945</v>
      </c>
      <c r="AN1390" s="799">
        <f t="shared" si="613"/>
        <v>0.13791158542326354</v>
      </c>
      <c r="AO1390" s="799">
        <f t="shared" si="613"/>
        <v>0.15629114821224144</v>
      </c>
      <c r="AP1390" s="799">
        <f t="shared" ref="AP1390:AT1390" si="614">+AP1381</f>
        <v>0.17123111490235216</v>
      </c>
      <c r="AQ1390" s="799">
        <f t="shared" si="614"/>
        <v>0.2538536132055057</v>
      </c>
      <c r="AR1390" s="2408">
        <f t="shared" si="614"/>
        <v>0.42554522027514996</v>
      </c>
      <c r="AS1390" s="2408">
        <f t="shared" si="614"/>
        <v>0.56086633378899364</v>
      </c>
      <c r="AT1390" s="2408" t="e">
        <f t="shared" si="614"/>
        <v>#REF!</v>
      </c>
    </row>
    <row r="1391" spans="4:46">
      <c r="D1391" s="374" t="str">
        <f>+D1382</f>
        <v>-/- Imports of goods &amp; services (NA def)</v>
      </c>
      <c r="E1391" s="467"/>
      <c r="F1391" s="467"/>
      <c r="G1391" s="467"/>
      <c r="H1391" s="467"/>
      <c r="I1391" s="467"/>
      <c r="J1391" s="467"/>
      <c r="K1391" s="467"/>
      <c r="L1391" s="467"/>
      <c r="M1391" s="467"/>
      <c r="N1391" s="467"/>
      <c r="O1391" s="467"/>
      <c r="P1391" s="467"/>
      <c r="Q1391" s="467"/>
      <c r="R1391" s="467"/>
      <c r="S1391" s="467"/>
      <c r="T1391" s="467"/>
      <c r="U1391" s="467"/>
      <c r="V1391" s="467">
        <f>+V1382</f>
        <v>0.14396322284055166</v>
      </c>
      <c r="W1391" s="467">
        <f t="shared" si="612"/>
        <v>0.16546150574223739</v>
      </c>
      <c r="X1391" s="467">
        <f t="shared" si="612"/>
        <v>0.15720783072968161</v>
      </c>
      <c r="Y1391" s="467">
        <f t="shared" si="612"/>
        <v>0.16165747821447626</v>
      </c>
      <c r="Z1391" s="467">
        <f t="shared" si="612"/>
        <v>0.18731707317073173</v>
      </c>
      <c r="AA1391" s="467">
        <f t="shared" si="612"/>
        <v>0.18641344046749456</v>
      </c>
      <c r="AB1391" s="467">
        <f t="shared" si="612"/>
        <v>0.12618501074960806</v>
      </c>
      <c r="AC1391" s="467">
        <f t="shared" si="612"/>
        <v>0.13568099137066802</v>
      </c>
      <c r="AD1391" s="467">
        <f t="shared" si="612"/>
        <v>0.14324768190632053</v>
      </c>
      <c r="AE1391" s="467">
        <f t="shared" si="612"/>
        <v>0.16540910145494289</v>
      </c>
      <c r="AF1391" s="467">
        <f t="shared" si="612"/>
        <v>0.15288843984952111</v>
      </c>
      <c r="AG1391" s="467">
        <f t="shared" si="612"/>
        <v>0.16188959989142659</v>
      </c>
      <c r="AH1391" s="467">
        <f t="shared" si="612"/>
        <v>0.1593474916698136</v>
      </c>
      <c r="AI1391" s="2198">
        <f t="shared" si="612"/>
        <v>0.15865938320813694</v>
      </c>
      <c r="AJ1391" s="467">
        <f t="shared" si="612"/>
        <v>0.16672608299511493</v>
      </c>
      <c r="AK1391" s="467">
        <f t="shared" ref="AK1391:AO1391" si="615">+AK1382</f>
        <v>0.19034824097565139</v>
      </c>
      <c r="AL1391" s="799">
        <f t="shared" si="615"/>
        <v>0.17002616754649408</v>
      </c>
      <c r="AM1391" s="799">
        <f t="shared" si="615"/>
        <v>0.13415518661102804</v>
      </c>
      <c r="AN1391" s="799">
        <f t="shared" si="615"/>
        <v>0.12640372794459837</v>
      </c>
      <c r="AO1391" s="799">
        <f t="shared" si="615"/>
        <v>0.10342769361300663</v>
      </c>
      <c r="AP1391" s="799">
        <f t="shared" ref="AP1391:AT1391" si="616">+AP1382</f>
        <v>0.1253901945307056</v>
      </c>
      <c r="AQ1391" s="799">
        <f t="shared" si="616"/>
        <v>0.16216966807042615</v>
      </c>
      <c r="AR1391" s="2408">
        <f t="shared" si="616"/>
        <v>0.23243192737721741</v>
      </c>
      <c r="AS1391" s="2408">
        <f t="shared" si="616"/>
        <v>0.28377848401632205</v>
      </c>
      <c r="AT1391" s="2408" t="e">
        <f t="shared" si="616"/>
        <v>#REF!</v>
      </c>
    </row>
    <row r="1392" spans="4:46">
      <c r="D1392" s="374" t="s">
        <v>573</v>
      </c>
      <c r="E1392" s="472"/>
      <c r="F1392" s="472"/>
      <c r="G1392" s="472"/>
      <c r="H1392" s="472"/>
      <c r="I1392" s="472"/>
      <c r="J1392" s="472"/>
      <c r="K1392" s="472"/>
      <c r="L1392" s="472"/>
      <c r="M1392" s="472"/>
      <c r="N1392" s="472"/>
      <c r="O1392" s="472"/>
      <c r="P1392" s="472"/>
      <c r="Q1392" s="472"/>
      <c r="R1392" s="472"/>
      <c r="S1392" s="472"/>
      <c r="T1392" s="472"/>
      <c r="U1392" s="472"/>
      <c r="V1392" s="472">
        <f>+V1390+V1391</f>
        <v>0.29788288497152066</v>
      </c>
      <c r="W1392" s="472">
        <f t="shared" ref="W1392:AJ1392" si="617">+W1390+W1391</f>
        <v>0.30311897370628904</v>
      </c>
      <c r="X1392" s="472">
        <f t="shared" si="617"/>
        <v>0.28306554331170325</v>
      </c>
      <c r="Y1392" s="472">
        <f t="shared" si="617"/>
        <v>0.25048075354264199</v>
      </c>
      <c r="Z1392" s="472">
        <f t="shared" si="617"/>
        <v>0.26081720890067805</v>
      </c>
      <c r="AA1392" s="472">
        <f t="shared" si="617"/>
        <v>0.2746898480916054</v>
      </c>
      <c r="AB1392" s="472">
        <f t="shared" si="617"/>
        <v>0.25479105231951982</v>
      </c>
      <c r="AC1392" s="472">
        <f t="shared" si="617"/>
        <v>0.23807977316094536</v>
      </c>
      <c r="AD1392" s="472">
        <f t="shared" si="617"/>
        <v>0.2913647714605489</v>
      </c>
      <c r="AE1392" s="472">
        <f t="shared" si="617"/>
        <v>0.26557418618021672</v>
      </c>
      <c r="AF1392" s="472">
        <f t="shared" si="617"/>
        <v>0.30586575854386827</v>
      </c>
      <c r="AG1392" s="472">
        <f t="shared" si="617"/>
        <v>0.29316189078422628</v>
      </c>
      <c r="AH1392" s="472">
        <f t="shared" si="617"/>
        <v>0.27156996020939217</v>
      </c>
      <c r="AI1392" s="2200">
        <f t="shared" si="617"/>
        <v>0.31555723339962777</v>
      </c>
      <c r="AJ1392" s="472">
        <f t="shared" si="617"/>
        <v>0.29417039261760997</v>
      </c>
      <c r="AK1392" s="472">
        <f t="shared" ref="AK1392:AO1392" si="618">+AK1390+AK1391</f>
        <v>0.31555352202292125</v>
      </c>
      <c r="AL1392" s="800">
        <f t="shared" si="618"/>
        <v>0.28942479532600529</v>
      </c>
      <c r="AM1392" s="800">
        <f t="shared" si="618"/>
        <v>0.26678390844816746</v>
      </c>
      <c r="AN1392" s="800">
        <f t="shared" si="618"/>
        <v>0.2643153133678619</v>
      </c>
      <c r="AO1392" s="800">
        <f t="shared" si="618"/>
        <v>0.25971884182524807</v>
      </c>
      <c r="AP1392" s="800">
        <f t="shared" ref="AP1392:AT1392" si="619">+AP1390+AP1391</f>
        <v>0.29662130943305776</v>
      </c>
      <c r="AQ1392" s="800">
        <f t="shared" si="619"/>
        <v>0.41602328127593186</v>
      </c>
      <c r="AR1392" s="2409">
        <f t="shared" si="619"/>
        <v>0.65797714765236737</v>
      </c>
      <c r="AS1392" s="2409">
        <f t="shared" si="619"/>
        <v>0.84464481780531564</v>
      </c>
      <c r="AT1392" s="2409" t="e">
        <f t="shared" si="619"/>
        <v>#REF!</v>
      </c>
    </row>
    <row r="1393" spans="4:46">
      <c r="D1393" s="374" t="s">
        <v>523</v>
      </c>
      <c r="E1393" s="467"/>
      <c r="F1393" s="467"/>
      <c r="G1393" s="467"/>
      <c r="H1393" s="467"/>
      <c r="I1393" s="467"/>
      <c r="J1393" s="467"/>
      <c r="K1393" s="467"/>
      <c r="L1393" s="467"/>
      <c r="M1393" s="467"/>
      <c r="N1393" s="467"/>
      <c r="O1393" s="467"/>
      <c r="P1393" s="467"/>
      <c r="Q1393" s="467"/>
      <c r="R1393" s="467"/>
      <c r="S1393" s="467"/>
      <c r="T1393" s="467"/>
      <c r="U1393" s="467"/>
      <c r="V1393" s="467">
        <f t="shared" ref="V1393:AT1393" si="620">+V155</f>
        <v>0</v>
      </c>
      <c r="W1393" s="467">
        <f t="shared" si="620"/>
        <v>0</v>
      </c>
      <c r="X1393" s="467">
        <f t="shared" si="620"/>
        <v>0</v>
      </c>
      <c r="Y1393" s="467">
        <f t="shared" si="620"/>
        <v>0</v>
      </c>
      <c r="Z1393" s="467">
        <f t="shared" si="620"/>
        <v>0</v>
      </c>
      <c r="AA1393" s="467">
        <f t="shared" si="620"/>
        <v>0</v>
      </c>
      <c r="AB1393" s="467">
        <f t="shared" si="620"/>
        <v>0</v>
      </c>
      <c r="AC1393" s="467">
        <f t="shared" si="620"/>
        <v>7.6378297815985893E-3</v>
      </c>
      <c r="AD1393" s="467">
        <f t="shared" si="620"/>
        <v>2.6759512318113046E-2</v>
      </c>
      <c r="AE1393" s="467">
        <f t="shared" si="620"/>
        <v>6.3658268896802844E-2</v>
      </c>
      <c r="AF1393" s="467">
        <f t="shared" si="620"/>
        <v>3.2839557857542792E-2</v>
      </c>
      <c r="AG1393" s="467">
        <f t="shared" si="620"/>
        <v>4.1842985107548539E-2</v>
      </c>
      <c r="AH1393" s="467">
        <f t="shared" si="620"/>
        <v>6.207996586541549E-2</v>
      </c>
      <c r="AI1393" s="2198">
        <f t="shared" si="620"/>
        <v>0.10625559479370755</v>
      </c>
      <c r="AJ1393" s="467">
        <f t="shared" si="620"/>
        <v>0.14247485706854099</v>
      </c>
      <c r="AK1393" s="467">
        <f t="shared" si="620"/>
        <v>0.16870748644306652</v>
      </c>
      <c r="AL1393" s="799">
        <f t="shared" si="620"/>
        <v>0.17952891589429515</v>
      </c>
      <c r="AM1393" s="799">
        <f t="shared" si="620"/>
        <v>0.19771302311652614</v>
      </c>
      <c r="AN1393" s="799">
        <f t="shared" si="620"/>
        <v>0.21043445230442415</v>
      </c>
      <c r="AO1393" s="799">
        <f t="shared" si="620"/>
        <v>1.8750702119087813E-3</v>
      </c>
      <c r="AP1393" s="799">
        <f t="shared" si="620"/>
        <v>1.9007139418398024E-3</v>
      </c>
      <c r="AQ1393" s="799">
        <f t="shared" si="620"/>
        <v>0</v>
      </c>
      <c r="AR1393" s="2408">
        <f t="shared" si="620"/>
        <v>0</v>
      </c>
      <c r="AS1393" s="2408">
        <f t="shared" si="620"/>
        <v>0</v>
      </c>
      <c r="AT1393" s="2408">
        <f t="shared" si="620"/>
        <v>0</v>
      </c>
    </row>
    <row r="1394" spans="4:46">
      <c r="D1394" s="374" t="s">
        <v>524</v>
      </c>
      <c r="E1394" s="467"/>
      <c r="F1394" s="467"/>
      <c r="G1394" s="467"/>
      <c r="H1394" s="467"/>
      <c r="I1394" s="467"/>
      <c r="J1394" s="467"/>
      <c r="K1394" s="467"/>
      <c r="L1394" s="467"/>
      <c r="M1394" s="467"/>
      <c r="N1394" s="467"/>
      <c r="O1394" s="467"/>
      <c r="P1394" s="467"/>
      <c r="Q1394" s="467"/>
      <c r="R1394" s="467"/>
      <c r="S1394" s="467"/>
      <c r="T1394" s="467"/>
      <c r="U1394" s="467"/>
      <c r="V1394" s="467">
        <f t="shared" ref="V1394:AT1394" si="621">+V156</f>
        <v>0.2705056859424147</v>
      </c>
      <c r="W1394" s="467">
        <f t="shared" si="621"/>
        <v>0.28541046363249684</v>
      </c>
      <c r="X1394" s="467">
        <f t="shared" si="621"/>
        <v>0.29207039746885505</v>
      </c>
      <c r="Y1394" s="467">
        <f t="shared" si="621"/>
        <v>0.30037346612128757</v>
      </c>
      <c r="Z1394" s="467">
        <f t="shared" si="621"/>
        <v>0.3196747967479675</v>
      </c>
      <c r="AA1394" s="467">
        <f t="shared" si="621"/>
        <v>0.3406866325785245</v>
      </c>
      <c r="AB1394" s="467">
        <f t="shared" si="621"/>
        <v>0.33146886356718547</v>
      </c>
      <c r="AC1394" s="467">
        <f t="shared" si="621"/>
        <v>0.34676115682403569</v>
      </c>
      <c r="AD1394" s="467">
        <f t="shared" si="621"/>
        <v>0.36150217541531443</v>
      </c>
      <c r="AE1394" s="467">
        <f t="shared" si="621"/>
        <v>0.35872512342010487</v>
      </c>
      <c r="AF1394" s="467">
        <f t="shared" si="621"/>
        <v>0.34791336689076841</v>
      </c>
      <c r="AG1394" s="467">
        <f t="shared" si="621"/>
        <v>0.38667020997684287</v>
      </c>
      <c r="AH1394" s="467">
        <f t="shared" si="621"/>
        <v>0.40598193627438478</v>
      </c>
      <c r="AI1394" s="2198">
        <f t="shared" si="621"/>
        <v>0.45999209410272685</v>
      </c>
      <c r="AJ1394" s="467">
        <f t="shared" si="621"/>
        <v>0.51105961125780541</v>
      </c>
      <c r="AK1394" s="467">
        <f t="shared" si="621"/>
        <v>0.56569639291933238</v>
      </c>
      <c r="AL1394" s="799">
        <f t="shared" si="621"/>
        <v>0.56064232097858091</v>
      </c>
      <c r="AM1394" s="799">
        <f t="shared" si="621"/>
        <v>0.54865071679386768</v>
      </c>
      <c r="AN1394" s="799">
        <f t="shared" si="621"/>
        <v>0.5544898503486102</v>
      </c>
      <c r="AO1394" s="799">
        <f t="shared" si="621"/>
        <v>0.49917400577209187</v>
      </c>
      <c r="AP1394" s="799">
        <f t="shared" si="621"/>
        <v>0.50838005343761772</v>
      </c>
      <c r="AQ1394" s="799">
        <f t="shared" si="621"/>
        <v>0.5272982099855742</v>
      </c>
      <c r="AR1394" s="2408">
        <f t="shared" si="621"/>
        <v>0.57443533546514391</v>
      </c>
      <c r="AS1394" s="2408">
        <f t="shared" si="621"/>
        <v>0.60338590667280223</v>
      </c>
      <c r="AT1394" s="2408" t="e">
        <f t="shared" si="621"/>
        <v>#REF!</v>
      </c>
    </row>
    <row r="1395" spans="4:46">
      <c r="D1395" s="374" t="str">
        <f>+D160</f>
        <v xml:space="preserve">      Private sector (net current transfers and dividends &amp; interest) </v>
      </c>
      <c r="E1395" s="467"/>
      <c r="F1395" s="467"/>
      <c r="G1395" s="467"/>
      <c r="H1395" s="467"/>
      <c r="I1395" s="467"/>
      <c r="J1395" s="467"/>
      <c r="K1395" s="467"/>
      <c r="L1395" s="467"/>
      <c r="M1395" s="467"/>
      <c r="N1395" s="467"/>
      <c r="O1395" s="467"/>
      <c r="P1395" s="467"/>
      <c r="Q1395" s="467"/>
      <c r="R1395" s="467"/>
      <c r="S1395" s="467"/>
      <c r="T1395" s="467"/>
      <c r="U1395" s="467"/>
      <c r="V1395" s="467">
        <f t="shared" ref="V1395:AT1395" si="622">+V160</f>
        <v>3.2028939997491068E-2</v>
      </c>
      <c r="W1395" s="467">
        <f t="shared" si="622"/>
        <v>2.5211153106195931E-2</v>
      </c>
      <c r="X1395" s="467">
        <f t="shared" si="622"/>
        <v>1.9832295426557452E-2</v>
      </c>
      <c r="Y1395" s="467">
        <f t="shared" si="622"/>
        <v>2.1790995348751844E-2</v>
      </c>
      <c r="Z1395" s="467">
        <f t="shared" si="622"/>
        <v>3.0147454577753283E-2</v>
      </c>
      <c r="AA1395" s="467">
        <f t="shared" si="622"/>
        <v>6.1091993824679315E-3</v>
      </c>
      <c r="AB1395" s="467">
        <f t="shared" si="622"/>
        <v>1.4839682873310158E-2</v>
      </c>
      <c r="AC1395" s="467">
        <f t="shared" si="622"/>
        <v>2.201122910788466E-2</v>
      </c>
      <c r="AD1395" s="467">
        <f t="shared" si="622"/>
        <v>1.7790501315137919E-2</v>
      </c>
      <c r="AE1395" s="467">
        <f t="shared" si="622"/>
        <v>2.9647585013825997E-2</v>
      </c>
      <c r="AF1395" s="467">
        <f t="shared" si="622"/>
        <v>3.525822350699561E-2</v>
      </c>
      <c r="AG1395" s="467">
        <f t="shared" si="622"/>
        <v>3.149066350601392E-2</v>
      </c>
      <c r="AH1395" s="467">
        <f t="shared" si="622"/>
        <v>2.9011997305925397E-2</v>
      </c>
      <c r="AI1395" s="2198">
        <f t="shared" si="622"/>
        <v>2.614172084284859E-2</v>
      </c>
      <c r="AJ1395" s="467">
        <f t="shared" si="622"/>
        <v>2.6204991078042698E-2</v>
      </c>
      <c r="AK1395" s="467">
        <f t="shared" si="622"/>
        <v>2.5341341553828795E-2</v>
      </c>
      <c r="AL1395" s="799">
        <f t="shared" si="622"/>
        <v>2.2372944065322749E-2</v>
      </c>
      <c r="AM1395" s="799">
        <f t="shared" si="622"/>
        <v>1.9893233267889835E-2</v>
      </c>
      <c r="AN1395" s="799">
        <f t="shared" si="622"/>
        <v>1.8102137878628334E-2</v>
      </c>
      <c r="AO1395" s="799">
        <f t="shared" si="622"/>
        <v>1.2785570149338949E-2</v>
      </c>
      <c r="AP1395" s="799">
        <f t="shared" si="622"/>
        <v>1.281637668368376E-2</v>
      </c>
      <c r="AQ1395" s="799">
        <f t="shared" si="622"/>
        <v>1.0806570631562146E-2</v>
      </c>
      <c r="AR1395" s="2408">
        <f t="shared" si="622"/>
        <v>8.7459705868509242E-3</v>
      </c>
      <c r="AS1395" s="2408">
        <f t="shared" si="622"/>
        <v>6.8909349184317964E-3</v>
      </c>
      <c r="AT1395" s="2408" t="e">
        <f t="shared" si="622"/>
        <v>#REF!</v>
      </c>
    </row>
    <row r="1396" spans="4:46">
      <c r="D1396" s="374" t="s">
        <v>574</v>
      </c>
      <c r="E1396" s="467"/>
      <c r="F1396" s="467"/>
      <c r="G1396" s="467"/>
      <c r="H1396" s="467"/>
      <c r="I1396" s="467"/>
      <c r="J1396" s="467"/>
      <c r="K1396" s="467"/>
      <c r="L1396" s="467"/>
      <c r="M1396" s="467"/>
      <c r="N1396" s="467"/>
      <c r="O1396" s="467"/>
      <c r="P1396" s="467"/>
      <c r="Q1396" s="467"/>
      <c r="R1396" s="467"/>
      <c r="S1396" s="467"/>
      <c r="T1396" s="467"/>
      <c r="U1396" s="467"/>
      <c r="V1396" s="467">
        <f t="shared" ref="V1396:AT1396" si="623">+V613</f>
        <v>0</v>
      </c>
      <c r="W1396" s="467">
        <f t="shared" si="623"/>
        <v>0</v>
      </c>
      <c r="X1396" s="467">
        <f t="shared" si="623"/>
        <v>0</v>
      </c>
      <c r="Y1396" s="467">
        <f t="shared" si="623"/>
        <v>-0.1128456563454345</v>
      </c>
      <c r="Z1396" s="467">
        <f t="shared" si="623"/>
        <v>-0.12601240621116086</v>
      </c>
      <c r="AA1396" s="467">
        <f t="shared" si="623"/>
        <v>-0.15105197448177979</v>
      </c>
      <c r="AB1396" s="467">
        <f t="shared" si="623"/>
        <v>-8.8966474629721404E-2</v>
      </c>
      <c r="AC1396" s="467">
        <f t="shared" si="623"/>
        <v>-9.5117282051929472E-2</v>
      </c>
      <c r="AD1396" s="467">
        <f t="shared" si="623"/>
        <v>-0.11815419802512843</v>
      </c>
      <c r="AE1396" s="467">
        <f t="shared" si="623"/>
        <v>-0.11624231881239817</v>
      </c>
      <c r="AF1396" s="467">
        <f t="shared" si="623"/>
        <v>-9.1042305107441587E-2</v>
      </c>
      <c r="AG1396" s="467">
        <f t="shared" si="623"/>
        <v>-8.8818875267292985E-2</v>
      </c>
      <c r="AH1396" s="467">
        <f t="shared" si="623"/>
        <v>-0.11156348715814413</v>
      </c>
      <c r="AI1396" s="2198">
        <f t="shared" si="623"/>
        <v>-0.11339731841103393</v>
      </c>
      <c r="AJ1396" s="467">
        <f t="shared" si="623"/>
        <v>-0.13157078152419602</v>
      </c>
      <c r="AK1396" s="467">
        <f t="shared" si="623"/>
        <v>-0.13402123478834313</v>
      </c>
      <c r="AL1396" s="799">
        <f t="shared" si="623"/>
        <v>-0.13071338703319074</v>
      </c>
      <c r="AM1396" s="799">
        <f t="shared" si="623"/>
        <v>-0.12144367179916737</v>
      </c>
      <c r="AN1396" s="799">
        <f t="shared" si="623"/>
        <v>-0.11652783725097596</v>
      </c>
      <c r="AO1396" s="799">
        <f t="shared" si="623"/>
        <v>-9.905420815940727E-2</v>
      </c>
      <c r="AP1396" s="799">
        <f t="shared" si="623"/>
        <v>-0.11986819703853971</v>
      </c>
      <c r="AQ1396" s="799">
        <f t="shared" si="623"/>
        <v>-0.15634100715924309</v>
      </c>
      <c r="AR1396" s="2408">
        <f t="shared" si="623"/>
        <v>-0.22948341706140438</v>
      </c>
      <c r="AS1396" s="2408">
        <f t="shared" si="623"/>
        <v>-0.28806632563990914</v>
      </c>
      <c r="AT1396" s="2408" t="e">
        <f t="shared" si="623"/>
        <v>#REF!</v>
      </c>
    </row>
    <row r="1397" spans="4:46">
      <c r="D1397" s="374" t="s">
        <v>575</v>
      </c>
      <c r="E1397" s="378"/>
      <c r="F1397" s="378"/>
      <c r="G1397" s="378"/>
      <c r="H1397" s="378"/>
      <c r="I1397" s="378"/>
      <c r="J1397" s="378"/>
      <c r="K1397" s="378"/>
      <c r="L1397" s="378"/>
      <c r="M1397" s="378"/>
      <c r="N1397" s="378"/>
      <c r="O1397" s="378"/>
      <c r="P1397" s="378"/>
      <c r="Q1397" s="378"/>
      <c r="R1397" s="378"/>
      <c r="S1397" s="378"/>
      <c r="T1397" s="378"/>
      <c r="U1397" s="378"/>
      <c r="V1397" s="378">
        <f t="shared" ref="V1397:AT1397" si="624">+V614</f>
        <v>2.856435653040789E-2</v>
      </c>
      <c r="W1397" s="378">
        <f t="shared" si="624"/>
        <v>2.236974570577082E-2</v>
      </c>
      <c r="X1397" s="378">
        <f t="shared" si="624"/>
        <v>2.9987769579284656E-2</v>
      </c>
      <c r="Y1397" s="378">
        <f t="shared" si="624"/>
        <v>4.0906269065808069E-2</v>
      </c>
      <c r="Z1397" s="378">
        <f t="shared" si="624"/>
        <v>3.5087812357723569E-2</v>
      </c>
      <c r="AA1397" s="378">
        <f t="shared" si="624"/>
        <v>2.1851443713436256E-2</v>
      </c>
      <c r="AB1397" s="378">
        <f t="shared" si="624"/>
        <v>2.0499404032604612E-2</v>
      </c>
      <c r="AC1397" s="378">
        <f t="shared" si="624"/>
        <v>2.5368926628571698E-2</v>
      </c>
      <c r="AD1397" s="378">
        <f t="shared" si="624"/>
        <v>2.5196028265208857E-2</v>
      </c>
      <c r="AE1397" s="378">
        <f t="shared" si="624"/>
        <v>3.0786979373426782E-2</v>
      </c>
      <c r="AF1397" s="378">
        <f t="shared" si="624"/>
        <v>3.8154523927069486E-2</v>
      </c>
      <c r="AG1397" s="378">
        <f t="shared" si="624"/>
        <v>2.4229360653854042E-2</v>
      </c>
      <c r="AH1397" s="378">
        <f t="shared" si="624"/>
        <v>2.7934329697652732E-2</v>
      </c>
      <c r="AI1397" s="2192">
        <f t="shared" si="624"/>
        <v>2.6971305590988225E-2</v>
      </c>
      <c r="AJ1397" s="378">
        <f t="shared" si="624"/>
        <v>1.9925196030664685E-2</v>
      </c>
      <c r="AK1397" s="378">
        <f t="shared" si="624"/>
        <v>1.8849098518610771E-2</v>
      </c>
      <c r="AL1397" s="793">
        <f t="shared" si="624"/>
        <v>1.768838431007367E-2</v>
      </c>
      <c r="AM1397" s="793">
        <f t="shared" si="624"/>
        <v>1.6570807654081893E-2</v>
      </c>
      <c r="AN1397" s="793">
        <f t="shared" si="624"/>
        <v>1.5353395748243891E-2</v>
      </c>
      <c r="AO1397" s="793">
        <f t="shared" si="624"/>
        <v>1.3077102840853002E-2</v>
      </c>
      <c r="AP1397" s="793">
        <f t="shared" si="624"/>
        <v>1.275804893839338E-2</v>
      </c>
      <c r="AQ1397" s="793">
        <f t="shared" si="624"/>
        <v>1.156424285991405E-2</v>
      </c>
      <c r="AR1397" s="2408">
        <f t="shared" si="624"/>
        <v>1.0311239283567529E-2</v>
      </c>
      <c r="AS1397" s="2408">
        <f t="shared" si="624"/>
        <v>9.2765748510434762E-3</v>
      </c>
      <c r="AT1397" s="2408" t="e">
        <f t="shared" si="624"/>
        <v>#REF!</v>
      </c>
    </row>
    <row r="1398" spans="4:46">
      <c r="D1398" s="374" t="str">
        <f>+D615</f>
        <v>Net Central Govt borrowing (excl. IMF budget, incl. commercial)</v>
      </c>
      <c r="E1398" s="378"/>
      <c r="F1398" s="378"/>
      <c r="G1398" s="378"/>
      <c r="H1398" s="378"/>
      <c r="I1398" s="378"/>
      <c r="J1398" s="378"/>
      <c r="K1398" s="378"/>
      <c r="L1398" s="378"/>
      <c r="M1398" s="378"/>
      <c r="N1398" s="378"/>
      <c r="O1398" s="378"/>
      <c r="P1398" s="378"/>
      <c r="Q1398" s="378"/>
      <c r="R1398" s="378"/>
      <c r="S1398" s="378"/>
      <c r="T1398" s="378"/>
      <c r="U1398" s="378"/>
      <c r="V1398" s="378">
        <f t="shared" ref="V1398:AT1398" si="625">+V615</f>
        <v>1.2076354488572571E-2</v>
      </c>
      <c r="W1398" s="378">
        <f t="shared" si="625"/>
        <v>1.0394733773244607E-2</v>
      </c>
      <c r="X1398" s="378">
        <f t="shared" si="625"/>
        <v>6.5108130343159445E-2</v>
      </c>
      <c r="Y1398" s="378">
        <f t="shared" si="625"/>
        <v>9.5539412788093608E-3</v>
      </c>
      <c r="Z1398" s="378">
        <f t="shared" si="625"/>
        <v>1.4456039405337229E-2</v>
      </c>
      <c r="AA1398" s="378">
        <f t="shared" si="625"/>
        <v>1.6709938791646822E-2</v>
      </c>
      <c r="AB1398" s="378">
        <f t="shared" si="625"/>
        <v>4.0894760106233746E-2</v>
      </c>
      <c r="AC1398" s="378">
        <f t="shared" si="625"/>
        <v>4.8163162794574742E-2</v>
      </c>
      <c r="AD1398" s="378">
        <f t="shared" si="625"/>
        <v>6.0725539322473598E-2</v>
      </c>
      <c r="AE1398" s="378">
        <f t="shared" si="625"/>
        <v>7.2123707054909184E-2</v>
      </c>
      <c r="AF1398" s="378">
        <f t="shared" si="625"/>
        <v>8.8825966117388744E-2</v>
      </c>
      <c r="AG1398" s="378">
        <f t="shared" si="625"/>
        <v>3.2821768237048111E-2</v>
      </c>
      <c r="AH1398" s="378">
        <f t="shared" si="625"/>
        <v>5.6120666601905379E-2</v>
      </c>
      <c r="AI1398" s="2192">
        <f t="shared" si="625"/>
        <v>8.1158704982097443E-2</v>
      </c>
      <c r="AJ1398" s="378">
        <f t="shared" si="625"/>
        <v>7.9273175370067769E-2</v>
      </c>
      <c r="AK1398" s="378">
        <f t="shared" si="625"/>
        <v>6.4392535160521139E-2</v>
      </c>
      <c r="AL1398" s="793">
        <f t="shared" si="625"/>
        <v>4.8022901015661451E-2</v>
      </c>
      <c r="AM1398" s="793">
        <f t="shared" si="625"/>
        <v>3.0086518270046419E-2</v>
      </c>
      <c r="AN1398" s="793">
        <f t="shared" si="625"/>
        <v>1.3879584912598952E-2</v>
      </c>
      <c r="AO1398" s="793">
        <f t="shared" si="625"/>
        <v>1.4141930616225235E-2</v>
      </c>
      <c r="AP1398" s="793">
        <f t="shared" si="625"/>
        <v>-2.3066745373055902E-2</v>
      </c>
      <c r="AQ1398" s="793">
        <f t="shared" si="625"/>
        <v>-8.2339326741710933E-3</v>
      </c>
      <c r="AR1398" s="2408">
        <f t="shared" si="625"/>
        <v>-1.0401779078032023E-2</v>
      </c>
      <c r="AS1398" s="2408">
        <f t="shared" si="625"/>
        <v>-8.6821254323542381E-3</v>
      </c>
      <c r="AT1398" s="2408" t="e">
        <f t="shared" si="625"/>
        <v>#REF!</v>
      </c>
    </row>
    <row r="1399" spans="4:46">
      <c r="D1399" s="371" t="s">
        <v>576</v>
      </c>
      <c r="E1399" s="378"/>
      <c r="F1399" s="378"/>
      <c r="G1399" s="378"/>
      <c r="H1399" s="378"/>
      <c r="I1399" s="378"/>
      <c r="J1399" s="378"/>
      <c r="K1399" s="378"/>
      <c r="L1399" s="378"/>
      <c r="M1399" s="378"/>
      <c r="N1399" s="378"/>
      <c r="O1399" s="378"/>
      <c r="P1399" s="378"/>
      <c r="Q1399" s="378"/>
      <c r="R1399" s="378"/>
      <c r="S1399" s="378"/>
      <c r="T1399" s="378"/>
      <c r="U1399" s="378"/>
      <c r="V1399" s="378">
        <f t="shared" ref="V1399:AB1399" si="626">+V616</f>
        <v>6.2707460490294104E-2</v>
      </c>
      <c r="W1399" s="378">
        <f t="shared" si="626"/>
        <v>3.6291320356381593E-2</v>
      </c>
      <c r="X1399" s="378">
        <f t="shared" si="626"/>
        <v>8.9391711885668315E-3</v>
      </c>
      <c r="Y1399" s="378">
        <f t="shared" si="626"/>
        <v>5.1410478965664294E-2</v>
      </c>
      <c r="Z1399" s="378">
        <f t="shared" si="626"/>
        <v>7.3130068142882074E-2</v>
      </c>
      <c r="AA1399" s="378">
        <f t="shared" si="626"/>
        <v>0.12203309599662251</v>
      </c>
      <c r="AB1399" s="378">
        <f t="shared" si="626"/>
        <v>4.8585591652831189E-2</v>
      </c>
      <c r="AC1399" s="378">
        <f t="shared" ref="AC1399:AT1399" si="627">+AC615</f>
        <v>4.8163162794574742E-2</v>
      </c>
      <c r="AD1399" s="378">
        <f t="shared" si="627"/>
        <v>6.0725539322473598E-2</v>
      </c>
      <c r="AE1399" s="378">
        <f t="shared" si="627"/>
        <v>7.2123707054909184E-2</v>
      </c>
      <c r="AF1399" s="378">
        <f t="shared" si="627"/>
        <v>8.8825966117388744E-2</v>
      </c>
      <c r="AG1399" s="378">
        <f t="shared" si="627"/>
        <v>3.2821768237048111E-2</v>
      </c>
      <c r="AH1399" s="378">
        <f t="shared" si="627"/>
        <v>5.6120666601905379E-2</v>
      </c>
      <c r="AI1399" s="2192">
        <f t="shared" si="627"/>
        <v>8.1158704982097443E-2</v>
      </c>
      <c r="AJ1399" s="378">
        <f t="shared" si="627"/>
        <v>7.9273175370067769E-2</v>
      </c>
      <c r="AK1399" s="378">
        <f t="shared" si="627"/>
        <v>6.4392535160521139E-2</v>
      </c>
      <c r="AL1399" s="793">
        <f t="shared" si="627"/>
        <v>4.8022901015661451E-2</v>
      </c>
      <c r="AM1399" s="793">
        <f t="shared" si="627"/>
        <v>3.0086518270046419E-2</v>
      </c>
      <c r="AN1399" s="793">
        <f t="shared" si="627"/>
        <v>1.3879584912598952E-2</v>
      </c>
      <c r="AO1399" s="793">
        <f t="shared" si="627"/>
        <v>1.4141930616225235E-2</v>
      </c>
      <c r="AP1399" s="793">
        <f t="shared" si="627"/>
        <v>-2.3066745373055902E-2</v>
      </c>
      <c r="AQ1399" s="793">
        <f t="shared" si="627"/>
        <v>-8.2339326741710933E-3</v>
      </c>
      <c r="AR1399" s="2408">
        <f t="shared" si="627"/>
        <v>-1.0401779078032023E-2</v>
      </c>
      <c r="AS1399" s="2408">
        <f t="shared" si="627"/>
        <v>-8.6821254323542381E-3</v>
      </c>
      <c r="AT1399" s="2408" t="e">
        <f t="shared" si="627"/>
        <v>#REF!</v>
      </c>
    </row>
    <row r="1400" spans="4:46">
      <c r="D1400" s="463" t="s">
        <v>577</v>
      </c>
      <c r="E1400" s="378"/>
      <c r="F1400" s="378"/>
      <c r="G1400" s="378"/>
      <c r="H1400" s="378"/>
      <c r="I1400" s="378"/>
      <c r="J1400" s="378"/>
      <c r="K1400" s="378"/>
      <c r="L1400" s="378"/>
      <c r="M1400" s="378"/>
      <c r="N1400" s="378"/>
      <c r="O1400" s="378"/>
      <c r="P1400" s="378"/>
      <c r="Q1400" s="378"/>
      <c r="R1400" s="378"/>
      <c r="S1400" s="378"/>
      <c r="T1400" s="378"/>
      <c r="U1400" s="378"/>
      <c r="V1400" s="378"/>
      <c r="W1400" s="378"/>
      <c r="X1400" s="378"/>
      <c r="Y1400" s="378"/>
      <c r="Z1400" s="378"/>
      <c r="AA1400" s="378"/>
      <c r="AB1400" s="378"/>
      <c r="AC1400" s="378"/>
      <c r="AD1400" s="378"/>
      <c r="AE1400" s="378"/>
      <c r="AF1400" s="378"/>
      <c r="AG1400" s="378"/>
      <c r="AH1400" s="378"/>
      <c r="AI1400" s="2192"/>
      <c r="AJ1400" s="378"/>
      <c r="AK1400" s="378"/>
      <c r="AL1400" s="793"/>
      <c r="AM1400" s="793"/>
      <c r="AN1400" s="793"/>
      <c r="AO1400" s="793"/>
      <c r="AP1400" s="793"/>
      <c r="AQ1400" s="793"/>
      <c r="AR1400" s="2408"/>
      <c r="AS1400" s="2408"/>
      <c r="AT1400" s="2408"/>
    </row>
    <row r="1401" spans="4:46">
      <c r="D1401" s="470" t="s">
        <v>578</v>
      </c>
      <c r="E1401" s="471"/>
      <c r="F1401" s="471"/>
      <c r="G1401" s="471"/>
      <c r="H1401" s="471"/>
      <c r="I1401" s="471"/>
      <c r="J1401" s="471"/>
      <c r="K1401" s="471"/>
      <c r="L1401" s="471"/>
      <c r="M1401" s="471"/>
      <c r="N1401" s="471"/>
      <c r="O1401" s="471"/>
      <c r="P1401" s="471"/>
      <c r="Q1401" s="471"/>
      <c r="R1401" s="471"/>
      <c r="S1401" s="471"/>
      <c r="T1401" s="471"/>
      <c r="U1401" s="471"/>
      <c r="V1401" s="471">
        <f t="shared" ref="V1401:AT1401" si="628">+V611</f>
        <v>7.9262567388734356E-2</v>
      </c>
      <c r="W1401" s="471">
        <f t="shared" si="628"/>
        <v>4.4853238749377716E-2</v>
      </c>
      <c r="X1401" s="471">
        <f t="shared" si="628"/>
        <v>5.9948225017005558E-2</v>
      </c>
      <c r="Y1401" s="471">
        <f t="shared" si="628"/>
        <v>3.3604443458385209E-2</v>
      </c>
      <c r="Z1401" s="471">
        <f t="shared" si="628"/>
        <v>2.5619493217151703E-2</v>
      </c>
      <c r="AA1401" s="471">
        <f t="shared" si="628"/>
        <v>2.6983635255886335E-2</v>
      </c>
      <c r="AB1401" s="471">
        <f t="shared" si="628"/>
        <v>2.5869210081406524E-2</v>
      </c>
      <c r="AC1401" s="471">
        <f t="shared" si="628"/>
        <v>2.2321834594971165E-2</v>
      </c>
      <c r="AD1401" s="471">
        <f t="shared" si="628"/>
        <v>1.5733849204573484E-2</v>
      </c>
      <c r="AE1401" s="471">
        <f t="shared" si="628"/>
        <v>2.0146777029578667E-2</v>
      </c>
      <c r="AF1401" s="471">
        <f t="shared" si="628"/>
        <v>2.409577181962734E-2</v>
      </c>
      <c r="AG1401" s="471">
        <f t="shared" si="628"/>
        <v>3.1245226308884832E-2</v>
      </c>
      <c r="AH1401" s="471">
        <f t="shared" si="628"/>
        <v>1.9743743805230144E-2</v>
      </c>
      <c r="AI1401" s="2199">
        <f t="shared" si="628"/>
        <v>1.4583986678735573E-2</v>
      </c>
      <c r="AJ1401" s="471">
        <f t="shared" si="628"/>
        <v>6.0120976492508936E-3</v>
      </c>
      <c r="AK1401" s="471">
        <f t="shared" si="628"/>
        <v>6.5102946211101744E-3</v>
      </c>
      <c r="AL1401" s="800">
        <f t="shared" si="628"/>
        <v>7.6556624904394041E-3</v>
      </c>
      <c r="AM1401" s="800">
        <f t="shared" si="628"/>
        <v>8.3574981191468865E-3</v>
      </c>
      <c r="AN1401" s="800">
        <f t="shared" si="628"/>
        <v>7.5865765552018925E-3</v>
      </c>
      <c r="AO1401" s="800">
        <f t="shared" si="628"/>
        <v>6.0376347681293605E-3</v>
      </c>
      <c r="AP1401" s="800">
        <f t="shared" si="628"/>
        <v>6.7822462820881059E-3</v>
      </c>
      <c r="AQ1401" s="800">
        <f t="shared" si="628"/>
        <v>6.3347501297540843E-3</v>
      </c>
      <c r="AR1401" s="2409">
        <f t="shared" si="628"/>
        <v>5.5407888386797589E-3</v>
      </c>
      <c r="AS1401" s="2409">
        <f t="shared" si="628"/>
        <v>5.0257934667251375E-3</v>
      </c>
      <c r="AT1401" s="2409" t="e">
        <f t="shared" si="628"/>
        <v>#REF!</v>
      </c>
    </row>
    <row r="1402" spans="4:46">
      <c r="D1402" s="473" t="s">
        <v>579</v>
      </c>
      <c r="E1402" s="474"/>
      <c r="F1402" s="474"/>
      <c r="G1402" s="474"/>
      <c r="H1402" s="474"/>
      <c r="I1402" s="474"/>
      <c r="J1402" s="474"/>
      <c r="K1402" s="474"/>
      <c r="L1402" s="474"/>
      <c r="M1402" s="474"/>
      <c r="N1402" s="474"/>
      <c r="O1402" s="474"/>
      <c r="P1402" s="474"/>
      <c r="Q1402" s="474"/>
      <c r="R1402" s="474"/>
      <c r="S1402" s="474"/>
      <c r="T1402" s="474"/>
      <c r="U1402" s="474"/>
      <c r="V1402" s="474">
        <f t="shared" ref="V1402:AB1402" si="629">V1392 -V605</f>
        <v>0.29788288497152066</v>
      </c>
      <c r="W1402" s="474">
        <f t="shared" si="629"/>
        <v>0.30311897370628904</v>
      </c>
      <c r="X1402" s="474">
        <f t="shared" si="629"/>
        <v>0.28306554331170325</v>
      </c>
      <c r="Y1402" s="474">
        <f t="shared" si="629"/>
        <v>0.25048075354264199</v>
      </c>
      <c r="Z1402" s="474">
        <f t="shared" si="629"/>
        <v>0.26081720890067805</v>
      </c>
      <c r="AA1402" s="474">
        <f t="shared" si="629"/>
        <v>0.2746898480916054</v>
      </c>
      <c r="AB1402" s="474">
        <f t="shared" si="629"/>
        <v>0.25479105231951982</v>
      </c>
      <c r="AC1402" s="474">
        <f t="shared" ref="AC1402:AT1402" si="630">AC1392 -AC606</f>
        <v>2.6080407572774578E-2</v>
      </c>
      <c r="AD1402" s="474">
        <f t="shared" si="630"/>
        <v>7.3058842547633424E-2</v>
      </c>
      <c r="AE1402" s="474">
        <f t="shared" si="630"/>
        <v>7.5543827847282696E-2</v>
      </c>
      <c r="AF1402" s="474">
        <f t="shared" si="630"/>
        <v>0.11533207985773627</v>
      </c>
      <c r="AG1402" s="474">
        <f t="shared" si="630"/>
        <v>6.7660693151680495E-2</v>
      </c>
      <c r="AH1402" s="474">
        <f t="shared" si="630"/>
        <v>2.493551560482099E-2</v>
      </c>
      <c r="AI1402" s="2201">
        <f t="shared" si="630"/>
        <v>1.4224522505037807E-2</v>
      </c>
      <c r="AJ1402" s="474">
        <f t="shared" si="630"/>
        <v>-5.0162801891661279E-2</v>
      </c>
      <c r="AK1402" s="474">
        <f t="shared" si="630"/>
        <v>-5.9793115049774803E-2</v>
      </c>
      <c r="AL1402" s="800">
        <f t="shared" si="630"/>
        <v>-0.10118657269780729</v>
      </c>
      <c r="AM1402" s="800">
        <f t="shared" si="630"/>
        <v>-0.1477119779437947</v>
      </c>
      <c r="AN1402" s="800">
        <f t="shared" si="630"/>
        <v>-0.16378207961833396</v>
      </c>
      <c r="AO1402" s="800">
        <f t="shared" si="630"/>
        <v>-0.13623465215280073</v>
      </c>
      <c r="AP1402" s="800">
        <f t="shared" si="630"/>
        <v>-8.6928186011743902E-2</v>
      </c>
      <c r="AQ1402" s="800">
        <f t="shared" si="630"/>
        <v>4.9541418547233373E-2</v>
      </c>
      <c r="AR1402" s="2409">
        <f t="shared" si="630"/>
        <v>0.31253144961816526</v>
      </c>
      <c r="AS1402" s="2409">
        <f t="shared" si="630"/>
        <v>0.51529314646918833</v>
      </c>
      <c r="AT1402" s="2409" t="e">
        <f t="shared" si="630"/>
        <v>#REF!</v>
      </c>
    </row>
    <row r="1403" spans="4:46">
      <c r="D1403" s="470" t="s">
        <v>580</v>
      </c>
      <c r="E1403" s="465"/>
      <c r="F1403" s="465"/>
      <c r="G1403" s="465"/>
      <c r="H1403" s="465"/>
      <c r="I1403" s="465"/>
      <c r="J1403" s="465"/>
      <c r="K1403" s="465"/>
      <c r="L1403" s="465"/>
      <c r="M1403" s="465"/>
      <c r="N1403" s="465"/>
      <c r="O1403" s="465"/>
      <c r="P1403" s="465"/>
      <c r="Q1403" s="465"/>
      <c r="R1403" s="465"/>
      <c r="S1403" s="465"/>
      <c r="T1403" s="465"/>
      <c r="U1403" s="465"/>
      <c r="V1403" s="465" t="e">
        <f t="shared" ref="V1403:AT1403" si="631">+V592*V869/1000/U726</f>
        <v>#DIV/0!</v>
      </c>
      <c r="W1403" s="465">
        <f t="shared" si="631"/>
        <v>-0.38864614334051584</v>
      </c>
      <c r="X1403" s="465">
        <f t="shared" si="631"/>
        <v>-0.42028588164593012</v>
      </c>
      <c r="Y1403" s="465">
        <f t="shared" si="631"/>
        <v>-0.10861781579436069</v>
      </c>
      <c r="Z1403" s="465">
        <f t="shared" si="631"/>
        <v>-0.22352496201659658</v>
      </c>
      <c r="AA1403" s="465">
        <f t="shared" si="631"/>
        <v>0.34902344062527824</v>
      </c>
      <c r="AB1403" s="465">
        <f t="shared" si="631"/>
        <v>2.9310258309172367E-2</v>
      </c>
      <c r="AC1403" s="465">
        <f t="shared" si="631"/>
        <v>8.2317135632065871E-2</v>
      </c>
      <c r="AD1403" s="465">
        <f t="shared" si="631"/>
        <v>4.624158476315348E-2</v>
      </c>
      <c r="AE1403" s="465">
        <f t="shared" si="631"/>
        <v>-2.9911099697022664E-3</v>
      </c>
      <c r="AF1403" s="465">
        <f t="shared" si="631"/>
        <v>5.8696834164815876E-3</v>
      </c>
      <c r="AG1403" s="465">
        <f t="shared" si="631"/>
        <v>1.0136586839260569E-2</v>
      </c>
      <c r="AH1403" s="465">
        <f t="shared" si="631"/>
        <v>4.277616055510465E-2</v>
      </c>
      <c r="AI1403" s="2196">
        <f t="shared" si="631"/>
        <v>2.255848375151287E-2</v>
      </c>
      <c r="AJ1403" s="465">
        <f t="shared" si="631"/>
        <v>0</v>
      </c>
      <c r="AK1403" s="465">
        <f t="shared" si="631"/>
        <v>0</v>
      </c>
      <c r="AL1403" s="794">
        <f t="shared" si="631"/>
        <v>0</v>
      </c>
      <c r="AM1403" s="794">
        <f t="shared" si="631"/>
        <v>0</v>
      </c>
      <c r="AN1403" s="794">
        <f t="shared" si="631"/>
        <v>0</v>
      </c>
      <c r="AO1403" s="794">
        <f t="shared" si="631"/>
        <v>0</v>
      </c>
      <c r="AP1403" s="794">
        <f t="shared" si="631"/>
        <v>0</v>
      </c>
      <c r="AQ1403" s="794">
        <f t="shared" si="631"/>
        <v>0</v>
      </c>
      <c r="AR1403" s="2409">
        <f t="shared" si="631"/>
        <v>0</v>
      </c>
      <c r="AS1403" s="2409">
        <f t="shared" si="631"/>
        <v>0</v>
      </c>
      <c r="AT1403" s="2409" t="e">
        <f t="shared" si="631"/>
        <v>#REF!</v>
      </c>
    </row>
    <row r="1404" spans="4:46">
      <c r="D1404" s="475" t="s">
        <v>54</v>
      </c>
      <c r="E1404" s="475"/>
      <c r="F1404" s="475"/>
      <c r="G1404" s="475"/>
      <c r="H1404" s="475"/>
      <c r="I1404" s="475"/>
      <c r="J1404" s="475"/>
      <c r="K1404" s="475"/>
      <c r="L1404" s="475"/>
      <c r="M1404" s="475"/>
      <c r="N1404" s="475"/>
      <c r="O1404" s="475"/>
      <c r="P1404" s="475"/>
      <c r="Q1404" s="475"/>
      <c r="R1404" s="475"/>
      <c r="S1404" s="475"/>
      <c r="T1404" s="475"/>
      <c r="U1404" s="475"/>
      <c r="V1404" s="475" t="str">
        <f t="shared" ref="V1404:AJ1404" si="632">IF(ABS(V1395-V1402+V1396+V1397+V1398-V1399)&gt;0.001,"check","")</f>
        <v>check</v>
      </c>
      <c r="W1404" s="475" t="str">
        <f t="shared" si="632"/>
        <v>check</v>
      </c>
      <c r="X1404" s="475" t="str">
        <f t="shared" si="632"/>
        <v>check</v>
      </c>
      <c r="Y1404" s="475" t="str">
        <f t="shared" si="632"/>
        <v>check</v>
      </c>
      <c r="Z1404" s="475" t="str">
        <f t="shared" si="632"/>
        <v>check</v>
      </c>
      <c r="AA1404" s="475" t="str">
        <f t="shared" si="632"/>
        <v>check</v>
      </c>
      <c r="AB1404" s="475" t="str">
        <f t="shared" si="632"/>
        <v>check</v>
      </c>
      <c r="AC1404" s="475" t="str">
        <f t="shared" si="632"/>
        <v>check</v>
      </c>
      <c r="AD1404" s="475" t="str">
        <f t="shared" si="632"/>
        <v>check</v>
      </c>
      <c r="AE1404" s="475" t="str">
        <f t="shared" si="632"/>
        <v>check</v>
      </c>
      <c r="AF1404" s="475" t="str">
        <f t="shared" si="632"/>
        <v>check</v>
      </c>
      <c r="AG1404" s="475" t="str">
        <f t="shared" si="632"/>
        <v>check</v>
      </c>
      <c r="AH1404" s="475" t="str">
        <f t="shared" si="632"/>
        <v>check</v>
      </c>
      <c r="AI1404" s="2202" t="str">
        <f t="shared" si="632"/>
        <v>check</v>
      </c>
      <c r="AJ1404" s="475" t="str">
        <f t="shared" si="632"/>
        <v>check</v>
      </c>
      <c r="AK1404" s="475" t="str">
        <f t="shared" ref="AK1404:AO1404" si="633">IF(ABS(AK1395-AK1402+AK1396+AK1397+AK1398-AK1399)&gt;0.001,"check","")</f>
        <v>check</v>
      </c>
      <c r="AL1404" s="801" t="str">
        <f t="shared" si="633"/>
        <v>check</v>
      </c>
      <c r="AM1404" s="801" t="str">
        <f t="shared" si="633"/>
        <v>check</v>
      </c>
      <c r="AN1404" s="801" t="str">
        <f t="shared" si="633"/>
        <v>check</v>
      </c>
      <c r="AO1404" s="801" t="str">
        <f t="shared" si="633"/>
        <v>check</v>
      </c>
      <c r="AP1404" s="801" t="str">
        <f t="shared" ref="AP1404:AT1404" si="634">IF(ABS(AP1395-AP1402+AP1396+AP1397+AP1398-AP1399)&gt;0.001,"check","")</f>
        <v>check</v>
      </c>
      <c r="AQ1404" s="801" t="str">
        <f t="shared" si="634"/>
        <v>check</v>
      </c>
      <c r="AR1404" s="2413" t="str">
        <f t="shared" si="634"/>
        <v>check</v>
      </c>
      <c r="AS1404" s="2413" t="str">
        <f t="shared" si="634"/>
        <v>check</v>
      </c>
      <c r="AT1404" s="2413" t="e">
        <f t="shared" si="634"/>
        <v>#REF!</v>
      </c>
    </row>
    <row r="1405" spans="4:46">
      <c r="D1405" s="475"/>
      <c r="E1405" s="380"/>
      <c r="F1405" s="380"/>
      <c r="G1405" s="380"/>
      <c r="H1405" s="380"/>
      <c r="I1405" s="380"/>
      <c r="J1405" s="380"/>
      <c r="K1405" s="380"/>
      <c r="L1405" s="380"/>
      <c r="M1405" s="380"/>
      <c r="N1405" s="380"/>
      <c r="O1405" s="380"/>
      <c r="P1405" s="380"/>
      <c r="Q1405" s="380"/>
      <c r="R1405" s="380"/>
      <c r="S1405" s="380"/>
      <c r="T1405" s="380"/>
      <c r="U1405" s="380"/>
      <c r="V1405" s="380">
        <f t="shared" ref="V1405:AJ1405" si="635">+V1350</f>
        <v>2011</v>
      </c>
      <c r="W1405" s="380">
        <f t="shared" si="635"/>
        <v>2012</v>
      </c>
      <c r="X1405" s="380">
        <f t="shared" si="635"/>
        <v>2013</v>
      </c>
      <c r="Y1405" s="380">
        <f t="shared" si="635"/>
        <v>2014</v>
      </c>
      <c r="Z1405" s="380">
        <f t="shared" si="635"/>
        <v>2015</v>
      </c>
      <c r="AA1405" s="380">
        <f t="shared" si="635"/>
        <v>2016</v>
      </c>
      <c r="AB1405" s="380">
        <f t="shared" si="635"/>
        <v>2017</v>
      </c>
      <c r="AC1405" s="380">
        <f t="shared" si="635"/>
        <v>2018</v>
      </c>
      <c r="AD1405" s="380">
        <f t="shared" si="635"/>
        <v>2019</v>
      </c>
      <c r="AE1405" s="380">
        <f t="shared" si="635"/>
        <v>2020</v>
      </c>
      <c r="AF1405" s="380">
        <f t="shared" si="635"/>
        <v>2021</v>
      </c>
      <c r="AG1405" s="380">
        <f t="shared" si="635"/>
        <v>2022</v>
      </c>
      <c r="AH1405" s="380">
        <f t="shared" si="635"/>
        <v>2023</v>
      </c>
      <c r="AI1405" s="2189">
        <f t="shared" si="635"/>
        <v>2024</v>
      </c>
      <c r="AJ1405" s="380">
        <f t="shared" si="635"/>
        <v>2025</v>
      </c>
      <c r="AK1405" s="380">
        <f t="shared" ref="AK1405:AT1405" si="636">+AK1350</f>
        <v>2026</v>
      </c>
      <c r="AL1405" s="798">
        <f t="shared" si="636"/>
        <v>2027</v>
      </c>
      <c r="AM1405" s="798">
        <f t="shared" si="636"/>
        <v>2028</v>
      </c>
      <c r="AN1405" s="798">
        <f t="shared" si="636"/>
        <v>2029</v>
      </c>
      <c r="AO1405" s="798">
        <f t="shared" si="636"/>
        <v>2030</v>
      </c>
      <c r="AP1405" s="798">
        <f t="shared" si="636"/>
        <v>2031</v>
      </c>
      <c r="AQ1405" s="798">
        <f t="shared" si="636"/>
        <v>2032</v>
      </c>
      <c r="AR1405" s="2412">
        <f t="shared" si="636"/>
        <v>2033</v>
      </c>
      <c r="AS1405" s="2412">
        <f t="shared" si="636"/>
        <v>2034</v>
      </c>
      <c r="AT1405" s="2412">
        <f t="shared" si="636"/>
        <v>2035</v>
      </c>
    </row>
    <row r="1406" spans="4:46" ht="18.5">
      <c r="D1406" s="460" t="s">
        <v>581</v>
      </c>
      <c r="E1406" s="374"/>
      <c r="F1406" s="374"/>
      <c r="G1406" s="374"/>
      <c r="H1406" s="374"/>
      <c r="I1406" s="374"/>
      <c r="J1406" s="374"/>
      <c r="K1406" s="374"/>
      <c r="L1406" s="374"/>
      <c r="M1406" s="374"/>
      <c r="N1406" s="374"/>
      <c r="O1406" s="374"/>
      <c r="P1406" s="374"/>
      <c r="Q1406" s="374"/>
      <c r="R1406" s="374"/>
      <c r="S1406" s="374"/>
      <c r="T1406" s="374"/>
      <c r="U1406" s="374"/>
      <c r="V1406" s="374"/>
      <c r="W1406" s="374"/>
      <c r="X1406" s="374"/>
      <c r="Y1406" s="374"/>
      <c r="Z1406" s="374"/>
      <c r="AA1406" s="374"/>
      <c r="AB1406" s="374"/>
      <c r="AC1406" s="374"/>
      <c r="AD1406" s="374"/>
      <c r="AE1406" s="374"/>
      <c r="AF1406" s="374"/>
      <c r="AG1406" s="374"/>
      <c r="AH1406" s="374"/>
      <c r="AI1406" s="2203"/>
      <c r="AJ1406" s="374"/>
      <c r="AK1406" s="374"/>
      <c r="AL1406" s="802"/>
      <c r="AM1406" s="802"/>
      <c r="AN1406" s="802"/>
      <c r="AO1406" s="802"/>
      <c r="AP1406" s="802"/>
      <c r="AQ1406" s="802"/>
      <c r="AR1406" s="2584"/>
      <c r="AS1406" s="2584"/>
      <c r="AT1406" s="2584"/>
    </row>
    <row r="1407" spans="4:46">
      <c r="D1407" s="372" t="s">
        <v>582</v>
      </c>
      <c r="E1407" s="467"/>
      <c r="F1407" s="467"/>
      <c r="G1407" s="467"/>
      <c r="H1407" s="467"/>
      <c r="I1407" s="467"/>
      <c r="J1407" s="467"/>
      <c r="K1407" s="467"/>
      <c r="L1407" s="467"/>
      <c r="M1407" s="467"/>
      <c r="N1407" s="467"/>
      <c r="O1407" s="467"/>
      <c r="P1407" s="467"/>
      <c r="Q1407" s="467"/>
      <c r="R1407" s="467"/>
      <c r="S1407" s="467"/>
      <c r="T1407" s="467"/>
      <c r="U1407" s="467"/>
      <c r="V1407" s="467" t="e">
        <f t="shared" ref="V1407:AT1407" si="637">+(V882+W882)/2</f>
        <v>#VALUE!</v>
      </c>
      <c r="W1407" s="467" t="e">
        <f t="shared" si="637"/>
        <v>#VALUE!</v>
      </c>
      <c r="X1407" s="467" t="e">
        <f t="shared" si="637"/>
        <v>#VALUE!</v>
      </c>
      <c r="Y1407" s="467" t="e">
        <f t="shared" si="637"/>
        <v>#VALUE!</v>
      </c>
      <c r="Z1407" s="467" t="e">
        <f t="shared" si="637"/>
        <v>#VALUE!</v>
      </c>
      <c r="AA1407" s="467" t="e">
        <f t="shared" si="637"/>
        <v>#VALUE!</v>
      </c>
      <c r="AB1407" s="467">
        <f t="shared" si="637"/>
        <v>0.18001843813956969</v>
      </c>
      <c r="AC1407" s="467">
        <f t="shared" si="637"/>
        <v>0.18695641443798883</v>
      </c>
      <c r="AD1407" s="467">
        <f t="shared" si="637"/>
        <v>0.18984609242119485</v>
      </c>
      <c r="AE1407" s="467">
        <f t="shared" si="637"/>
        <v>0.19175862347166486</v>
      </c>
      <c r="AF1407" s="467">
        <f t="shared" si="637"/>
        <v>0.19263971638445304</v>
      </c>
      <c r="AG1407" s="467">
        <f t="shared" si="637"/>
        <v>0.1828357721165883</v>
      </c>
      <c r="AH1407" s="467">
        <f t="shared" si="637"/>
        <v>0.17392737068067876</v>
      </c>
      <c r="AI1407" s="2198">
        <f t="shared" si="637"/>
        <v>0.1748653518183611</v>
      </c>
      <c r="AJ1407" s="467">
        <f t="shared" si="637"/>
        <v>0.17521910429850762</v>
      </c>
      <c r="AK1407" s="467">
        <f t="shared" si="637"/>
        <v>0.17144946590885785</v>
      </c>
      <c r="AL1407" s="799">
        <f t="shared" si="637"/>
        <v>0.16687155158472577</v>
      </c>
      <c r="AM1407" s="799">
        <f t="shared" si="637"/>
        <v>0.16125095513988019</v>
      </c>
      <c r="AN1407" s="799">
        <f t="shared" si="637"/>
        <v>0.16285943591421173</v>
      </c>
      <c r="AO1407" s="799">
        <f t="shared" si="637"/>
        <v>0.17676307646467035</v>
      </c>
      <c r="AP1407" s="799">
        <f t="shared" si="637"/>
        <v>0.19264210755358857</v>
      </c>
      <c r="AQ1407" s="799" t="e">
        <f t="shared" si="637"/>
        <v>#REF!</v>
      </c>
      <c r="AR1407" s="2408" t="e">
        <f t="shared" si="637"/>
        <v>#REF!</v>
      </c>
      <c r="AS1407" s="2408" t="e">
        <f t="shared" si="637"/>
        <v>#VALUE!</v>
      </c>
      <c r="AT1407" s="2408" t="e">
        <f t="shared" si="637"/>
        <v>#VALUE!</v>
      </c>
    </row>
    <row r="1408" spans="4:46">
      <c r="D1408" s="372" t="s">
        <v>583</v>
      </c>
      <c r="E1408" s="467"/>
      <c r="F1408" s="467"/>
      <c r="G1408" s="467"/>
      <c r="H1408" s="467"/>
      <c r="I1408" s="467"/>
      <c r="J1408" s="467"/>
      <c r="K1408" s="467"/>
      <c r="L1408" s="467"/>
      <c r="M1408" s="467"/>
      <c r="N1408" s="467"/>
      <c r="O1408" s="467"/>
      <c r="P1408" s="467"/>
      <c r="Q1408" s="467"/>
      <c r="R1408" s="467"/>
      <c r="S1408" s="467"/>
      <c r="T1408" s="467"/>
      <c r="U1408" s="467"/>
      <c r="V1408" s="467">
        <f t="shared" ref="V1408:AT1408" si="638">-((V887+W887)/2-0.8*(V889+W889)/2)-V1413</f>
        <v>-289.46909019849846</v>
      </c>
      <c r="W1408" s="467">
        <f t="shared" si="638"/>
        <v>-110.55070565552873</v>
      </c>
      <c r="X1408" s="467">
        <f t="shared" si="638"/>
        <v>-209.63095903406662</v>
      </c>
      <c r="Y1408" s="467">
        <f t="shared" si="638"/>
        <v>-144.49960309043831</v>
      </c>
      <c r="Z1408" s="467">
        <f t="shared" si="638"/>
        <v>-91.110830860601013</v>
      </c>
      <c r="AA1408" s="467">
        <f t="shared" si="638"/>
        <v>-61.749508716378664</v>
      </c>
      <c r="AB1408" s="467">
        <f t="shared" si="638"/>
        <v>-233.87349450701595</v>
      </c>
      <c r="AC1408" s="467">
        <f t="shared" si="638"/>
        <v>-187.6676573427776</v>
      </c>
      <c r="AD1408" s="467">
        <f t="shared" si="638"/>
        <v>-132.43917510743785</v>
      </c>
      <c r="AE1408" s="467">
        <f t="shared" si="638"/>
        <v>-95.579535472618915</v>
      </c>
      <c r="AF1408" s="467">
        <f t="shared" si="638"/>
        <v>-193.37298117796365</v>
      </c>
      <c r="AG1408" s="467">
        <f t="shared" si="638"/>
        <v>-448.09984445808828</v>
      </c>
      <c r="AH1408" s="467">
        <f t="shared" si="638"/>
        <v>-437.48080091281065</v>
      </c>
      <c r="AI1408" s="2198">
        <f t="shared" si="638"/>
        <v>-244.71055393343806</v>
      </c>
      <c r="AJ1408" s="467">
        <f t="shared" si="638"/>
        <v>-191.87149552492531</v>
      </c>
      <c r="AK1408" s="467">
        <f t="shared" si="638"/>
        <v>-167.20335316915398</v>
      </c>
      <c r="AL1408" s="799">
        <f t="shared" si="638"/>
        <v>-194.33619053247247</v>
      </c>
      <c r="AM1408" s="799">
        <f t="shared" si="638"/>
        <v>-256.54548522106535</v>
      </c>
      <c r="AN1408" s="799">
        <f t="shared" si="638"/>
        <v>-274.95287249283064</v>
      </c>
      <c r="AO1408" s="799">
        <f t="shared" si="638"/>
        <v>-339.76368947154657</v>
      </c>
      <c r="AP1408" s="799">
        <f t="shared" si="638"/>
        <v>-223.06716253351172</v>
      </c>
      <c r="AQ1408" s="799" t="e">
        <f t="shared" si="638"/>
        <v>#REF!</v>
      </c>
      <c r="AR1408" s="2408" t="e">
        <f t="shared" si="638"/>
        <v>#REF!</v>
      </c>
      <c r="AS1408" s="2408" t="e">
        <f t="shared" si="638"/>
        <v>#REF!</v>
      </c>
      <c r="AT1408" s="2408" t="e">
        <f t="shared" si="638"/>
        <v>#REF!</v>
      </c>
    </row>
    <row r="1409" spans="4:46">
      <c r="D1409" s="382" t="s">
        <v>584</v>
      </c>
      <c r="E1409" s="472"/>
      <c r="F1409" s="472"/>
      <c r="G1409" s="472"/>
      <c r="H1409" s="472"/>
      <c r="I1409" s="472"/>
      <c r="J1409" s="472"/>
      <c r="K1409" s="472"/>
      <c r="L1409" s="472"/>
      <c r="M1409" s="472"/>
      <c r="N1409" s="472"/>
      <c r="O1409" s="472"/>
      <c r="P1409" s="472"/>
      <c r="Q1409" s="472"/>
      <c r="R1409" s="472"/>
      <c r="S1409" s="472"/>
      <c r="T1409" s="472"/>
      <c r="U1409" s="472"/>
      <c r="V1409" s="472">
        <f t="shared" ref="V1409:AJ1409" si="639">-V1378</f>
        <v>-0.1202516331962255</v>
      </c>
      <c r="W1409" s="472">
        <f t="shared" si="639"/>
        <v>-0.12951935346660995</v>
      </c>
      <c r="X1409" s="472">
        <f t="shared" si="639"/>
        <v>-0.128732450069211</v>
      </c>
      <c r="Y1409" s="472">
        <f t="shared" si="639"/>
        <v>-0.14280633113996088</v>
      </c>
      <c r="Z1409" s="472">
        <f t="shared" si="639"/>
        <v>-0.13853658536585367</v>
      </c>
      <c r="AA1409" s="472">
        <f t="shared" si="639"/>
        <v>-0.15062089116143171</v>
      </c>
      <c r="AB1409" s="472">
        <f t="shared" si="639"/>
        <v>-0.15007484825649961</v>
      </c>
      <c r="AC1409" s="472">
        <f t="shared" si="639"/>
        <v>-0.14747655659577094</v>
      </c>
      <c r="AD1409" s="472">
        <f t="shared" si="639"/>
        <v>-0.15816562895373784</v>
      </c>
      <c r="AE1409" s="472">
        <f t="shared" si="639"/>
        <v>-0.16388040772670412</v>
      </c>
      <c r="AF1409" s="472">
        <f t="shared" si="639"/>
        <v>-0.16943759584338711</v>
      </c>
      <c r="AG1409" s="472">
        <f t="shared" si="639"/>
        <v>-0.17032816411901353</v>
      </c>
      <c r="AH1409" s="472">
        <f t="shared" si="639"/>
        <v>-0.1522054360785586</v>
      </c>
      <c r="AI1409" s="2200">
        <f t="shared" si="639"/>
        <v>-0.1472465935684204</v>
      </c>
      <c r="AJ1409" s="472">
        <f t="shared" si="639"/>
        <v>-0.14060468785517305</v>
      </c>
      <c r="AK1409" s="472">
        <f t="shared" ref="AK1409:AO1409" si="640">-AK1378</f>
        <v>-0.13730700006982607</v>
      </c>
      <c r="AL1409" s="800">
        <f t="shared" si="640"/>
        <v>-0.13833556353989615</v>
      </c>
      <c r="AM1409" s="800">
        <f t="shared" si="640"/>
        <v>-0.13862613073972646</v>
      </c>
      <c r="AN1409" s="800">
        <f t="shared" si="640"/>
        <v>-0.13661293871597899</v>
      </c>
      <c r="AO1409" s="800">
        <f t="shared" si="640"/>
        <v>-0.18282734001819501</v>
      </c>
      <c r="AP1409" s="800">
        <f t="shared" ref="AP1409:AT1409" si="641">-AP1378</f>
        <v>-0.17237052254702664</v>
      </c>
      <c r="AQ1409" s="800">
        <f t="shared" si="641"/>
        <v>-0.1580717788291422</v>
      </c>
      <c r="AR1409" s="2409">
        <f t="shared" si="641"/>
        <v>-0.15340270619355714</v>
      </c>
      <c r="AS1409" s="2409">
        <f t="shared" si="641"/>
        <v>-0.14688309062555299</v>
      </c>
      <c r="AT1409" s="2409" t="e">
        <f t="shared" si="641"/>
        <v>#REF!</v>
      </c>
    </row>
    <row r="1410" spans="4:46" ht="16.25">
      <c r="D1410" s="372" t="s">
        <v>585</v>
      </c>
      <c r="E1410" s="467"/>
      <c r="F1410" s="467"/>
      <c r="G1410" s="467"/>
      <c r="H1410" s="467"/>
      <c r="I1410" s="467"/>
      <c r="J1410" s="467"/>
      <c r="K1410" s="467"/>
      <c r="L1410" s="467"/>
      <c r="M1410" s="467"/>
      <c r="N1410" s="467"/>
      <c r="O1410" s="467"/>
      <c r="P1410" s="467"/>
      <c r="Q1410" s="467"/>
      <c r="R1410" s="467"/>
      <c r="S1410" s="467"/>
      <c r="T1410" s="467"/>
      <c r="U1410" s="467"/>
      <c r="V1410" s="467">
        <f t="shared" ref="V1410:AT1410" si="642">-0.8*(V889+W889)/2</f>
        <v>-1.1569417964265753E-2</v>
      </c>
      <c r="W1410" s="467">
        <f t="shared" si="642"/>
        <v>-5.352494391391416E-3</v>
      </c>
      <c r="X1410" s="467">
        <f t="shared" si="642"/>
        <v>-3.1519033644388572E-2</v>
      </c>
      <c r="Y1410" s="467">
        <f t="shared" si="642"/>
        <v>-6.2237224555619752E-2</v>
      </c>
      <c r="Z1410" s="467">
        <f t="shared" si="642"/>
        <v>-5.367432682488267E-2</v>
      </c>
      <c r="AA1410" s="467">
        <f t="shared" si="642"/>
        <v>-4.1055561866728756E-2</v>
      </c>
      <c r="AB1410" s="467">
        <f t="shared" si="642"/>
        <v>-3.3880707274729714E-2</v>
      </c>
      <c r="AC1410" s="467">
        <f t="shared" si="642"/>
        <v>-3.7474538970880766E-2</v>
      </c>
      <c r="AD1410" s="467">
        <f t="shared" si="642"/>
        <v>-4.39007174544217E-2</v>
      </c>
      <c r="AE1410" s="467">
        <f t="shared" si="642"/>
        <v>-5.003481121548873E-2</v>
      </c>
      <c r="AF1410" s="467">
        <f t="shared" si="642"/>
        <v>-5.2984134491566796E-2</v>
      </c>
      <c r="AG1410" s="467">
        <f t="shared" si="642"/>
        <v>-4.6475722819829292E-2</v>
      </c>
      <c r="AH1410" s="467">
        <f t="shared" si="642"/>
        <v>-4.492420502470245E-2</v>
      </c>
      <c r="AI1410" s="2198">
        <f t="shared" si="642"/>
        <v>-4.4669898832863444E-2</v>
      </c>
      <c r="AJ1410" s="467">
        <f t="shared" si="642"/>
        <v>-3.7672247280911897E-2</v>
      </c>
      <c r="AK1410" s="467">
        <f t="shared" si="642"/>
        <v>-3.4989870889585994E-2</v>
      </c>
      <c r="AL1410" s="799">
        <f t="shared" si="642"/>
        <v>-3.3561688478744925E-2</v>
      </c>
      <c r="AM1410" s="799">
        <f t="shared" si="642"/>
        <v>-3.2180802167435685E-2</v>
      </c>
      <c r="AN1410" s="799">
        <f t="shared" si="642"/>
        <v>-3.0570022300702028E-2</v>
      </c>
      <c r="AO1410" s="799">
        <f t="shared" si="642"/>
        <v>-2.4966536496759728E-2</v>
      </c>
      <c r="AP1410" s="799">
        <f t="shared" si="642"/>
        <v>-1.5067456659379211E-2</v>
      </c>
      <c r="AQ1410" s="799" t="e">
        <f t="shared" si="642"/>
        <v>#REF!</v>
      </c>
      <c r="AR1410" s="2408" t="e">
        <f t="shared" si="642"/>
        <v>#REF!</v>
      </c>
      <c r="AS1410" s="2408" t="e">
        <f t="shared" si="642"/>
        <v>#REF!</v>
      </c>
      <c r="AT1410" s="2408" t="e">
        <f t="shared" si="642"/>
        <v>#REF!</v>
      </c>
    </row>
    <row r="1411" spans="4:46">
      <c r="D1411" s="382" t="s">
        <v>586</v>
      </c>
      <c r="E1411" s="472"/>
      <c r="F1411" s="472"/>
      <c r="G1411" s="472"/>
      <c r="H1411" s="472"/>
      <c r="I1411" s="472"/>
      <c r="J1411" s="472"/>
      <c r="K1411" s="472"/>
      <c r="L1411" s="472"/>
      <c r="M1411" s="472"/>
      <c r="N1411" s="472"/>
      <c r="O1411" s="472"/>
      <c r="P1411" s="472"/>
      <c r="Q1411" s="472"/>
      <c r="R1411" s="472"/>
      <c r="S1411" s="472"/>
      <c r="T1411" s="472"/>
      <c r="U1411" s="472"/>
      <c r="V1411" s="472" t="e">
        <f t="shared" ref="V1411:AJ1411" si="643">+V1407+V1408</f>
        <v>#VALUE!</v>
      </c>
      <c r="W1411" s="472" t="e">
        <f t="shared" si="643"/>
        <v>#VALUE!</v>
      </c>
      <c r="X1411" s="472" t="e">
        <f t="shared" si="643"/>
        <v>#VALUE!</v>
      </c>
      <c r="Y1411" s="472" t="e">
        <f t="shared" si="643"/>
        <v>#VALUE!</v>
      </c>
      <c r="Z1411" s="472" t="e">
        <f t="shared" si="643"/>
        <v>#VALUE!</v>
      </c>
      <c r="AA1411" s="472" t="e">
        <f t="shared" si="643"/>
        <v>#VALUE!</v>
      </c>
      <c r="AB1411" s="472">
        <f t="shared" si="643"/>
        <v>-233.69347606887638</v>
      </c>
      <c r="AC1411" s="472">
        <f t="shared" si="643"/>
        <v>-187.48070092833962</v>
      </c>
      <c r="AD1411" s="472">
        <f t="shared" si="643"/>
        <v>-132.24932901501666</v>
      </c>
      <c r="AE1411" s="472">
        <f t="shared" si="643"/>
        <v>-95.387776849147244</v>
      </c>
      <c r="AF1411" s="472">
        <f t="shared" si="643"/>
        <v>-193.18034146157919</v>
      </c>
      <c r="AG1411" s="472">
        <f t="shared" si="643"/>
        <v>-447.91700868597172</v>
      </c>
      <c r="AH1411" s="472">
        <f t="shared" si="643"/>
        <v>-437.30687354212995</v>
      </c>
      <c r="AI1411" s="2200">
        <f t="shared" si="643"/>
        <v>-244.5356885816197</v>
      </c>
      <c r="AJ1411" s="472">
        <f t="shared" si="643"/>
        <v>-191.69627642062679</v>
      </c>
      <c r="AK1411" s="472">
        <f t="shared" ref="AK1411:AO1411" si="644">+AK1407+AK1408</f>
        <v>-167.03190370324512</v>
      </c>
      <c r="AL1411" s="800">
        <f t="shared" si="644"/>
        <v>-194.16931898088774</v>
      </c>
      <c r="AM1411" s="800">
        <f t="shared" si="644"/>
        <v>-256.38423426592544</v>
      </c>
      <c r="AN1411" s="800">
        <f t="shared" si="644"/>
        <v>-274.79001305691645</v>
      </c>
      <c r="AO1411" s="800">
        <f t="shared" si="644"/>
        <v>-339.58692639508189</v>
      </c>
      <c r="AP1411" s="800">
        <f t="shared" ref="AP1411:AT1411" si="645">+AP1407+AP1408</f>
        <v>-222.87452042595814</v>
      </c>
      <c r="AQ1411" s="800" t="e">
        <f t="shared" si="645"/>
        <v>#REF!</v>
      </c>
      <c r="AR1411" s="2409" t="e">
        <f t="shared" si="645"/>
        <v>#REF!</v>
      </c>
      <c r="AS1411" s="2409" t="e">
        <f t="shared" si="645"/>
        <v>#VALUE!</v>
      </c>
      <c r="AT1411" s="2409" t="e">
        <f t="shared" si="645"/>
        <v>#VALUE!</v>
      </c>
    </row>
    <row r="1412" spans="4:46" ht="16.25">
      <c r="D1412" s="372" t="s">
        <v>587</v>
      </c>
      <c r="E1412" s="467"/>
      <c r="F1412" s="467"/>
      <c r="G1412" s="467"/>
      <c r="H1412" s="467"/>
      <c r="I1412" s="467"/>
      <c r="J1412" s="467"/>
      <c r="K1412" s="467"/>
      <c r="L1412" s="467"/>
      <c r="M1412" s="467"/>
      <c r="N1412" s="467"/>
      <c r="O1412" s="467"/>
      <c r="P1412" s="467"/>
      <c r="Q1412" s="467"/>
      <c r="R1412" s="467"/>
      <c r="S1412" s="467"/>
      <c r="T1412" s="467"/>
      <c r="U1412" s="467"/>
      <c r="V1412" s="467">
        <f t="shared" ref="V1412:AJ1412" si="646">+V1393+V1396</f>
        <v>0</v>
      </c>
      <c r="W1412" s="467">
        <f t="shared" si="646"/>
        <v>0</v>
      </c>
      <c r="X1412" s="467">
        <f t="shared" si="646"/>
        <v>0</v>
      </c>
      <c r="Y1412" s="467">
        <f t="shared" si="646"/>
        <v>-0.1128456563454345</v>
      </c>
      <c r="Z1412" s="467">
        <f t="shared" si="646"/>
        <v>-0.12601240621116086</v>
      </c>
      <c r="AA1412" s="467">
        <f t="shared" si="646"/>
        <v>-0.15105197448177979</v>
      </c>
      <c r="AB1412" s="467">
        <f t="shared" si="646"/>
        <v>-8.8966474629721404E-2</v>
      </c>
      <c r="AC1412" s="467">
        <f t="shared" si="646"/>
        <v>-8.7479452270330882E-2</v>
      </c>
      <c r="AD1412" s="467">
        <f t="shared" si="646"/>
        <v>-9.139468570701538E-2</v>
      </c>
      <c r="AE1412" s="467">
        <f t="shared" si="646"/>
        <v>-5.2584049915595329E-2</v>
      </c>
      <c r="AF1412" s="467">
        <f t="shared" si="646"/>
        <v>-5.8202747249898795E-2</v>
      </c>
      <c r="AG1412" s="467">
        <f t="shared" si="646"/>
        <v>-4.6975890159744446E-2</v>
      </c>
      <c r="AH1412" s="467">
        <f t="shared" si="646"/>
        <v>-4.9483521292728636E-2</v>
      </c>
      <c r="AI1412" s="2198">
        <f t="shared" si="646"/>
        <v>-7.1417236173263732E-3</v>
      </c>
      <c r="AJ1412" s="467">
        <f t="shared" si="646"/>
        <v>1.0904075544344971E-2</v>
      </c>
      <c r="AK1412" s="467">
        <f t="shared" ref="AK1412:AO1412" si="647">+AK1393+AK1396</f>
        <v>3.4686251654723388E-2</v>
      </c>
      <c r="AL1412" s="799">
        <f t="shared" si="647"/>
        <v>4.8815528861104407E-2</v>
      </c>
      <c r="AM1412" s="799">
        <f t="shared" si="647"/>
        <v>7.6269351317358763E-2</v>
      </c>
      <c r="AN1412" s="799">
        <f t="shared" si="647"/>
        <v>9.3906615053448189E-2</v>
      </c>
      <c r="AO1412" s="799">
        <f t="shared" si="647"/>
        <v>-9.7179137947498495E-2</v>
      </c>
      <c r="AP1412" s="799">
        <f t="shared" ref="AP1412:AT1412" si="648">+AP1393+AP1396</f>
        <v>-0.11796748309669991</v>
      </c>
      <c r="AQ1412" s="799">
        <f t="shared" si="648"/>
        <v>-0.15634100715924309</v>
      </c>
      <c r="AR1412" s="2408">
        <f t="shared" si="648"/>
        <v>-0.22948341706140438</v>
      </c>
      <c r="AS1412" s="2408">
        <f t="shared" si="648"/>
        <v>-0.28806632563990914</v>
      </c>
      <c r="AT1412" s="2408" t="e">
        <f t="shared" si="648"/>
        <v>#REF!</v>
      </c>
    </row>
    <row r="1413" spans="4:46">
      <c r="D1413" s="372" t="s">
        <v>588</v>
      </c>
      <c r="E1413" s="467"/>
      <c r="F1413" s="467"/>
      <c r="G1413" s="467"/>
      <c r="H1413" s="467"/>
      <c r="I1413" s="467"/>
      <c r="J1413" s="467"/>
      <c r="K1413" s="467"/>
      <c r="L1413" s="467"/>
      <c r="M1413" s="467"/>
      <c r="N1413" s="467"/>
      <c r="O1413" s="467"/>
      <c r="P1413" s="467"/>
      <c r="Q1413" s="467"/>
      <c r="R1413" s="467"/>
      <c r="S1413" s="467"/>
      <c r="T1413" s="467"/>
      <c r="U1413" s="467"/>
      <c r="V1413" s="467">
        <f t="shared" ref="V1413:AT1413" si="649">-V541/V165</f>
        <v>289.48065961646273</v>
      </c>
      <c r="W1413" s="467">
        <f t="shared" si="649"/>
        <v>110.55605814992012</v>
      </c>
      <c r="X1413" s="467">
        <f t="shared" si="649"/>
        <v>209.66024368880772</v>
      </c>
      <c r="Y1413" s="467">
        <f t="shared" si="649"/>
        <v>144.55707438045337</v>
      </c>
      <c r="Z1413" s="467">
        <f t="shared" si="649"/>
        <v>91.161973631788626</v>
      </c>
      <c r="AA1413" s="467">
        <f t="shared" si="649"/>
        <v>61.699089476329327</v>
      </c>
      <c r="AB1413" s="467">
        <f t="shared" si="649"/>
        <v>233.72627203188279</v>
      </c>
      <c r="AC1413" s="467">
        <f t="shared" si="649"/>
        <v>187.51990453402848</v>
      </c>
      <c r="AD1413" s="467">
        <f t="shared" si="649"/>
        <v>132.28620200414846</v>
      </c>
      <c r="AE1413" s="467">
        <f t="shared" si="649"/>
        <v>95.426583939812545</v>
      </c>
      <c r="AF1413" s="467">
        <f t="shared" si="649"/>
        <v>193.22140747408304</v>
      </c>
      <c r="AG1413" s="467">
        <f t="shared" si="649"/>
        <v>447.95006285164612</v>
      </c>
      <c r="AH1413" s="467">
        <f t="shared" si="649"/>
        <v>437.3429203809377</v>
      </c>
      <c r="AI1413" s="2198">
        <f t="shared" si="649"/>
        <v>244.57826734434423</v>
      </c>
      <c r="AJ1413" s="467">
        <f t="shared" si="649"/>
        <v>191.73374400661041</v>
      </c>
      <c r="AK1413" s="467">
        <f t="shared" si="649"/>
        <v>167.06818861068922</v>
      </c>
      <c r="AL1413" s="799">
        <f t="shared" si="649"/>
        <v>194.2045404897525</v>
      </c>
      <c r="AM1413" s="799">
        <f t="shared" si="649"/>
        <v>256.4133722611669</v>
      </c>
      <c r="AN1413" s="799">
        <f t="shared" si="649"/>
        <v>274.82196484248749</v>
      </c>
      <c r="AO1413" s="799">
        <f t="shared" si="649"/>
        <v>339.63074877135017</v>
      </c>
      <c r="AP1413" s="799">
        <f t="shared" si="649"/>
        <v>222.92723783349226</v>
      </c>
      <c r="AQ1413" s="799">
        <f t="shared" si="649"/>
        <v>128.2352918524162</v>
      </c>
      <c r="AR1413" s="2408">
        <f t="shared" si="649"/>
        <v>79.649995607163817</v>
      </c>
      <c r="AS1413" s="2408">
        <f t="shared" si="649"/>
        <v>58.300512983397553</v>
      </c>
      <c r="AT1413" s="2408" t="e">
        <f t="shared" si="649"/>
        <v>#REF!</v>
      </c>
    </row>
    <row r="1414" spans="4:46">
      <c r="D1414" s="476" t="s">
        <v>589</v>
      </c>
      <c r="E1414" s="474" t="s">
        <v>590</v>
      </c>
      <c r="F1414" s="474"/>
      <c r="G1414" s="474"/>
      <c r="H1414" s="474"/>
      <c r="I1414" s="474"/>
      <c r="J1414" s="474"/>
      <c r="K1414" s="474"/>
      <c r="L1414" s="474"/>
      <c r="M1414" s="474"/>
      <c r="N1414" s="474"/>
      <c r="O1414" s="474"/>
      <c r="P1414" s="474"/>
      <c r="Q1414" s="474"/>
      <c r="R1414" s="474"/>
      <c r="S1414" s="474"/>
      <c r="T1414" s="474"/>
      <c r="U1414" s="474"/>
      <c r="V1414" s="474">
        <f t="shared" ref="V1414:AT1414" si="650">+(V247+W247)/2-(V1412-V1413)</f>
        <v>289.48065961646273</v>
      </c>
      <c r="W1414" s="474">
        <f t="shared" si="650"/>
        <v>110.55605814992012</v>
      </c>
      <c r="X1414" s="474">
        <f t="shared" si="650"/>
        <v>209.66024368880772</v>
      </c>
      <c r="Y1414" s="474">
        <f t="shared" si="650"/>
        <v>144.6699200367988</v>
      </c>
      <c r="Z1414" s="474">
        <f t="shared" si="650"/>
        <v>91.287986037999787</v>
      </c>
      <c r="AA1414" s="474">
        <f t="shared" si="650"/>
        <v>61.850141450811108</v>
      </c>
      <c r="AB1414" s="474">
        <f t="shared" si="650"/>
        <v>233.81523850651251</v>
      </c>
      <c r="AC1414" s="474">
        <f t="shared" si="650"/>
        <v>187.60738398629883</v>
      </c>
      <c r="AD1414" s="474">
        <f t="shared" si="650"/>
        <v>132.3793516356117</v>
      </c>
      <c r="AE1414" s="474">
        <f t="shared" si="650"/>
        <v>95.480922935484358</v>
      </c>
      <c r="AF1414" s="474">
        <f t="shared" si="650"/>
        <v>193.27961022133294</v>
      </c>
      <c r="AG1414" s="474">
        <f t="shared" si="650"/>
        <v>447.99703874180585</v>
      </c>
      <c r="AH1414" s="474">
        <f t="shared" si="650"/>
        <v>437.39240390223046</v>
      </c>
      <c r="AI1414" s="2201">
        <f t="shared" si="650"/>
        <v>244.58540906796156</v>
      </c>
      <c r="AJ1414" s="474">
        <f t="shared" si="650"/>
        <v>191.72283993106606</v>
      </c>
      <c r="AK1414" s="474">
        <f t="shared" si="650"/>
        <v>167.03350235903449</v>
      </c>
      <c r="AL1414" s="800">
        <f t="shared" si="650"/>
        <v>194.1557249608914</v>
      </c>
      <c r="AM1414" s="800">
        <f t="shared" si="650"/>
        <v>256.33710290984953</v>
      </c>
      <c r="AN1414" s="800">
        <f t="shared" si="650"/>
        <v>274.72805822743402</v>
      </c>
      <c r="AO1414" s="800">
        <f t="shared" si="650"/>
        <v>339.72792790929765</v>
      </c>
      <c r="AP1414" s="800">
        <f t="shared" si="650"/>
        <v>223.04520531658895</v>
      </c>
      <c r="AQ1414" s="800">
        <f t="shared" si="650"/>
        <v>128.39163285957545</v>
      </c>
      <c r="AR1414" s="2409">
        <f t="shared" si="650"/>
        <v>79.879479024225219</v>
      </c>
      <c r="AS1414" s="2409">
        <f t="shared" si="650"/>
        <v>58.588579309037463</v>
      </c>
      <c r="AT1414" s="2409" t="e">
        <f t="shared" si="650"/>
        <v>#REF!</v>
      </c>
    </row>
    <row r="1415" spans="4:46" ht="16.75">
      <c r="D1415" s="372" t="s">
        <v>591</v>
      </c>
      <c r="E1415" s="467"/>
      <c r="F1415" s="467"/>
      <c r="G1415" s="467"/>
      <c r="H1415" s="467"/>
      <c r="I1415" s="467"/>
      <c r="J1415" s="467"/>
      <c r="K1415" s="467"/>
      <c r="L1415" s="467"/>
      <c r="M1415" s="467"/>
      <c r="N1415" s="467"/>
      <c r="O1415" s="467"/>
      <c r="P1415" s="467"/>
      <c r="Q1415" s="467"/>
      <c r="R1415" s="467"/>
      <c r="S1415" s="467"/>
      <c r="T1415" s="467"/>
      <c r="U1415" s="467"/>
      <c r="V1415" s="467" t="e">
        <f t="shared" ref="V1415:AJ1415" si="651">+V1407+V1408+V1410+V1412</f>
        <v>#VALUE!</v>
      </c>
      <c r="W1415" s="467" t="e">
        <f t="shared" si="651"/>
        <v>#VALUE!</v>
      </c>
      <c r="X1415" s="467" t="e">
        <f t="shared" si="651"/>
        <v>#VALUE!</v>
      </c>
      <c r="Y1415" s="467" t="e">
        <f t="shared" si="651"/>
        <v>#VALUE!</v>
      </c>
      <c r="Z1415" s="467" t="e">
        <f t="shared" si="651"/>
        <v>#VALUE!</v>
      </c>
      <c r="AA1415" s="467" t="e">
        <f t="shared" si="651"/>
        <v>#VALUE!</v>
      </c>
      <c r="AB1415" s="467">
        <f t="shared" si="651"/>
        <v>-233.81632325078084</v>
      </c>
      <c r="AC1415" s="467">
        <f t="shared" si="651"/>
        <v>-187.60565491958084</v>
      </c>
      <c r="AD1415" s="467">
        <f t="shared" si="651"/>
        <v>-132.38462441817808</v>
      </c>
      <c r="AE1415" s="467">
        <f t="shared" si="651"/>
        <v>-95.490395710278321</v>
      </c>
      <c r="AF1415" s="467">
        <f t="shared" si="651"/>
        <v>-193.29152834332066</v>
      </c>
      <c r="AG1415" s="467">
        <f t="shared" si="651"/>
        <v>-448.01046029895127</v>
      </c>
      <c r="AH1415" s="467">
        <f t="shared" si="651"/>
        <v>-437.40128126844741</v>
      </c>
      <c r="AI1415" s="2198">
        <f t="shared" si="651"/>
        <v>-244.5875002040699</v>
      </c>
      <c r="AJ1415" s="467">
        <f t="shared" si="651"/>
        <v>-191.72304459236335</v>
      </c>
      <c r="AK1415" s="467">
        <f t="shared" ref="AK1415:AO1415" si="652">+AK1407+AK1408+AK1410+AK1412</f>
        <v>-167.03220732247996</v>
      </c>
      <c r="AL1415" s="799">
        <f t="shared" si="652"/>
        <v>-194.15406514050539</v>
      </c>
      <c r="AM1415" s="799">
        <f t="shared" si="652"/>
        <v>-256.34014571677551</v>
      </c>
      <c r="AN1415" s="799">
        <f t="shared" si="652"/>
        <v>-274.72667646416369</v>
      </c>
      <c r="AO1415" s="799">
        <f t="shared" si="652"/>
        <v>-339.70907206952614</v>
      </c>
      <c r="AP1415" s="799">
        <f t="shared" ref="AP1415:AT1415" si="653">+AP1407+AP1408+AP1410+AP1412</f>
        <v>-223.00755536571421</v>
      </c>
      <c r="AQ1415" s="799" t="e">
        <f t="shared" si="653"/>
        <v>#REF!</v>
      </c>
      <c r="AR1415" s="2408" t="e">
        <f t="shared" si="653"/>
        <v>#REF!</v>
      </c>
      <c r="AS1415" s="2408" t="e">
        <f t="shared" si="653"/>
        <v>#VALUE!</v>
      </c>
      <c r="AT1415" s="2408" t="e">
        <f t="shared" si="653"/>
        <v>#VALUE!</v>
      </c>
    </row>
    <row r="1416" spans="4:46">
      <c r="D1416" s="372" t="s">
        <v>527</v>
      </c>
      <c r="E1416" s="467"/>
      <c r="F1416" s="467"/>
      <c r="G1416" s="467"/>
      <c r="H1416" s="467"/>
      <c r="I1416" s="467"/>
      <c r="J1416" s="467"/>
      <c r="K1416" s="467"/>
      <c r="L1416" s="467"/>
      <c r="M1416" s="467"/>
      <c r="N1416" s="467"/>
      <c r="O1416" s="467"/>
      <c r="P1416" s="467"/>
      <c r="Q1416" s="467"/>
      <c r="R1416" s="467"/>
      <c r="S1416" s="467"/>
      <c r="T1416" s="467"/>
      <c r="U1416" s="467"/>
      <c r="V1416" s="467">
        <f t="shared" ref="V1416:AT1416" si="654">+(V892+W892)/2</f>
        <v>5.4801092781310699E-2</v>
      </c>
      <c r="W1416" s="467">
        <f t="shared" si="654"/>
        <v>5.0856904732127076E-2</v>
      </c>
      <c r="X1416" s="467">
        <f t="shared" si="654"/>
        <v>5.0301356288865604E-2</v>
      </c>
      <c r="Y1416" s="467">
        <f t="shared" si="654"/>
        <v>5.0965874181160338E-2</v>
      </c>
      <c r="Z1416" s="467">
        <f t="shared" si="654"/>
        <v>5.1726306781357298E-2</v>
      </c>
      <c r="AA1416" s="467">
        <f t="shared" si="654"/>
        <v>1.4220181806356286E-3</v>
      </c>
      <c r="AB1416" s="467">
        <f t="shared" si="654"/>
        <v>-4.947521393183997E-2</v>
      </c>
      <c r="AC1416" s="467">
        <f t="shared" si="654"/>
        <v>-5.5865076251328055E-2</v>
      </c>
      <c r="AD1416" s="467">
        <f t="shared" si="654"/>
        <v>-7.5812009436722672E-2</v>
      </c>
      <c r="AE1416" s="467">
        <f t="shared" si="654"/>
        <v>-8.7785404041249793E-2</v>
      </c>
      <c r="AF1416" s="467">
        <f t="shared" si="654"/>
        <v>-8.9816152171426161E-2</v>
      </c>
      <c r="AG1416" s="467">
        <f t="shared" si="654"/>
        <v>-8.30248602351744E-2</v>
      </c>
      <c r="AH1416" s="467">
        <f t="shared" si="654"/>
        <v>-7.1127662897607635E-2</v>
      </c>
      <c r="AI1416" s="2198">
        <f t="shared" si="654"/>
        <v>-6.3133676928167126E-2</v>
      </c>
      <c r="AJ1416" s="467">
        <f t="shared" si="654"/>
        <v>-7.0471954722444052E-2</v>
      </c>
      <c r="AK1416" s="467">
        <f t="shared" si="654"/>
        <v>-7.8942975805586402E-2</v>
      </c>
      <c r="AL1416" s="799">
        <f t="shared" si="654"/>
        <v>-7.0846894513544992E-2</v>
      </c>
      <c r="AM1416" s="799">
        <f t="shared" si="654"/>
        <v>-6.9205181882272815E-2</v>
      </c>
      <c r="AN1416" s="799">
        <f t="shared" si="654"/>
        <v>-6.8431380252666485E-2</v>
      </c>
      <c r="AO1416" s="799">
        <f t="shared" si="654"/>
        <v>-5.1127309194885888E-2</v>
      </c>
      <c r="AP1416" s="799">
        <f t="shared" si="654"/>
        <v>-2.3862896392771001E-2</v>
      </c>
      <c r="AQ1416" s="799" t="e">
        <f t="shared" si="654"/>
        <v>#REF!</v>
      </c>
      <c r="AR1416" s="2408" t="e">
        <f t="shared" si="654"/>
        <v>#REF!</v>
      </c>
      <c r="AS1416" s="2408" t="e">
        <f t="shared" si="654"/>
        <v>#REF!</v>
      </c>
      <c r="AT1416" s="2408" t="e">
        <f t="shared" si="654"/>
        <v>#REF!</v>
      </c>
    </row>
    <row r="1417" spans="4:46">
      <c r="D1417" s="476" t="s">
        <v>592</v>
      </c>
      <c r="E1417" s="474" t="s">
        <v>593</v>
      </c>
      <c r="F1417" s="474"/>
      <c r="G1417" s="474"/>
      <c r="H1417" s="474"/>
      <c r="I1417" s="474"/>
      <c r="J1417" s="474"/>
      <c r="K1417" s="474"/>
      <c r="L1417" s="474"/>
      <c r="M1417" s="474"/>
      <c r="N1417" s="474"/>
      <c r="O1417" s="474"/>
      <c r="P1417" s="474"/>
      <c r="Q1417" s="474"/>
      <c r="R1417" s="474"/>
      <c r="S1417" s="474"/>
      <c r="T1417" s="474"/>
      <c r="U1417" s="474"/>
      <c r="V1417" s="474" t="e">
        <f t="shared" ref="V1417:AJ1417" si="655">+V1416-V1415</f>
        <v>#VALUE!</v>
      </c>
      <c r="W1417" s="474" t="e">
        <f t="shared" si="655"/>
        <v>#VALUE!</v>
      </c>
      <c r="X1417" s="474" t="e">
        <f t="shared" si="655"/>
        <v>#VALUE!</v>
      </c>
      <c r="Y1417" s="474" t="e">
        <f t="shared" si="655"/>
        <v>#VALUE!</v>
      </c>
      <c r="Z1417" s="474" t="e">
        <f t="shared" si="655"/>
        <v>#VALUE!</v>
      </c>
      <c r="AA1417" s="474" t="e">
        <f t="shared" si="655"/>
        <v>#VALUE!</v>
      </c>
      <c r="AB1417" s="474">
        <f t="shared" si="655"/>
        <v>233.76684803684901</v>
      </c>
      <c r="AC1417" s="474">
        <f t="shared" si="655"/>
        <v>187.54978984332951</v>
      </c>
      <c r="AD1417" s="474">
        <f t="shared" si="655"/>
        <v>132.30881240874135</v>
      </c>
      <c r="AE1417" s="474">
        <f t="shared" si="655"/>
        <v>95.402610306237065</v>
      </c>
      <c r="AF1417" s="474">
        <f t="shared" si="655"/>
        <v>193.20171219114923</v>
      </c>
      <c r="AG1417" s="474">
        <f t="shared" si="655"/>
        <v>447.92743543871609</v>
      </c>
      <c r="AH1417" s="474">
        <f t="shared" si="655"/>
        <v>437.33015360554981</v>
      </c>
      <c r="AI1417" s="2201">
        <f t="shared" si="655"/>
        <v>244.52436652714172</v>
      </c>
      <c r="AJ1417" s="474">
        <f t="shared" si="655"/>
        <v>191.6525726376409</v>
      </c>
      <c r="AK1417" s="474">
        <f t="shared" ref="AK1417:AO1417" si="656">+AK1416-AK1415</f>
        <v>166.95326434667439</v>
      </c>
      <c r="AL1417" s="800">
        <f t="shared" si="656"/>
        <v>194.08321824599184</v>
      </c>
      <c r="AM1417" s="800">
        <f t="shared" si="656"/>
        <v>256.27094053489321</v>
      </c>
      <c r="AN1417" s="800">
        <f t="shared" si="656"/>
        <v>274.65824508391103</v>
      </c>
      <c r="AO1417" s="800">
        <f t="shared" si="656"/>
        <v>339.65794476033125</v>
      </c>
      <c r="AP1417" s="800">
        <f t="shared" ref="AP1417:AT1417" si="657">+AP1416-AP1415</f>
        <v>222.98369246932143</v>
      </c>
      <c r="AQ1417" s="800" t="e">
        <f t="shared" si="657"/>
        <v>#REF!</v>
      </c>
      <c r="AR1417" s="2409" t="e">
        <f t="shared" si="657"/>
        <v>#REF!</v>
      </c>
      <c r="AS1417" s="2409" t="e">
        <f t="shared" si="657"/>
        <v>#REF!</v>
      </c>
      <c r="AT1417" s="2409" t="e">
        <f t="shared" si="657"/>
        <v>#REF!</v>
      </c>
    </row>
    <row r="1418" spans="4:46">
      <c r="D1418" s="372" t="s">
        <v>594</v>
      </c>
      <c r="E1418" s="467"/>
      <c r="F1418" s="467"/>
      <c r="G1418" s="467"/>
      <c r="H1418" s="467"/>
      <c r="I1418" s="467"/>
      <c r="J1418" s="467"/>
      <c r="K1418" s="467"/>
      <c r="L1418" s="467"/>
      <c r="M1418" s="467"/>
      <c r="N1418" s="467"/>
      <c r="O1418" s="467"/>
      <c r="P1418" s="467"/>
      <c r="Q1418" s="467"/>
      <c r="R1418" s="467"/>
      <c r="S1418" s="467"/>
      <c r="T1418" s="467"/>
      <c r="U1418" s="467"/>
      <c r="V1418" s="467">
        <f t="shared" ref="V1418:AT1418" si="658">+(V893+V894+W893+W894)/2</f>
        <v>5.4801092781310699E-2</v>
      </c>
      <c r="W1418" s="467">
        <f t="shared" si="658"/>
        <v>2.6764230078805951E-2</v>
      </c>
      <c r="X1418" s="467">
        <f t="shared" si="658"/>
        <v>4.3170814038928848E-3</v>
      </c>
      <c r="Y1418" s="467">
        <f t="shared" si="658"/>
        <v>6.0843370309802032E-3</v>
      </c>
      <c r="Z1418" s="467">
        <f t="shared" si="658"/>
        <v>7.9012303061961157E-3</v>
      </c>
      <c r="AA1418" s="467">
        <f t="shared" si="658"/>
        <v>-1.7998686634366948E-2</v>
      </c>
      <c r="AB1418" s="467">
        <f t="shared" si="658"/>
        <v>-3.518649689219109E-2</v>
      </c>
      <c r="AC1418" s="467">
        <f t="shared" si="658"/>
        <v>-3.3177931639073163E-2</v>
      </c>
      <c r="AD1418" s="467">
        <f t="shared" si="658"/>
        <v>-3.6151031512551904E-2</v>
      </c>
      <c r="AE1418" s="467">
        <f t="shared" si="658"/>
        <v>-4.1501856056460465E-2</v>
      </c>
      <c r="AF1418" s="467">
        <f t="shared" si="658"/>
        <v>-4.896102290397801E-2</v>
      </c>
      <c r="AG1418" s="467">
        <f t="shared" si="658"/>
        <v>-4.8828833493888037E-2</v>
      </c>
      <c r="AH1418" s="467">
        <f t="shared" si="658"/>
        <v>-4.7291548795328812E-2</v>
      </c>
      <c r="AI1418" s="2198">
        <f t="shared" si="658"/>
        <v>-3.2622424149187194E-2</v>
      </c>
      <c r="AJ1418" s="467">
        <f t="shared" si="658"/>
        <v>-2.3487652777857342E-2</v>
      </c>
      <c r="AK1418" s="467">
        <f t="shared" si="658"/>
        <v>-2.209108471104148E-2</v>
      </c>
      <c r="AL1418" s="799">
        <f t="shared" si="658"/>
        <v>-2.7806417126093982E-2</v>
      </c>
      <c r="AM1418" s="799">
        <f t="shared" si="658"/>
        <v>-3.7529308370911126E-2</v>
      </c>
      <c r="AN1418" s="799">
        <f t="shared" si="658"/>
        <v>-3.7106038933734313E-2</v>
      </c>
      <c r="AO1418" s="799">
        <f t="shared" si="658"/>
        <v>-3.2569434489740146E-2</v>
      </c>
      <c r="AP1418" s="799">
        <f t="shared" si="658"/>
        <v>-1.955215100622747E-2</v>
      </c>
      <c r="AQ1418" s="799" t="e">
        <f t="shared" si="658"/>
        <v>#REF!</v>
      </c>
      <c r="AR1418" s="2408" t="e">
        <f t="shared" si="658"/>
        <v>#REF!</v>
      </c>
      <c r="AS1418" s="2408" t="e">
        <f t="shared" si="658"/>
        <v>#REF!</v>
      </c>
      <c r="AT1418" s="2408" t="e">
        <f t="shared" si="658"/>
        <v>#REF!</v>
      </c>
    </row>
    <row r="1419" spans="4:46">
      <c r="D1419" s="372" t="s">
        <v>595</v>
      </c>
      <c r="E1419" s="467"/>
      <c r="F1419" s="467"/>
      <c r="G1419" s="467"/>
      <c r="H1419" s="467"/>
      <c r="I1419" s="467"/>
      <c r="J1419" s="467"/>
      <c r="K1419" s="467"/>
      <c r="L1419" s="467"/>
      <c r="M1419" s="467"/>
      <c r="N1419" s="467"/>
      <c r="O1419" s="467"/>
      <c r="P1419" s="467"/>
      <c r="Q1419" s="467"/>
      <c r="R1419" s="467"/>
      <c r="S1419" s="467"/>
      <c r="T1419" s="467"/>
      <c r="U1419" s="467"/>
      <c r="V1419" s="467">
        <f>+V1418-V1420</f>
        <v>5.4801092781310699E-2</v>
      </c>
      <c r="W1419" s="467">
        <f t="shared" ref="W1419:AJ1419" si="659">+W1418-W1420</f>
        <v>2.6764230078805951E-2</v>
      </c>
      <c r="X1419" s="467">
        <f t="shared" si="659"/>
        <v>4.3170814038928848E-3</v>
      </c>
      <c r="Y1419" s="467">
        <f t="shared" si="659"/>
        <v>38.866785377460751</v>
      </c>
      <c r="Z1419" s="467">
        <f t="shared" si="659"/>
        <v>90.266659326457983</v>
      </c>
      <c r="AA1419" s="467">
        <f t="shared" si="659"/>
        <v>120.7892347801025</v>
      </c>
      <c r="AB1419" s="467">
        <f t="shared" si="659"/>
        <v>153.10968286791379</v>
      </c>
      <c r="AC1419" s="467">
        <f t="shared" si="659"/>
        <v>83.702515022152028</v>
      </c>
      <c r="AD1419" s="467">
        <f t="shared" si="659"/>
        <v>-3.6151031512551904E-2</v>
      </c>
      <c r="AE1419" s="467">
        <f t="shared" si="659"/>
        <v>-4.1501856056460465E-2</v>
      </c>
      <c r="AF1419" s="467">
        <f t="shared" si="659"/>
        <v>-4.896102290397801E-2</v>
      </c>
      <c r="AG1419" s="467">
        <f t="shared" si="659"/>
        <v>-4.8828833493888037E-2</v>
      </c>
      <c r="AH1419" s="467">
        <f t="shared" si="659"/>
        <v>-4.7291548795328812E-2</v>
      </c>
      <c r="AI1419" s="2198">
        <f t="shared" si="659"/>
        <v>-3.2622424149187194E-2</v>
      </c>
      <c r="AJ1419" s="467">
        <f t="shared" si="659"/>
        <v>-2.3487652777857342E-2</v>
      </c>
      <c r="AK1419" s="467">
        <f t="shared" ref="AK1419:AO1419" si="660">+AK1418-AK1420</f>
        <v>-2.209108471104148E-2</v>
      </c>
      <c r="AL1419" s="799">
        <f t="shared" si="660"/>
        <v>-2.7806417126093982E-2</v>
      </c>
      <c r="AM1419" s="799">
        <f t="shared" si="660"/>
        <v>-3.7529308370911126E-2</v>
      </c>
      <c r="AN1419" s="799">
        <f t="shared" si="660"/>
        <v>-3.7106038933734313E-2</v>
      </c>
      <c r="AO1419" s="799">
        <f t="shared" si="660"/>
        <v>-3.2569434489740146E-2</v>
      </c>
      <c r="AP1419" s="799">
        <f t="shared" ref="AP1419:AT1419" si="661">+AP1418-AP1420</f>
        <v>-1.955215100622747E-2</v>
      </c>
      <c r="AQ1419" s="799" t="e">
        <f t="shared" si="661"/>
        <v>#REF!</v>
      </c>
      <c r="AR1419" s="2408" t="e">
        <f t="shared" si="661"/>
        <v>#REF!</v>
      </c>
      <c r="AS1419" s="2408" t="e">
        <f t="shared" si="661"/>
        <v>#REF!</v>
      </c>
      <c r="AT1419" s="2408" t="e">
        <f t="shared" si="661"/>
        <v>#REF!</v>
      </c>
    </row>
    <row r="1420" spans="4:46">
      <c r="D1420" s="372" t="s">
        <v>596</v>
      </c>
      <c r="E1420" s="467"/>
      <c r="F1420" s="467"/>
      <c r="G1420" s="467"/>
      <c r="H1420" s="467"/>
      <c r="I1420" s="467"/>
      <c r="J1420" s="467"/>
      <c r="K1420" s="467"/>
      <c r="L1420" s="467"/>
      <c r="M1420" s="467"/>
      <c r="N1420" s="467"/>
      <c r="O1420" s="467"/>
      <c r="P1420" s="467"/>
      <c r="Q1420" s="467"/>
      <c r="R1420" s="467"/>
      <c r="S1420" s="467"/>
      <c r="T1420" s="467"/>
      <c r="U1420" s="467"/>
      <c r="V1420" s="467">
        <f t="shared" ref="V1420:AT1420" si="662">+(V280+W280)/2</f>
        <v>0</v>
      </c>
      <c r="W1420" s="467">
        <f t="shared" si="662"/>
        <v>0</v>
      </c>
      <c r="X1420" s="467">
        <f t="shared" si="662"/>
        <v>0</v>
      </c>
      <c r="Y1420" s="467">
        <f t="shared" si="662"/>
        <v>-38.860701040429774</v>
      </c>
      <c r="Z1420" s="467">
        <f t="shared" si="662"/>
        <v>-90.25875809615178</v>
      </c>
      <c r="AA1420" s="467">
        <f t="shared" si="662"/>
        <v>-120.80723346673688</v>
      </c>
      <c r="AB1420" s="467">
        <f t="shared" si="662"/>
        <v>-153.14486936480597</v>
      </c>
      <c r="AC1420" s="467">
        <f t="shared" si="662"/>
        <v>-83.735692953791101</v>
      </c>
      <c r="AD1420" s="467">
        <f t="shared" si="662"/>
        <v>0</v>
      </c>
      <c r="AE1420" s="467">
        <f t="shared" si="662"/>
        <v>0</v>
      </c>
      <c r="AF1420" s="467">
        <f t="shared" si="662"/>
        <v>0</v>
      </c>
      <c r="AG1420" s="467">
        <f t="shared" si="662"/>
        <v>0</v>
      </c>
      <c r="AH1420" s="467">
        <f t="shared" si="662"/>
        <v>0</v>
      </c>
      <c r="AI1420" s="2198">
        <f t="shared" si="662"/>
        <v>0</v>
      </c>
      <c r="AJ1420" s="467">
        <f t="shared" si="662"/>
        <v>0</v>
      </c>
      <c r="AK1420" s="467">
        <f t="shared" si="662"/>
        <v>0</v>
      </c>
      <c r="AL1420" s="799">
        <f t="shared" si="662"/>
        <v>0</v>
      </c>
      <c r="AM1420" s="799">
        <f t="shared" si="662"/>
        <v>0</v>
      </c>
      <c r="AN1420" s="799">
        <f t="shared" si="662"/>
        <v>0</v>
      </c>
      <c r="AO1420" s="799">
        <f t="shared" si="662"/>
        <v>0</v>
      </c>
      <c r="AP1420" s="799">
        <f t="shared" si="662"/>
        <v>0</v>
      </c>
      <c r="AQ1420" s="799">
        <f t="shared" si="662"/>
        <v>0</v>
      </c>
      <c r="AR1420" s="2408">
        <f t="shared" si="662"/>
        <v>0</v>
      </c>
      <c r="AS1420" s="2408">
        <f t="shared" si="662"/>
        <v>0</v>
      </c>
      <c r="AT1420" s="2408">
        <f t="shared" si="662"/>
        <v>0</v>
      </c>
    </row>
    <row r="1421" spans="4:46">
      <c r="D1421" s="476" t="s">
        <v>597</v>
      </c>
      <c r="E1421" s="474"/>
      <c r="F1421" s="474"/>
      <c r="G1421" s="474"/>
      <c r="H1421" s="474"/>
      <c r="I1421" s="474"/>
      <c r="J1421" s="474"/>
      <c r="K1421" s="474"/>
      <c r="L1421" s="474"/>
      <c r="M1421" s="474"/>
      <c r="N1421" s="474"/>
      <c r="O1421" s="474"/>
      <c r="P1421" s="474"/>
      <c r="Q1421" s="474"/>
      <c r="R1421" s="474"/>
      <c r="S1421" s="474"/>
      <c r="T1421" s="474"/>
      <c r="U1421" s="474"/>
      <c r="V1421" s="474"/>
      <c r="W1421" s="474">
        <f t="shared" ref="W1421:AJ1421" si="663">+W1420-W1447</f>
        <v>-462.0982206728371</v>
      </c>
      <c r="X1421" s="474">
        <f t="shared" si="663"/>
        <v>344.56721285267474</v>
      </c>
      <c r="Y1421" s="474">
        <f t="shared" si="663"/>
        <v>-1540.8906740561133</v>
      </c>
      <c r="Z1421" s="474">
        <f t="shared" si="663"/>
        <v>-675.4537425616445</v>
      </c>
      <c r="AA1421" s="474">
        <f t="shared" si="663"/>
        <v>33.296418305230503</v>
      </c>
      <c r="AB1421" s="474">
        <f t="shared" si="663"/>
        <v>-462.47425565687621</v>
      </c>
      <c r="AC1421" s="474">
        <f t="shared" si="663"/>
        <v>405.15524007524209</v>
      </c>
      <c r="AD1421" s="474">
        <f t="shared" si="663"/>
        <v>-370.29096531638538</v>
      </c>
      <c r="AE1421" s="474">
        <f t="shared" si="663"/>
        <v>-727.95096611200233</v>
      </c>
      <c r="AF1421" s="474">
        <f t="shared" si="663"/>
        <v>-1998.5652674671946</v>
      </c>
      <c r="AG1421" s="474">
        <f t="shared" si="663"/>
        <v>-3322.0432613195198</v>
      </c>
      <c r="AH1421" s="474">
        <f t="shared" si="663"/>
        <v>-1197.4603592943799</v>
      </c>
      <c r="AI1421" s="2201">
        <f t="shared" si="663"/>
        <v>-200.64327018216517</v>
      </c>
      <c r="AJ1421" s="474">
        <f t="shared" si="663"/>
        <v>-2530.8598155702875</v>
      </c>
      <c r="AK1421" s="474">
        <f t="shared" ref="AK1421:AO1421" si="664">+AK1420-AK1447</f>
        <v>1585.3624541989893</v>
      </c>
      <c r="AL1421" s="800">
        <f t="shared" si="664"/>
        <v>952.22381359019585</v>
      </c>
      <c r="AM1421" s="800">
        <f t="shared" si="664"/>
        <v>-456.75267286262965</v>
      </c>
      <c r="AN1421" s="800">
        <f t="shared" si="664"/>
        <v>-3655.3892273914335</v>
      </c>
      <c r="AO1421" s="800">
        <f t="shared" si="664"/>
        <v>-1228.8646853114201</v>
      </c>
      <c r="AP1421" s="800">
        <f t="shared" ref="AP1421:AT1421" si="665">+AP1420-AP1447</f>
        <v>0</v>
      </c>
      <c r="AQ1421" s="800">
        <f t="shared" si="665"/>
        <v>0</v>
      </c>
      <c r="AR1421" s="2409">
        <f t="shared" si="665"/>
        <v>0</v>
      </c>
      <c r="AS1421" s="2409">
        <f t="shared" si="665"/>
        <v>0</v>
      </c>
      <c r="AT1421" s="2409" t="e">
        <f t="shared" si="665"/>
        <v>#REF!</v>
      </c>
    </row>
    <row r="1422" spans="4:46">
      <c r="D1422" s="372" t="s">
        <v>598</v>
      </c>
      <c r="E1422" s="467"/>
      <c r="F1422" s="467"/>
      <c r="G1422" s="467"/>
      <c r="H1422" s="467"/>
      <c r="I1422" s="467"/>
      <c r="J1422" s="467"/>
      <c r="K1422" s="467"/>
      <c r="L1422" s="467"/>
      <c r="M1422" s="467"/>
      <c r="N1422" s="467"/>
      <c r="O1422" s="467"/>
      <c r="P1422" s="467"/>
      <c r="Q1422" s="467"/>
      <c r="R1422" s="467"/>
      <c r="S1422" s="467"/>
      <c r="T1422" s="467"/>
      <c r="U1422" s="467"/>
      <c r="V1422" s="467">
        <f t="shared" ref="V1422:AT1422" si="666">+(V895+W895)/2</f>
        <v>3.3898305084745938E-4</v>
      </c>
      <c r="W1422" s="467">
        <f t="shared" si="666"/>
        <v>4.9179478678878401E-4</v>
      </c>
      <c r="X1422" s="467">
        <f t="shared" si="666"/>
        <v>-5.9659708367707622E-3</v>
      </c>
      <c r="Y1422" s="467">
        <f t="shared" si="666"/>
        <v>-4.5511325485583448E-3</v>
      </c>
      <c r="Z1422" s="467">
        <f t="shared" si="666"/>
        <v>7.6339651103964519E-3</v>
      </c>
      <c r="AA1422" s="467">
        <f t="shared" si="666"/>
        <v>3.1107128154626126E-2</v>
      </c>
      <c r="AB1422" s="467">
        <f t="shared" si="666"/>
        <v>5.3003348586263196E-2</v>
      </c>
      <c r="AC1422" s="467">
        <f t="shared" si="666"/>
        <v>5.9865088589470407E-2</v>
      </c>
      <c r="AD1422" s="467">
        <f t="shared" si="666"/>
        <v>9.3696239180161872E-2</v>
      </c>
      <c r="AE1422" s="467">
        <f t="shared" si="666"/>
        <v>0.10612911329844985</v>
      </c>
      <c r="AF1422" s="467">
        <f t="shared" si="666"/>
        <v>9.6520757715964883E-2</v>
      </c>
      <c r="AG1422" s="467">
        <f t="shared" si="666"/>
        <v>8.3276688575611296E-2</v>
      </c>
      <c r="AH1422" s="467">
        <f t="shared" si="666"/>
        <v>6.7196847522364017E-2</v>
      </c>
      <c r="AI1422" s="2198">
        <f t="shared" si="666"/>
        <v>6.5097563969038236E-2</v>
      </c>
      <c r="AJ1422" s="467">
        <f t="shared" si="666"/>
        <v>7.2225171797364762E-2</v>
      </c>
      <c r="AK1422" s="467">
        <f t="shared" si="666"/>
        <v>8.225551374934327E-2</v>
      </c>
      <c r="AL1422" s="799">
        <f t="shared" si="666"/>
        <v>7.4870984760110337E-2</v>
      </c>
      <c r="AM1422" s="799">
        <f t="shared" si="666"/>
        <v>7.3220000894023196E-2</v>
      </c>
      <c r="AN1422" s="799">
        <f t="shared" si="666"/>
        <v>7.2422027726816302E-2</v>
      </c>
      <c r="AO1422" s="799">
        <f t="shared" si="666"/>
        <v>5.46061690588618E-2</v>
      </c>
      <c r="AP1422" s="799">
        <f t="shared" si="666"/>
        <v>2.6862896392770997E-2</v>
      </c>
      <c r="AQ1422" s="799" t="e">
        <f t="shared" si="666"/>
        <v>#REF!</v>
      </c>
      <c r="AR1422" s="2408" t="e">
        <f t="shared" si="666"/>
        <v>#REF!</v>
      </c>
      <c r="AS1422" s="2408" t="e">
        <f t="shared" si="666"/>
        <v>#REF!</v>
      </c>
      <c r="AT1422" s="2408" t="e">
        <f t="shared" si="666"/>
        <v>#REF!</v>
      </c>
    </row>
    <row r="1423" spans="4:46">
      <c r="D1423" s="476" t="s">
        <v>599</v>
      </c>
      <c r="E1423" s="477" t="s">
        <v>600</v>
      </c>
      <c r="F1423" s="477"/>
      <c r="G1423" s="477"/>
      <c r="H1423" s="477"/>
      <c r="I1423" s="477"/>
      <c r="J1423" s="477"/>
      <c r="K1423" s="477"/>
      <c r="L1423" s="477"/>
      <c r="M1423" s="477"/>
      <c r="N1423" s="477"/>
      <c r="O1423" s="477"/>
      <c r="P1423" s="477"/>
      <c r="Q1423" s="477"/>
      <c r="R1423" s="477"/>
      <c r="S1423" s="477"/>
      <c r="T1423" s="477"/>
      <c r="U1423" s="477"/>
      <c r="V1423" s="477">
        <f t="shared" ref="V1423:AJ1423" si="667">+V1422-V1397</f>
        <v>-2.8225373479560431E-2</v>
      </c>
      <c r="W1423" s="477">
        <f t="shared" si="667"/>
        <v>-2.1877950918982036E-2</v>
      </c>
      <c r="X1423" s="477">
        <f t="shared" si="667"/>
        <v>-3.5953740416055417E-2</v>
      </c>
      <c r="Y1423" s="477">
        <f t="shared" si="667"/>
        <v>-4.5457401614366413E-2</v>
      </c>
      <c r="Z1423" s="477">
        <f t="shared" si="667"/>
        <v>-2.7453847247327117E-2</v>
      </c>
      <c r="AA1423" s="477">
        <f t="shared" si="667"/>
        <v>9.2556844411898695E-3</v>
      </c>
      <c r="AB1423" s="477">
        <f t="shared" si="667"/>
        <v>3.2503944553658584E-2</v>
      </c>
      <c r="AC1423" s="477">
        <f t="shared" si="667"/>
        <v>3.4496161960898705E-2</v>
      </c>
      <c r="AD1423" s="477">
        <f t="shared" si="667"/>
        <v>6.8500210914953008E-2</v>
      </c>
      <c r="AE1423" s="477">
        <f t="shared" si="667"/>
        <v>7.5342133925023064E-2</v>
      </c>
      <c r="AF1423" s="477">
        <f t="shared" si="667"/>
        <v>5.8366233788895397E-2</v>
      </c>
      <c r="AG1423" s="477">
        <f t="shared" si="667"/>
        <v>5.9047327921757251E-2</v>
      </c>
      <c r="AH1423" s="477">
        <f t="shared" si="667"/>
        <v>3.9262517824711282E-2</v>
      </c>
      <c r="AI1423" s="2204">
        <f t="shared" si="667"/>
        <v>3.8126258378050011E-2</v>
      </c>
      <c r="AJ1423" s="477">
        <f t="shared" si="667"/>
        <v>5.2299975766700077E-2</v>
      </c>
      <c r="AK1423" s="477">
        <f t="shared" ref="AK1423:AO1423" si="668">+AK1422-AK1397</f>
        <v>6.3406415230732496E-2</v>
      </c>
      <c r="AL1423" s="803">
        <f t="shared" si="668"/>
        <v>5.7182600450036668E-2</v>
      </c>
      <c r="AM1423" s="803">
        <f t="shared" si="668"/>
        <v>5.6649193239941303E-2</v>
      </c>
      <c r="AN1423" s="803">
        <f t="shared" si="668"/>
        <v>5.7068631978572412E-2</v>
      </c>
      <c r="AO1423" s="803">
        <f t="shared" si="668"/>
        <v>4.1529066218008795E-2</v>
      </c>
      <c r="AP1423" s="803">
        <f t="shared" ref="AP1423:AT1423" si="669">+AP1422-AP1397</f>
        <v>1.4104847454377617E-2</v>
      </c>
      <c r="AQ1423" s="803" t="e">
        <f t="shared" si="669"/>
        <v>#REF!</v>
      </c>
      <c r="AR1423" s="2585" t="e">
        <f t="shared" si="669"/>
        <v>#REF!</v>
      </c>
      <c r="AS1423" s="2585" t="e">
        <f t="shared" si="669"/>
        <v>#REF!</v>
      </c>
      <c r="AT1423" s="2585" t="e">
        <f t="shared" si="669"/>
        <v>#REF!</v>
      </c>
    </row>
    <row r="1424" spans="4:46">
      <c r="D1424" s="476" t="s">
        <v>601</v>
      </c>
      <c r="E1424" s="477" t="s">
        <v>602</v>
      </c>
      <c r="F1424" s="477"/>
      <c r="G1424" s="477"/>
      <c r="H1424" s="477"/>
      <c r="I1424" s="477"/>
      <c r="J1424" s="477"/>
      <c r="K1424" s="477"/>
      <c r="L1424" s="477"/>
      <c r="M1424" s="477"/>
      <c r="N1424" s="477"/>
      <c r="O1424" s="477"/>
      <c r="P1424" s="477"/>
      <c r="Q1424" s="477"/>
      <c r="R1424" s="477"/>
      <c r="S1424" s="477"/>
      <c r="T1424" s="477"/>
      <c r="U1424" s="477"/>
      <c r="V1424" s="477" t="e">
        <f t="shared" ref="V1424:AJ1424" si="670">+(V1416+V1418+V1422)-(V1415+V1418+V1397)</f>
        <v>#VALUE!</v>
      </c>
      <c r="W1424" s="477" t="e">
        <f t="shared" si="670"/>
        <v>#VALUE!</v>
      </c>
      <c r="X1424" s="477" t="e">
        <f t="shared" si="670"/>
        <v>#VALUE!</v>
      </c>
      <c r="Y1424" s="477" t="e">
        <f t="shared" si="670"/>
        <v>#VALUE!</v>
      </c>
      <c r="Z1424" s="477" t="e">
        <f t="shared" si="670"/>
        <v>#VALUE!</v>
      </c>
      <c r="AA1424" s="477" t="e">
        <f t="shared" si="670"/>
        <v>#VALUE!</v>
      </c>
      <c r="AB1424" s="477">
        <f t="shared" si="670"/>
        <v>233.79935198140265</v>
      </c>
      <c r="AC1424" s="477">
        <f t="shared" si="670"/>
        <v>187.58428600529041</v>
      </c>
      <c r="AD1424" s="477">
        <f t="shared" si="670"/>
        <v>132.37731261965632</v>
      </c>
      <c r="AE1424" s="477">
        <f t="shared" si="670"/>
        <v>95.477952440162085</v>
      </c>
      <c r="AF1424" s="477">
        <f t="shared" si="670"/>
        <v>193.26007842493814</v>
      </c>
      <c r="AG1424" s="477">
        <f t="shared" si="670"/>
        <v>447.98648276663783</v>
      </c>
      <c r="AH1424" s="477">
        <f t="shared" si="670"/>
        <v>437.36941612337449</v>
      </c>
      <c r="AI1424" s="2204">
        <f t="shared" si="670"/>
        <v>244.56249278551979</v>
      </c>
      <c r="AJ1424" s="477">
        <f t="shared" si="670"/>
        <v>191.70487261340759</v>
      </c>
      <c r="AK1424" s="477">
        <f t="shared" ref="AK1424:AO1424" si="671">+(AK1416+AK1418+AK1422)-(AK1415+AK1418+AK1397)</f>
        <v>167.01667076190509</v>
      </c>
      <c r="AL1424" s="803">
        <f t="shared" si="671"/>
        <v>194.14040084644188</v>
      </c>
      <c r="AM1424" s="803">
        <f t="shared" si="671"/>
        <v>256.32758972813315</v>
      </c>
      <c r="AN1424" s="803">
        <f t="shared" si="671"/>
        <v>274.71531371588958</v>
      </c>
      <c r="AO1424" s="803">
        <f t="shared" si="671"/>
        <v>339.69947382654931</v>
      </c>
      <c r="AP1424" s="803">
        <f t="shared" ref="AP1424:AT1424" si="672">+(AP1416+AP1418+AP1422)-(AP1415+AP1418+AP1397)</f>
        <v>222.9977973167758</v>
      </c>
      <c r="AQ1424" s="803" t="e">
        <f t="shared" si="672"/>
        <v>#REF!</v>
      </c>
      <c r="AR1424" s="2585" t="e">
        <f t="shared" si="672"/>
        <v>#REF!</v>
      </c>
      <c r="AS1424" s="2585" t="e">
        <f t="shared" si="672"/>
        <v>#REF!</v>
      </c>
      <c r="AT1424" s="2585" t="e">
        <f t="shared" si="672"/>
        <v>#REF!</v>
      </c>
    </row>
    <row r="1425" spans="4:46">
      <c r="D1425" s="463" t="s">
        <v>603</v>
      </c>
      <c r="E1425" s="477"/>
      <c r="F1425" s="477"/>
      <c r="G1425" s="477"/>
      <c r="H1425" s="477"/>
      <c r="I1425" s="477"/>
      <c r="J1425" s="477"/>
      <c r="K1425" s="477"/>
      <c r="L1425" s="477"/>
      <c r="M1425" s="477"/>
      <c r="N1425" s="477"/>
      <c r="O1425" s="477"/>
      <c r="P1425" s="477"/>
      <c r="Q1425" s="477"/>
      <c r="R1425" s="477"/>
      <c r="S1425" s="477"/>
      <c r="T1425" s="477"/>
      <c r="U1425" s="477"/>
      <c r="V1425" s="477"/>
      <c r="W1425" s="477"/>
      <c r="X1425" s="477"/>
      <c r="Y1425" s="477"/>
      <c r="Z1425" s="477"/>
      <c r="AA1425" s="477"/>
      <c r="AB1425" s="477"/>
      <c r="AC1425" s="477"/>
      <c r="AD1425" s="477"/>
      <c r="AE1425" s="477"/>
      <c r="AF1425" s="477"/>
      <c r="AG1425" s="477"/>
      <c r="AH1425" s="477"/>
      <c r="AI1425" s="2204"/>
      <c r="AJ1425" s="477"/>
      <c r="AK1425" s="477"/>
      <c r="AL1425" s="803"/>
      <c r="AM1425" s="803"/>
      <c r="AN1425" s="803"/>
      <c r="AO1425" s="803"/>
      <c r="AP1425" s="803"/>
      <c r="AQ1425" s="803"/>
      <c r="AR1425" s="2585"/>
      <c r="AS1425" s="2585"/>
      <c r="AT1425" s="2585"/>
    </row>
    <row r="1426" spans="4:46">
      <c r="D1426" s="478" t="s">
        <v>604</v>
      </c>
      <c r="E1426" s="479"/>
      <c r="F1426" s="479"/>
      <c r="G1426" s="479"/>
      <c r="H1426" s="479"/>
      <c r="I1426" s="479"/>
      <c r="J1426" s="479"/>
      <c r="K1426" s="479"/>
      <c r="L1426" s="479"/>
      <c r="M1426" s="479"/>
      <c r="N1426" s="479"/>
      <c r="O1426" s="479"/>
      <c r="P1426" s="479"/>
      <c r="Q1426" s="479"/>
      <c r="R1426" s="479"/>
      <c r="S1426" s="479"/>
      <c r="T1426" s="479"/>
      <c r="U1426" s="479"/>
      <c r="V1426" s="479" t="e">
        <f t="shared" ref="V1426:AJ1426" si="673">-(V1431+V1432-V1430)-V1410-V1413</f>
        <v>#VALUE!</v>
      </c>
      <c r="W1426" s="479" t="e">
        <f t="shared" si="673"/>
        <v>#VALUE!</v>
      </c>
      <c r="X1426" s="479" t="e">
        <f t="shared" si="673"/>
        <v>#VALUE!</v>
      </c>
      <c r="Y1426" s="479" t="e">
        <f t="shared" si="673"/>
        <v>#VALUE!</v>
      </c>
      <c r="Z1426" s="479" t="e">
        <f t="shared" si="673"/>
        <v>#VALUE!</v>
      </c>
      <c r="AA1426" s="479" t="e">
        <f t="shared" si="673"/>
        <v>#VALUE!</v>
      </c>
      <c r="AB1426" s="479">
        <f t="shared" si="673"/>
        <v>-462.5167398202517</v>
      </c>
      <c r="AC1426" s="479">
        <f t="shared" si="673"/>
        <v>405.1010466570558</v>
      </c>
      <c r="AD1426" s="479">
        <f t="shared" si="673"/>
        <v>-370.33456100239783</v>
      </c>
      <c r="AE1426" s="479">
        <f t="shared" si="673"/>
        <v>-728.02939099765979</v>
      </c>
      <c r="AF1426" s="479">
        <f t="shared" si="673"/>
        <v>-1998.6359138028604</v>
      </c>
      <c r="AG1426" s="479">
        <f t="shared" si="673"/>
        <v>-3322.108046005817</v>
      </c>
      <c r="AH1426" s="479">
        <f t="shared" si="673"/>
        <v>-1197.5205217196456</v>
      </c>
      <c r="AI1426" s="2205">
        <f t="shared" si="673"/>
        <v>-200.76067279297513</v>
      </c>
      <c r="AJ1426" s="479">
        <f t="shared" si="673"/>
        <v>-2531.0047040461022</v>
      </c>
      <c r="AK1426" s="479">
        <f t="shared" ref="AK1426:AO1426" si="674">-(AK1431+AK1432-AK1430)-AK1410-AK1413</f>
        <v>1585.1945503385077</v>
      </c>
      <c r="AL1426" s="804">
        <f t="shared" si="674"/>
        <v>952.05180623104468</v>
      </c>
      <c r="AM1426" s="804">
        <f t="shared" si="674"/>
        <v>-456.93705386620269</v>
      </c>
      <c r="AN1426" s="804">
        <f t="shared" si="674"/>
        <v>-3655.5936707769147</v>
      </c>
      <c r="AO1426" s="804">
        <f t="shared" si="674"/>
        <v>-1228.8998103817919</v>
      </c>
      <c r="AP1426" s="804">
        <f t="shared" ref="AP1426:AT1426" si="675">-(AP1431+AP1432-AP1430)-AP1410-AP1413</f>
        <v>-5.281306572967992E-2</v>
      </c>
      <c r="AQ1426" s="804" t="e">
        <f t="shared" si="675"/>
        <v>#REF!</v>
      </c>
      <c r="AR1426" s="2417" t="e">
        <f t="shared" si="675"/>
        <v>#REF!</v>
      </c>
      <c r="AS1426" s="2417" t="e">
        <f t="shared" si="675"/>
        <v>#VALUE!</v>
      </c>
      <c r="AT1426" s="2417" t="e">
        <f t="shared" si="675"/>
        <v>#REF!</v>
      </c>
    </row>
    <row r="1427" spans="4:46">
      <c r="D1427" s="480" t="s">
        <v>605</v>
      </c>
      <c r="E1427" s="471"/>
      <c r="F1427" s="471"/>
      <c r="G1427" s="471"/>
      <c r="H1427" s="471"/>
      <c r="I1427" s="471"/>
      <c r="J1427" s="471"/>
      <c r="K1427" s="471"/>
      <c r="L1427" s="471"/>
      <c r="M1427" s="471"/>
      <c r="N1427" s="471"/>
      <c r="O1427" s="471"/>
      <c r="P1427" s="471"/>
      <c r="Q1427" s="471"/>
      <c r="R1427" s="471"/>
      <c r="S1427" s="471"/>
      <c r="T1427" s="471"/>
      <c r="U1427" s="471"/>
      <c r="V1427" s="471">
        <f t="shared" ref="V1427:AJ1427" si="676">+V1419</f>
        <v>5.4801092781310699E-2</v>
      </c>
      <c r="W1427" s="471">
        <f t="shared" si="676"/>
        <v>2.6764230078805951E-2</v>
      </c>
      <c r="X1427" s="471">
        <f t="shared" si="676"/>
        <v>4.3170814038928848E-3</v>
      </c>
      <c r="Y1427" s="471">
        <f t="shared" si="676"/>
        <v>38.866785377460751</v>
      </c>
      <c r="Z1427" s="471">
        <f t="shared" si="676"/>
        <v>90.266659326457983</v>
      </c>
      <c r="AA1427" s="471">
        <f t="shared" si="676"/>
        <v>120.7892347801025</v>
      </c>
      <c r="AB1427" s="471">
        <f t="shared" si="676"/>
        <v>153.10968286791379</v>
      </c>
      <c r="AC1427" s="471">
        <f t="shared" si="676"/>
        <v>83.702515022152028</v>
      </c>
      <c r="AD1427" s="471">
        <f t="shared" si="676"/>
        <v>-3.6151031512551904E-2</v>
      </c>
      <c r="AE1427" s="471">
        <f t="shared" si="676"/>
        <v>-4.1501856056460465E-2</v>
      </c>
      <c r="AF1427" s="471">
        <f t="shared" si="676"/>
        <v>-4.896102290397801E-2</v>
      </c>
      <c r="AG1427" s="471">
        <f t="shared" si="676"/>
        <v>-4.8828833493888037E-2</v>
      </c>
      <c r="AH1427" s="471">
        <f t="shared" si="676"/>
        <v>-4.7291548795328812E-2</v>
      </c>
      <c r="AI1427" s="2199">
        <f t="shared" si="676"/>
        <v>-3.2622424149187194E-2</v>
      </c>
      <c r="AJ1427" s="471">
        <f t="shared" si="676"/>
        <v>-2.3487652777857342E-2</v>
      </c>
      <c r="AK1427" s="471">
        <f t="shared" ref="AK1427:AO1427" si="677">+AK1419</f>
        <v>-2.209108471104148E-2</v>
      </c>
      <c r="AL1427" s="800">
        <f t="shared" si="677"/>
        <v>-2.7806417126093982E-2</v>
      </c>
      <c r="AM1427" s="800">
        <f t="shared" si="677"/>
        <v>-3.7529308370911126E-2</v>
      </c>
      <c r="AN1427" s="800">
        <f t="shared" si="677"/>
        <v>-3.7106038933734313E-2</v>
      </c>
      <c r="AO1427" s="800">
        <f t="shared" si="677"/>
        <v>-3.2569434489740146E-2</v>
      </c>
      <c r="AP1427" s="800">
        <f t="shared" ref="AP1427:AT1427" si="678">+AP1419</f>
        <v>-1.955215100622747E-2</v>
      </c>
      <c r="AQ1427" s="800" t="e">
        <f t="shared" si="678"/>
        <v>#REF!</v>
      </c>
      <c r="AR1427" s="2409" t="e">
        <f t="shared" si="678"/>
        <v>#REF!</v>
      </c>
      <c r="AS1427" s="2409" t="e">
        <f t="shared" si="678"/>
        <v>#REF!</v>
      </c>
      <c r="AT1427" s="2409" t="e">
        <f t="shared" si="678"/>
        <v>#REF!</v>
      </c>
    </row>
    <row r="1428" spans="4:46">
      <c r="D1428" s="480" t="s">
        <v>606</v>
      </c>
      <c r="E1428" s="471"/>
      <c r="F1428" s="471"/>
      <c r="G1428" s="471"/>
      <c r="H1428" s="471"/>
      <c r="I1428" s="471"/>
      <c r="J1428" s="471"/>
      <c r="K1428" s="471"/>
      <c r="L1428" s="471"/>
      <c r="M1428" s="471"/>
      <c r="N1428" s="471"/>
      <c r="O1428" s="471"/>
      <c r="P1428" s="471"/>
      <c r="Q1428" s="471"/>
      <c r="R1428" s="471"/>
      <c r="S1428" s="471"/>
      <c r="T1428" s="471"/>
      <c r="U1428" s="471"/>
      <c r="V1428" s="471">
        <f t="shared" ref="V1428:AJ1428" si="679">+V1447</f>
        <v>0</v>
      </c>
      <c r="W1428" s="471">
        <f t="shared" si="679"/>
        <v>462.0982206728371</v>
      </c>
      <c r="X1428" s="471">
        <f t="shared" si="679"/>
        <v>-344.56721285267474</v>
      </c>
      <c r="Y1428" s="471">
        <f t="shared" si="679"/>
        <v>1502.0299730156835</v>
      </c>
      <c r="Z1428" s="471">
        <f t="shared" si="679"/>
        <v>585.19498446549267</v>
      </c>
      <c r="AA1428" s="471">
        <f t="shared" si="679"/>
        <v>-154.10365177196738</v>
      </c>
      <c r="AB1428" s="471">
        <f t="shared" si="679"/>
        <v>309.32938629207024</v>
      </c>
      <c r="AC1428" s="471">
        <f t="shared" si="679"/>
        <v>-488.89093302903319</v>
      </c>
      <c r="AD1428" s="471">
        <f t="shared" si="679"/>
        <v>370.29096531638538</v>
      </c>
      <c r="AE1428" s="471">
        <f t="shared" si="679"/>
        <v>727.95096611200233</v>
      </c>
      <c r="AF1428" s="471">
        <f t="shared" si="679"/>
        <v>1998.5652674671946</v>
      </c>
      <c r="AG1428" s="471">
        <f t="shared" si="679"/>
        <v>3322.0432613195198</v>
      </c>
      <c r="AH1428" s="471">
        <f t="shared" si="679"/>
        <v>1197.4603592943799</v>
      </c>
      <c r="AI1428" s="2199">
        <f t="shared" si="679"/>
        <v>200.64327018216517</v>
      </c>
      <c r="AJ1428" s="471">
        <f t="shared" si="679"/>
        <v>2530.8598155702875</v>
      </c>
      <c r="AK1428" s="471">
        <f t="shared" ref="AK1428:AO1428" si="680">+AK1447</f>
        <v>-1585.3624541989893</v>
      </c>
      <c r="AL1428" s="800">
        <f t="shared" si="680"/>
        <v>-952.22381359019585</v>
      </c>
      <c r="AM1428" s="800">
        <f t="shared" si="680"/>
        <v>456.75267286262965</v>
      </c>
      <c r="AN1428" s="800">
        <f t="shared" si="680"/>
        <v>3655.3892273914335</v>
      </c>
      <c r="AO1428" s="800">
        <f t="shared" si="680"/>
        <v>1228.8646853114201</v>
      </c>
      <c r="AP1428" s="800">
        <f t="shared" ref="AP1428:AT1428" si="681">+AP1447</f>
        <v>0</v>
      </c>
      <c r="AQ1428" s="800">
        <f t="shared" si="681"/>
        <v>0</v>
      </c>
      <c r="AR1428" s="2409">
        <f t="shared" si="681"/>
        <v>0</v>
      </c>
      <c r="AS1428" s="2409">
        <f t="shared" si="681"/>
        <v>0</v>
      </c>
      <c r="AT1428" s="2409" t="e">
        <f t="shared" si="681"/>
        <v>#REF!</v>
      </c>
    </row>
    <row r="1429" spans="4:46">
      <c r="D1429" s="480" t="s">
        <v>607</v>
      </c>
      <c r="E1429" s="471"/>
      <c r="F1429" s="471"/>
      <c r="G1429" s="471"/>
      <c r="H1429" s="471"/>
      <c r="I1429" s="471"/>
      <c r="J1429" s="471"/>
      <c r="K1429" s="471"/>
      <c r="L1429" s="471"/>
      <c r="M1429" s="471"/>
      <c r="N1429" s="471"/>
      <c r="O1429" s="471"/>
      <c r="P1429" s="471"/>
      <c r="Q1429" s="471"/>
      <c r="R1429" s="471"/>
      <c r="S1429" s="471"/>
      <c r="T1429" s="471"/>
      <c r="U1429" s="471"/>
      <c r="V1429" s="471">
        <f t="shared" ref="V1429:AJ1429" si="682">+V1397</f>
        <v>2.856435653040789E-2</v>
      </c>
      <c r="W1429" s="471">
        <f t="shared" si="682"/>
        <v>2.236974570577082E-2</v>
      </c>
      <c r="X1429" s="471">
        <f t="shared" si="682"/>
        <v>2.9987769579284656E-2</v>
      </c>
      <c r="Y1429" s="471">
        <f t="shared" si="682"/>
        <v>4.0906269065808069E-2</v>
      </c>
      <c r="Z1429" s="471">
        <f t="shared" si="682"/>
        <v>3.5087812357723569E-2</v>
      </c>
      <c r="AA1429" s="471">
        <f t="shared" si="682"/>
        <v>2.1851443713436256E-2</v>
      </c>
      <c r="AB1429" s="471">
        <f t="shared" si="682"/>
        <v>2.0499404032604612E-2</v>
      </c>
      <c r="AC1429" s="471">
        <f t="shared" si="682"/>
        <v>2.5368926628571698E-2</v>
      </c>
      <c r="AD1429" s="471">
        <f t="shared" si="682"/>
        <v>2.5196028265208857E-2</v>
      </c>
      <c r="AE1429" s="471">
        <f t="shared" si="682"/>
        <v>3.0786979373426782E-2</v>
      </c>
      <c r="AF1429" s="471">
        <f t="shared" si="682"/>
        <v>3.8154523927069486E-2</v>
      </c>
      <c r="AG1429" s="471">
        <f t="shared" si="682"/>
        <v>2.4229360653854042E-2</v>
      </c>
      <c r="AH1429" s="471">
        <f t="shared" si="682"/>
        <v>2.7934329697652732E-2</v>
      </c>
      <c r="AI1429" s="2199">
        <f t="shared" si="682"/>
        <v>2.6971305590988225E-2</v>
      </c>
      <c r="AJ1429" s="471">
        <f t="shared" si="682"/>
        <v>1.9925196030664685E-2</v>
      </c>
      <c r="AK1429" s="471">
        <f t="shared" ref="AK1429:AO1429" si="683">+AK1397</f>
        <v>1.8849098518610771E-2</v>
      </c>
      <c r="AL1429" s="800">
        <f t="shared" si="683"/>
        <v>1.768838431007367E-2</v>
      </c>
      <c r="AM1429" s="800">
        <f t="shared" si="683"/>
        <v>1.6570807654081893E-2</v>
      </c>
      <c r="AN1429" s="800">
        <f t="shared" si="683"/>
        <v>1.5353395748243891E-2</v>
      </c>
      <c r="AO1429" s="800">
        <f t="shared" si="683"/>
        <v>1.3077102840853002E-2</v>
      </c>
      <c r="AP1429" s="800">
        <f t="shared" ref="AP1429:AT1429" si="684">+AP1397</f>
        <v>1.275804893839338E-2</v>
      </c>
      <c r="AQ1429" s="800">
        <f t="shared" si="684"/>
        <v>1.156424285991405E-2</v>
      </c>
      <c r="AR1429" s="2409">
        <f t="shared" si="684"/>
        <v>1.0311239283567529E-2</v>
      </c>
      <c r="AS1429" s="2409">
        <f t="shared" si="684"/>
        <v>9.2765748510434762E-3</v>
      </c>
      <c r="AT1429" s="2409" t="e">
        <f t="shared" si="684"/>
        <v>#REF!</v>
      </c>
    </row>
    <row r="1430" spans="4:46">
      <c r="D1430" s="480" t="s">
        <v>608</v>
      </c>
      <c r="E1430" s="479"/>
      <c r="F1430" s="479"/>
      <c r="G1430" s="479"/>
      <c r="H1430" s="479"/>
      <c r="I1430" s="479"/>
      <c r="J1430" s="479"/>
      <c r="K1430" s="479"/>
      <c r="L1430" s="479"/>
      <c r="M1430" s="479"/>
      <c r="N1430" s="479"/>
      <c r="O1430" s="479"/>
      <c r="P1430" s="479"/>
      <c r="Q1430" s="479"/>
      <c r="R1430" s="479"/>
      <c r="S1430" s="479"/>
      <c r="T1430" s="479"/>
      <c r="U1430" s="479"/>
      <c r="V1430" s="479">
        <f>-(V1427+V1428+V1429)</f>
        <v>-8.336544931171859E-2</v>
      </c>
      <c r="W1430" s="479">
        <f t="shared" ref="W1430:AJ1430" si="685">-(W1427+W1428+W1429)</f>
        <v>-462.14735464862167</v>
      </c>
      <c r="X1430" s="479">
        <f t="shared" si="685"/>
        <v>344.53290800169157</v>
      </c>
      <c r="Y1430" s="479">
        <f t="shared" si="685"/>
        <v>-1540.93766466221</v>
      </c>
      <c r="Z1430" s="479">
        <f t="shared" si="685"/>
        <v>-675.49673160430837</v>
      </c>
      <c r="AA1430" s="479">
        <f t="shared" si="685"/>
        <v>33.292565548151437</v>
      </c>
      <c r="AB1430" s="479">
        <f t="shared" si="685"/>
        <v>-462.45956856401659</v>
      </c>
      <c r="AC1430" s="479">
        <f t="shared" si="685"/>
        <v>405.16304908025262</v>
      </c>
      <c r="AD1430" s="479">
        <f t="shared" si="685"/>
        <v>-370.28001031313806</v>
      </c>
      <c r="AE1430" s="479">
        <f t="shared" si="685"/>
        <v>-727.94025123531924</v>
      </c>
      <c r="AF1430" s="479">
        <f t="shared" si="685"/>
        <v>-1998.5544609682177</v>
      </c>
      <c r="AG1430" s="479">
        <f t="shared" si="685"/>
        <v>-3322.0186618466796</v>
      </c>
      <c r="AH1430" s="479">
        <f t="shared" si="685"/>
        <v>-1197.4410020752823</v>
      </c>
      <c r="AI1430" s="2205">
        <f t="shared" si="685"/>
        <v>-200.63761906360696</v>
      </c>
      <c r="AJ1430" s="479">
        <f t="shared" si="685"/>
        <v>-2530.8562531135403</v>
      </c>
      <c r="AK1430" s="479">
        <f t="shared" ref="AK1430:AO1430" si="686">-(AK1427+AK1428+AK1429)</f>
        <v>1585.3656961851818</v>
      </c>
      <c r="AL1430" s="804">
        <f t="shared" si="686"/>
        <v>952.23393162301181</v>
      </c>
      <c r="AM1430" s="804">
        <f t="shared" si="686"/>
        <v>-456.73171436191285</v>
      </c>
      <c r="AN1430" s="804">
        <f t="shared" si="686"/>
        <v>-3655.3674747482478</v>
      </c>
      <c r="AO1430" s="804">
        <f t="shared" si="686"/>
        <v>-1228.8451929797714</v>
      </c>
      <c r="AP1430" s="804">
        <f t="shared" ref="AP1430:AT1430" si="687">-(AP1427+AP1428+AP1429)</f>
        <v>6.7941020678340906E-3</v>
      </c>
      <c r="AQ1430" s="804" t="e">
        <f t="shared" si="687"/>
        <v>#REF!</v>
      </c>
      <c r="AR1430" s="2417" t="e">
        <f t="shared" si="687"/>
        <v>#REF!</v>
      </c>
      <c r="AS1430" s="2417" t="e">
        <f t="shared" si="687"/>
        <v>#REF!</v>
      </c>
      <c r="AT1430" s="2417" t="e">
        <f t="shared" si="687"/>
        <v>#REF!</v>
      </c>
    </row>
    <row r="1431" spans="4:46">
      <c r="D1431" s="480" t="s">
        <v>609</v>
      </c>
      <c r="E1431" s="471"/>
      <c r="F1431" s="471"/>
      <c r="G1431" s="471"/>
      <c r="H1431" s="471"/>
      <c r="I1431" s="471"/>
      <c r="J1431" s="471"/>
      <c r="K1431" s="471"/>
      <c r="L1431" s="471"/>
      <c r="M1431" s="471"/>
      <c r="N1431" s="471"/>
      <c r="O1431" s="471"/>
      <c r="P1431" s="471"/>
      <c r="Q1431" s="471"/>
      <c r="R1431" s="471"/>
      <c r="S1431" s="471"/>
      <c r="T1431" s="471"/>
      <c r="U1431" s="471"/>
      <c r="V1431" s="471">
        <f t="shared" ref="V1431:AJ1431" si="688">+V1412-V1413</f>
        <v>-289.48065961646273</v>
      </c>
      <c r="W1431" s="471">
        <f t="shared" si="688"/>
        <v>-110.55605814992012</v>
      </c>
      <c r="X1431" s="471">
        <f t="shared" si="688"/>
        <v>-209.66024368880772</v>
      </c>
      <c r="Y1431" s="471">
        <f t="shared" si="688"/>
        <v>-144.6699200367988</v>
      </c>
      <c r="Z1431" s="471">
        <f t="shared" si="688"/>
        <v>-91.287986037999787</v>
      </c>
      <c r="AA1431" s="471">
        <f t="shared" si="688"/>
        <v>-61.850141450811108</v>
      </c>
      <c r="AB1431" s="471">
        <f t="shared" si="688"/>
        <v>-233.81523850651251</v>
      </c>
      <c r="AC1431" s="471">
        <f t="shared" si="688"/>
        <v>-187.60738398629883</v>
      </c>
      <c r="AD1431" s="471">
        <f t="shared" si="688"/>
        <v>-132.37759668985547</v>
      </c>
      <c r="AE1431" s="471">
        <f t="shared" si="688"/>
        <v>-95.47916798972814</v>
      </c>
      <c r="AF1431" s="471">
        <f t="shared" si="688"/>
        <v>-193.27961022133294</v>
      </c>
      <c r="AG1431" s="471">
        <f t="shared" si="688"/>
        <v>-447.99703874180585</v>
      </c>
      <c r="AH1431" s="471">
        <f t="shared" si="688"/>
        <v>-437.39240390223046</v>
      </c>
      <c r="AI1431" s="2199">
        <f t="shared" si="688"/>
        <v>-244.58540906796156</v>
      </c>
      <c r="AJ1431" s="471">
        <f t="shared" si="688"/>
        <v>-191.72283993106606</v>
      </c>
      <c r="AK1431" s="471">
        <f t="shared" ref="AK1431:AO1431" si="689">+AK1412-AK1413</f>
        <v>-167.03350235903449</v>
      </c>
      <c r="AL1431" s="800">
        <f t="shared" si="689"/>
        <v>-194.1557249608914</v>
      </c>
      <c r="AM1431" s="800">
        <f t="shared" si="689"/>
        <v>-256.33710290984953</v>
      </c>
      <c r="AN1431" s="800">
        <f t="shared" si="689"/>
        <v>-274.72805822743402</v>
      </c>
      <c r="AO1431" s="800">
        <f t="shared" si="689"/>
        <v>-339.72792790929765</v>
      </c>
      <c r="AP1431" s="800">
        <f t="shared" ref="AP1431:AT1431" si="690">+AP1412-AP1413</f>
        <v>-223.04520531658895</v>
      </c>
      <c r="AQ1431" s="800">
        <f t="shared" si="690"/>
        <v>-128.39163285957545</v>
      </c>
      <c r="AR1431" s="2409">
        <f t="shared" si="690"/>
        <v>-79.879479024225219</v>
      </c>
      <c r="AS1431" s="2409">
        <f t="shared" si="690"/>
        <v>-58.588579309037463</v>
      </c>
      <c r="AT1431" s="2409" t="e">
        <f t="shared" si="690"/>
        <v>#REF!</v>
      </c>
    </row>
    <row r="1432" spans="4:46">
      <c r="D1432" s="480" t="s">
        <v>610</v>
      </c>
      <c r="E1432" s="471"/>
      <c r="F1432" s="471"/>
      <c r="G1432" s="471"/>
      <c r="H1432" s="471"/>
      <c r="I1432" s="471"/>
      <c r="J1432" s="471"/>
      <c r="K1432" s="471"/>
      <c r="L1432" s="471"/>
      <c r="M1432" s="471"/>
      <c r="N1432" s="471"/>
      <c r="O1432" s="471"/>
      <c r="P1432" s="471"/>
      <c r="Q1432" s="471"/>
      <c r="R1432" s="471"/>
      <c r="S1432" s="471"/>
      <c r="T1432" s="471"/>
      <c r="U1432" s="471"/>
      <c r="V1432" s="471" t="e">
        <f t="shared" ref="V1432:AJ1432" si="691">+V1407</f>
        <v>#VALUE!</v>
      </c>
      <c r="W1432" s="471" t="e">
        <f t="shared" si="691"/>
        <v>#VALUE!</v>
      </c>
      <c r="X1432" s="471" t="e">
        <f t="shared" si="691"/>
        <v>#VALUE!</v>
      </c>
      <c r="Y1432" s="471" t="e">
        <f t="shared" si="691"/>
        <v>#VALUE!</v>
      </c>
      <c r="Z1432" s="471" t="e">
        <f t="shared" si="691"/>
        <v>#VALUE!</v>
      </c>
      <c r="AA1432" s="471" t="e">
        <f t="shared" si="691"/>
        <v>#VALUE!</v>
      </c>
      <c r="AB1432" s="471">
        <f t="shared" si="691"/>
        <v>0.18001843813956969</v>
      </c>
      <c r="AC1432" s="471">
        <f t="shared" si="691"/>
        <v>0.18695641443798883</v>
      </c>
      <c r="AD1432" s="471">
        <f t="shared" si="691"/>
        <v>0.18984609242119485</v>
      </c>
      <c r="AE1432" s="471">
        <f t="shared" si="691"/>
        <v>0.19175862347166486</v>
      </c>
      <c r="AF1432" s="471">
        <f t="shared" si="691"/>
        <v>0.19263971638445304</v>
      </c>
      <c r="AG1432" s="471">
        <f t="shared" si="691"/>
        <v>0.1828357721165883</v>
      </c>
      <c r="AH1432" s="471">
        <f t="shared" si="691"/>
        <v>0.17392737068067876</v>
      </c>
      <c r="AI1432" s="2199">
        <f t="shared" si="691"/>
        <v>0.1748653518183611</v>
      </c>
      <c r="AJ1432" s="471">
        <f t="shared" si="691"/>
        <v>0.17521910429850762</v>
      </c>
      <c r="AK1432" s="471">
        <f t="shared" ref="AK1432:AO1432" si="692">+AK1407</f>
        <v>0.17144946590885785</v>
      </c>
      <c r="AL1432" s="800">
        <f t="shared" si="692"/>
        <v>0.16687155158472577</v>
      </c>
      <c r="AM1432" s="800">
        <f t="shared" si="692"/>
        <v>0.16125095513988019</v>
      </c>
      <c r="AN1432" s="800">
        <f t="shared" si="692"/>
        <v>0.16285943591421173</v>
      </c>
      <c r="AO1432" s="800">
        <f t="shared" si="692"/>
        <v>0.17676307646467035</v>
      </c>
      <c r="AP1432" s="800">
        <f t="shared" ref="AP1432:AT1432" si="693">+AP1407</f>
        <v>0.19264210755358857</v>
      </c>
      <c r="AQ1432" s="800" t="e">
        <f t="shared" si="693"/>
        <v>#REF!</v>
      </c>
      <c r="AR1432" s="2409" t="e">
        <f t="shared" si="693"/>
        <v>#REF!</v>
      </c>
      <c r="AS1432" s="2409" t="e">
        <f t="shared" si="693"/>
        <v>#VALUE!</v>
      </c>
      <c r="AT1432" s="2409" t="e">
        <f t="shared" si="693"/>
        <v>#VALUE!</v>
      </c>
    </row>
    <row r="1433" spans="4:46">
      <c r="D1433" s="481" t="s">
        <v>611</v>
      </c>
      <c r="E1433" s="482"/>
      <c r="F1433" s="482"/>
      <c r="G1433" s="482"/>
      <c r="H1433" s="482"/>
      <c r="I1433" s="482"/>
      <c r="J1433" s="482"/>
      <c r="K1433" s="482"/>
      <c r="L1433" s="482"/>
      <c r="M1433" s="482"/>
      <c r="N1433" s="482"/>
      <c r="O1433" s="482"/>
      <c r="P1433" s="482"/>
      <c r="Q1433" s="482"/>
      <c r="R1433" s="482"/>
      <c r="S1433" s="482"/>
      <c r="T1433" s="482"/>
      <c r="U1433" s="482"/>
      <c r="V1433" s="482">
        <f t="shared" ref="V1433:AO1433" si="694">+V1004-V1005</f>
        <v>0</v>
      </c>
      <c r="W1433" s="482">
        <f t="shared" si="694"/>
        <v>0</v>
      </c>
      <c r="X1433" s="482">
        <f t="shared" si="694"/>
        <v>0</v>
      </c>
      <c r="Y1433" s="482">
        <f t="shared" si="694"/>
        <v>0</v>
      </c>
      <c r="Z1433" s="482">
        <f t="shared" si="694"/>
        <v>0</v>
      </c>
      <c r="AA1433" s="482">
        <f t="shared" si="694"/>
        <v>0</v>
      </c>
      <c r="AB1433" s="482">
        <f t="shared" si="694"/>
        <v>0</v>
      </c>
      <c r="AC1433" s="482">
        <f t="shared" si="694"/>
        <v>0</v>
      </c>
      <c r="AD1433" s="482">
        <f t="shared" si="694"/>
        <v>0.10897549433986975</v>
      </c>
      <c r="AE1433" s="482">
        <f t="shared" si="694"/>
        <v>0.14978775366784347</v>
      </c>
      <c r="AF1433" s="482">
        <f t="shared" si="694"/>
        <v>0.16321608497932583</v>
      </c>
      <c r="AG1433" s="482">
        <f t="shared" si="694"/>
        <v>0.15289148311525474</v>
      </c>
      <c r="AH1433" s="482">
        <f t="shared" si="694"/>
        <v>0.13967050033353956</v>
      </c>
      <c r="AI1433" s="2206">
        <f t="shared" si="694"/>
        <v>0.1323683507051675</v>
      </c>
      <c r="AJ1433" s="482">
        <f t="shared" si="694"/>
        <v>0.12445205929612912</v>
      </c>
      <c r="AK1433" s="482">
        <f t="shared" si="694"/>
        <v>0.11211618124454981</v>
      </c>
      <c r="AL1433" s="805">
        <f t="shared" si="694"/>
        <v>0.10397189813978081</v>
      </c>
      <c r="AM1433" s="805">
        <f t="shared" si="694"/>
        <v>0.10331849369998691</v>
      </c>
      <c r="AN1433" s="805">
        <f t="shared" si="694"/>
        <v>0.11191719857508153</v>
      </c>
      <c r="AO1433" s="805">
        <f t="shared" si="694"/>
        <v>0.10401753134046965</v>
      </c>
      <c r="AP1433" s="805">
        <f t="shared" ref="AP1433:AT1433" si="695">+AP1004-AP1005</f>
        <v>9.731506214107899E-2</v>
      </c>
      <c r="AQ1433" s="805">
        <f t="shared" si="695"/>
        <v>8.3673364685731833E-2</v>
      </c>
      <c r="AR1433" s="2414">
        <f t="shared" si="695"/>
        <v>7.0470665338319249E-2</v>
      </c>
      <c r="AS1433" s="2414">
        <f t="shared" si="695"/>
        <v>5.9106165824253765E-2</v>
      </c>
      <c r="AT1433" s="2414" t="e">
        <f t="shared" si="695"/>
        <v>#REF!</v>
      </c>
    </row>
    <row r="1434" spans="4:46">
      <c r="D1434" s="481" t="s">
        <v>612</v>
      </c>
      <c r="E1434" s="483"/>
      <c r="F1434" s="483"/>
      <c r="G1434" s="483"/>
      <c r="H1434" s="483"/>
      <c r="I1434" s="483"/>
      <c r="J1434" s="483"/>
      <c r="K1434" s="483"/>
      <c r="L1434" s="483"/>
      <c r="M1434" s="483"/>
      <c r="N1434" s="483"/>
      <c r="O1434" s="483"/>
      <c r="P1434" s="483"/>
      <c r="Q1434" s="483"/>
      <c r="R1434" s="483"/>
      <c r="S1434" s="483"/>
      <c r="T1434" s="483"/>
      <c r="U1434" s="483"/>
      <c r="V1434" s="483"/>
      <c r="W1434" s="483"/>
      <c r="X1434" s="483"/>
      <c r="Y1434" s="482">
        <f t="shared" ref="Y1434:AO1434" si="696">+Y1005</f>
        <v>0</v>
      </c>
      <c r="Z1434" s="482">
        <f t="shared" si="696"/>
        <v>0</v>
      </c>
      <c r="AA1434" s="482">
        <f t="shared" si="696"/>
        <v>0</v>
      </c>
      <c r="AB1434" s="482">
        <f t="shared" si="696"/>
        <v>0</v>
      </c>
      <c r="AC1434" s="482">
        <f t="shared" si="696"/>
        <v>0</v>
      </c>
      <c r="AD1434" s="482">
        <f t="shared" si="696"/>
        <v>0.39613941615916803</v>
      </c>
      <c r="AE1434" s="492">
        <f t="shared" si="696"/>
        <v>0.51577844733680067</v>
      </c>
      <c r="AF1434" s="492">
        <f t="shared" si="696"/>
        <v>0.50307885220625392</v>
      </c>
      <c r="AG1434" s="492">
        <f t="shared" si="696"/>
        <v>0.45509809624876657</v>
      </c>
      <c r="AH1434" s="492">
        <f t="shared" si="696"/>
        <v>0.54704642702516826</v>
      </c>
      <c r="AI1434" s="2207">
        <f t="shared" si="696"/>
        <v>0.62699749135804295</v>
      </c>
      <c r="AJ1434" s="492">
        <f t="shared" si="696"/>
        <v>0.67515388128401066</v>
      </c>
      <c r="AK1434" s="492">
        <f t="shared" si="696"/>
        <v>0.71719817910172035</v>
      </c>
      <c r="AL1434" s="805">
        <f t="shared" si="696"/>
        <v>0.72967678698314531</v>
      </c>
      <c r="AM1434" s="805">
        <f t="shared" si="696"/>
        <v>0.71000782819485375</v>
      </c>
      <c r="AN1434" s="805">
        <f t="shared" si="696"/>
        <v>0.6647083532118061</v>
      </c>
      <c r="AO1434" s="805">
        <f t="shared" si="696"/>
        <v>0.57419373102505233</v>
      </c>
      <c r="AP1434" s="805">
        <f t="shared" ref="AP1434:AT1434" si="697">+AP1005</f>
        <v>0.53947639677095371</v>
      </c>
      <c r="AQ1434" s="805">
        <f t="shared" si="697"/>
        <v>0.47793104716304358</v>
      </c>
      <c r="AR1434" s="2414">
        <f t="shared" si="697"/>
        <v>0.41175645691433643</v>
      </c>
      <c r="AS1434" s="2414">
        <f t="shared" si="697"/>
        <v>0.3536508223953575</v>
      </c>
      <c r="AT1434" s="2414" t="e">
        <f t="shared" si="697"/>
        <v>#REF!</v>
      </c>
    </row>
    <row r="1435" spans="4:46">
      <c r="D1435" s="422"/>
      <c r="E1435" s="380"/>
      <c r="F1435" s="380"/>
      <c r="G1435" s="380"/>
      <c r="H1435" s="380"/>
      <c r="I1435" s="380"/>
      <c r="J1435" s="380"/>
      <c r="K1435" s="380"/>
      <c r="L1435" s="380"/>
      <c r="M1435" s="380"/>
      <c r="N1435" s="380"/>
      <c r="O1435" s="380"/>
      <c r="P1435" s="380"/>
      <c r="Q1435" s="380"/>
      <c r="R1435" s="380"/>
      <c r="S1435" s="380"/>
      <c r="T1435" s="380"/>
      <c r="U1435" s="380"/>
      <c r="V1435" s="380">
        <f t="shared" ref="V1435:AJ1435" si="698">+V1350</f>
        <v>2011</v>
      </c>
      <c r="W1435" s="380">
        <f t="shared" si="698"/>
        <v>2012</v>
      </c>
      <c r="X1435" s="380">
        <f t="shared" si="698"/>
        <v>2013</v>
      </c>
      <c r="Y1435" s="380">
        <f t="shared" si="698"/>
        <v>2014</v>
      </c>
      <c r="Z1435" s="380">
        <f t="shared" si="698"/>
        <v>2015</v>
      </c>
      <c r="AA1435" s="380">
        <f t="shared" si="698"/>
        <v>2016</v>
      </c>
      <c r="AB1435" s="380">
        <f t="shared" si="698"/>
        <v>2017</v>
      </c>
      <c r="AC1435" s="380">
        <f t="shared" si="698"/>
        <v>2018</v>
      </c>
      <c r="AD1435" s="380">
        <f t="shared" si="698"/>
        <v>2019</v>
      </c>
      <c r="AE1435" s="380">
        <f t="shared" si="698"/>
        <v>2020</v>
      </c>
      <c r="AF1435" s="380">
        <f t="shared" si="698"/>
        <v>2021</v>
      </c>
      <c r="AG1435" s="380">
        <f t="shared" si="698"/>
        <v>2022</v>
      </c>
      <c r="AH1435" s="380">
        <f t="shared" si="698"/>
        <v>2023</v>
      </c>
      <c r="AI1435" s="2189">
        <f t="shared" si="698"/>
        <v>2024</v>
      </c>
      <c r="AJ1435" s="380">
        <f t="shared" si="698"/>
        <v>2025</v>
      </c>
      <c r="AK1435" s="380">
        <f t="shared" ref="AK1435:AT1435" si="699">+AK1350</f>
        <v>2026</v>
      </c>
      <c r="AL1435" s="798">
        <f t="shared" si="699"/>
        <v>2027</v>
      </c>
      <c r="AM1435" s="798">
        <f t="shared" si="699"/>
        <v>2028</v>
      </c>
      <c r="AN1435" s="798">
        <f t="shared" si="699"/>
        <v>2029</v>
      </c>
      <c r="AO1435" s="798">
        <f t="shared" si="699"/>
        <v>2030</v>
      </c>
      <c r="AP1435" s="798">
        <f t="shared" si="699"/>
        <v>2031</v>
      </c>
      <c r="AQ1435" s="798">
        <f t="shared" si="699"/>
        <v>2032</v>
      </c>
      <c r="AR1435" s="2412">
        <f t="shared" si="699"/>
        <v>2033</v>
      </c>
      <c r="AS1435" s="2412">
        <f t="shared" si="699"/>
        <v>2034</v>
      </c>
      <c r="AT1435" s="2412">
        <f t="shared" si="699"/>
        <v>2035</v>
      </c>
    </row>
    <row r="1436" spans="4:46" ht="18.5">
      <c r="D1436" s="460" t="s">
        <v>526</v>
      </c>
      <c r="E1436" s="374"/>
      <c r="F1436" s="374"/>
      <c r="G1436" s="374"/>
      <c r="H1436" s="374"/>
      <c r="I1436" s="374"/>
      <c r="J1436" s="374"/>
      <c r="K1436" s="374"/>
      <c r="L1436" s="374"/>
      <c r="M1436" s="374"/>
      <c r="N1436" s="374"/>
      <c r="O1436" s="374"/>
      <c r="P1436" s="374"/>
      <c r="Q1436" s="374"/>
      <c r="R1436" s="374"/>
      <c r="S1436" s="374"/>
      <c r="T1436" s="374"/>
      <c r="U1436" s="374"/>
      <c r="V1436" s="374"/>
      <c r="W1436" s="374"/>
      <c r="X1436" s="374"/>
      <c r="Y1436" s="374"/>
      <c r="Z1436" s="374"/>
      <c r="AA1436" s="374"/>
      <c r="AB1436" s="374"/>
      <c r="AC1436" s="374"/>
      <c r="AD1436" s="374"/>
      <c r="AE1436" s="374"/>
      <c r="AF1436" s="374"/>
      <c r="AG1436" s="374"/>
      <c r="AH1436" s="374"/>
      <c r="AI1436" s="2203"/>
      <c r="AJ1436" s="374"/>
      <c r="AK1436" s="374"/>
      <c r="AL1436" s="802"/>
      <c r="AM1436" s="802"/>
      <c r="AN1436" s="802"/>
      <c r="AO1436" s="802"/>
      <c r="AP1436" s="802"/>
      <c r="AQ1436" s="802"/>
      <c r="AR1436" s="2584"/>
      <c r="AS1436" s="2584"/>
      <c r="AT1436" s="2584"/>
    </row>
    <row r="1437" spans="4:46">
      <c r="D1437" s="374" t="s">
        <v>613</v>
      </c>
      <c r="E1437" s="378"/>
      <c r="F1437" s="378"/>
      <c r="G1437" s="378"/>
      <c r="H1437" s="378"/>
      <c r="I1437" s="378"/>
      <c r="J1437" s="378"/>
      <c r="K1437" s="378"/>
      <c r="L1437" s="378"/>
      <c r="M1437" s="378"/>
      <c r="N1437" s="378"/>
      <c r="O1437" s="378"/>
      <c r="P1437" s="378"/>
      <c r="Q1437" s="378"/>
      <c r="R1437" s="378"/>
      <c r="S1437" s="378"/>
      <c r="T1437" s="378"/>
      <c r="U1437" s="378"/>
      <c r="V1437" s="378"/>
      <c r="W1437" s="378">
        <f t="shared" ref="W1437:AT1437" si="700">+W776</f>
        <v>-0.14780688638504078</v>
      </c>
      <c r="X1437" s="378">
        <f t="shared" si="700"/>
        <v>0.21148443645353407</v>
      </c>
      <c r="Y1437" s="378">
        <f t="shared" si="700"/>
        <v>-5.2232273125182312E-2</v>
      </c>
      <c r="Z1437" s="378">
        <f t="shared" si="700"/>
        <v>-3.8968932692402092E-2</v>
      </c>
      <c r="AA1437" s="378">
        <f t="shared" si="700"/>
        <v>5.6768848054819764E-2</v>
      </c>
      <c r="AB1437" s="378">
        <f t="shared" si="700"/>
        <v>4.1133956444411396E-2</v>
      </c>
      <c r="AC1437" s="378">
        <f t="shared" si="700"/>
        <v>0.14787784286986633</v>
      </c>
      <c r="AD1437" s="378">
        <f t="shared" si="700"/>
        <v>3.9007283434467736E-2</v>
      </c>
      <c r="AE1437" s="378">
        <f t="shared" si="700"/>
        <v>4.8674958903937332E-2</v>
      </c>
      <c r="AF1437" s="378">
        <f t="shared" si="700"/>
        <v>-8.1839103739641851E-3</v>
      </c>
      <c r="AG1437" s="378">
        <f t="shared" si="700"/>
        <v>1.004099197728725E-2</v>
      </c>
      <c r="AH1437" s="378">
        <f t="shared" si="700"/>
        <v>0.10543849328692813</v>
      </c>
      <c r="AI1437" s="2192">
        <f t="shared" si="700"/>
        <v>0.192838805316248</v>
      </c>
      <c r="AJ1437" s="378">
        <f t="shared" si="700"/>
        <v>8.1151150370923672E-2</v>
      </c>
      <c r="AK1437" s="378">
        <f t="shared" si="700"/>
        <v>5.946059339791198E-2</v>
      </c>
      <c r="AL1437" s="793">
        <f t="shared" si="700"/>
        <v>5.3616631769278861E-2</v>
      </c>
      <c r="AM1437" s="793">
        <f t="shared" si="700"/>
        <v>4.7381052972788829E-2</v>
      </c>
      <c r="AN1437" s="793">
        <f t="shared" si="700"/>
        <v>1.9539543148821215E-2</v>
      </c>
      <c r="AO1437" s="793">
        <f t="shared" si="700"/>
        <v>2.779565784547253E-2</v>
      </c>
      <c r="AP1437" s="793">
        <f t="shared" si="700"/>
        <v>-0.20741232621831235</v>
      </c>
      <c r="AQ1437" s="793">
        <f t="shared" si="700"/>
        <v>-0.29971873629455836</v>
      </c>
      <c r="AR1437" s="2408">
        <f t="shared" si="700"/>
        <v>-0.17116952349270279</v>
      </c>
      <c r="AS1437" s="2408">
        <f t="shared" si="700"/>
        <v>-0.18451777057738275</v>
      </c>
      <c r="AT1437" s="2408">
        <f t="shared" si="700"/>
        <v>-0.2255306074971439</v>
      </c>
    </row>
    <row r="1438" spans="4:46">
      <c r="D1438" s="374" t="s">
        <v>614</v>
      </c>
      <c r="E1438" s="378"/>
      <c r="F1438" s="378"/>
      <c r="G1438" s="378"/>
      <c r="H1438" s="378"/>
      <c r="I1438" s="378"/>
      <c r="J1438" s="378"/>
      <c r="K1438" s="378"/>
      <c r="L1438" s="378"/>
      <c r="M1438" s="378"/>
      <c r="N1438" s="378"/>
      <c r="O1438" s="378"/>
      <c r="P1438" s="378"/>
      <c r="Q1438" s="378"/>
      <c r="R1438" s="378"/>
      <c r="S1438" s="378"/>
      <c r="T1438" s="378"/>
      <c r="U1438" s="378"/>
      <c r="V1438" s="378"/>
      <c r="W1438" s="378">
        <f t="shared" ref="W1438:AT1438" si="701">+W777</f>
        <v>0.2877871413934423</v>
      </c>
      <c r="X1438" s="378">
        <f t="shared" si="701"/>
        <v>-5.6186088324530474E-2</v>
      </c>
      <c r="Y1438" s="378">
        <f t="shared" si="701"/>
        <v>0.24282851862659247</v>
      </c>
      <c r="Z1438" s="378">
        <f t="shared" si="701"/>
        <v>0.24974265799165424</v>
      </c>
      <c r="AA1438" s="378">
        <f t="shared" si="701"/>
        <v>1.9180508094120054E-2</v>
      </c>
      <c r="AB1438" s="378">
        <f t="shared" si="701"/>
        <v>8.2455636263813747E-2</v>
      </c>
      <c r="AC1438" s="378">
        <f t="shared" si="701"/>
        <v>8.1768952645060265E-3</v>
      </c>
      <c r="AD1438" s="378">
        <f t="shared" si="701"/>
        <v>0.11547353237802936</v>
      </c>
      <c r="AE1438" s="378">
        <f t="shared" si="701"/>
        <v>0.13100388542775127</v>
      </c>
      <c r="AF1438" s="378">
        <f t="shared" si="701"/>
        <v>0.16558407577524084</v>
      </c>
      <c r="AG1438" s="378">
        <f t="shared" si="701"/>
        <v>0.21522100039459019</v>
      </c>
      <c r="AH1438" s="378">
        <f t="shared" si="701"/>
        <v>0.1227061698128695</v>
      </c>
      <c r="AI1438" s="2192">
        <f t="shared" si="701"/>
        <v>1.3119213189172901E-2</v>
      </c>
      <c r="AJ1438" s="378">
        <f t="shared" si="701"/>
        <v>0.15475618068442537</v>
      </c>
      <c r="AK1438" s="378">
        <f t="shared" si="701"/>
        <v>3.452247489823447E-2</v>
      </c>
      <c r="AL1438" s="793">
        <f t="shared" si="701"/>
        <v>9.3535511435580157E-2</v>
      </c>
      <c r="AM1438" s="793">
        <f t="shared" si="701"/>
        <v>7.5544894215517161E-2</v>
      </c>
      <c r="AN1438" s="793">
        <f t="shared" si="701"/>
        <v>0.10466802164268936</v>
      </c>
      <c r="AO1438" s="793">
        <f t="shared" si="701"/>
        <v>8.728533413504834E-2</v>
      </c>
      <c r="AP1438" s="793">
        <f t="shared" si="701"/>
        <v>9.9113836374989356E-2</v>
      </c>
      <c r="AQ1438" s="793">
        <f t="shared" si="701"/>
        <v>0.11177681736386459</v>
      </c>
      <c r="AR1438" s="2408">
        <f t="shared" si="701"/>
        <v>0.17116952349270281</v>
      </c>
      <c r="AS1438" s="2408">
        <f t="shared" si="701"/>
        <v>0.18451777057738264</v>
      </c>
      <c r="AT1438" s="2408">
        <f t="shared" si="701"/>
        <v>0.22553060749714401</v>
      </c>
    </row>
    <row r="1439" spans="4:46">
      <c r="D1439" s="421" t="s">
        <v>615</v>
      </c>
      <c r="E1439" s="420"/>
      <c r="F1439" s="420"/>
      <c r="G1439" s="420"/>
      <c r="H1439" s="420"/>
      <c r="I1439" s="420"/>
      <c r="J1439" s="420"/>
      <c r="K1439" s="420"/>
      <c r="L1439" s="420"/>
      <c r="M1439" s="420"/>
      <c r="N1439" s="420"/>
      <c r="O1439" s="420"/>
      <c r="P1439" s="420"/>
      <c r="Q1439" s="420"/>
      <c r="R1439" s="420"/>
      <c r="S1439" s="420"/>
      <c r="T1439" s="420"/>
      <c r="U1439" s="420"/>
      <c r="V1439" s="420"/>
      <c r="W1439" s="420">
        <f t="shared" ref="W1439:AT1439" si="702">+W778</f>
        <v>9.6389984631147466E-2</v>
      </c>
      <c r="X1439" s="420">
        <f t="shared" si="702"/>
        <v>-5.6410832677828933E-2</v>
      </c>
      <c r="Y1439" s="420">
        <f t="shared" si="702"/>
        <v>0.16160485361346172</v>
      </c>
      <c r="Z1439" s="420">
        <f t="shared" si="702"/>
        <v>4.9551857274037395E-2</v>
      </c>
      <c r="AA1439" s="420">
        <f t="shared" si="702"/>
        <v>-9.8142213248052224E-3</v>
      </c>
      <c r="AB1439" s="420">
        <f t="shared" si="702"/>
        <v>2.7826212820414316E-2</v>
      </c>
      <c r="AC1439" s="420">
        <f t="shared" si="702"/>
        <v>-3.3947492050444138E-2</v>
      </c>
      <c r="AD1439" s="420">
        <f t="shared" si="702"/>
        <v>2.9659850405635485E-2</v>
      </c>
      <c r="AE1439" s="420">
        <f t="shared" si="702"/>
        <v>3.9517737429900363E-2</v>
      </c>
      <c r="AF1439" s="420">
        <f t="shared" si="702"/>
        <v>0.13336066602255239</v>
      </c>
      <c r="AG1439" s="420">
        <f t="shared" si="702"/>
        <v>0.16560986590592158</v>
      </c>
      <c r="AH1439" s="420">
        <f t="shared" si="702"/>
        <v>4.2276425859135908E-2</v>
      </c>
      <c r="AI1439" s="2208">
        <f t="shared" si="702"/>
        <v>7.4750906351616709E-3</v>
      </c>
      <c r="AJ1439" s="420">
        <f t="shared" si="702"/>
        <v>6.5631656345666964E-2</v>
      </c>
      <c r="AK1439" s="420">
        <f t="shared" si="702"/>
        <v>-3.2593302221286022E-2</v>
      </c>
      <c r="AL1439" s="805">
        <f t="shared" si="702"/>
        <v>-1.6851802879907989E-2</v>
      </c>
      <c r="AM1439" s="805">
        <f t="shared" si="702"/>
        <v>7.5807228280947887E-3</v>
      </c>
      <c r="AN1439" s="805">
        <f t="shared" si="702"/>
        <v>5.5264019464920558E-2</v>
      </c>
      <c r="AO1439" s="805">
        <f t="shared" si="702"/>
        <v>1.7909662842562232E-2</v>
      </c>
      <c r="AP1439" s="805">
        <f t="shared" si="702"/>
        <v>0</v>
      </c>
      <c r="AQ1439" s="805">
        <f t="shared" si="702"/>
        <v>0</v>
      </c>
      <c r="AR1439" s="2414">
        <f t="shared" si="702"/>
        <v>0</v>
      </c>
      <c r="AS1439" s="2414">
        <f t="shared" si="702"/>
        <v>0</v>
      </c>
      <c r="AT1439" s="2414">
        <f t="shared" si="702"/>
        <v>0</v>
      </c>
    </row>
    <row r="1440" spans="4:46">
      <c r="D1440" s="421" t="s">
        <v>616</v>
      </c>
      <c r="E1440" s="420"/>
      <c r="F1440" s="420"/>
      <c r="G1440" s="420"/>
      <c r="H1440" s="420"/>
      <c r="I1440" s="420"/>
      <c r="J1440" s="420"/>
      <c r="K1440" s="420"/>
      <c r="L1440" s="420"/>
      <c r="M1440" s="420"/>
      <c r="N1440" s="420"/>
      <c r="O1440" s="420"/>
      <c r="P1440" s="420"/>
      <c r="Q1440" s="420"/>
      <c r="R1440" s="420"/>
      <c r="S1440" s="420"/>
      <c r="T1440" s="420"/>
      <c r="U1440" s="420"/>
      <c r="V1440" s="420"/>
      <c r="W1440" s="420">
        <f t="shared" ref="W1440:AT1440" si="703">+W779+W780+(W754-V754)/V758</f>
        <v>0.19301955686475392</v>
      </c>
      <c r="X1440" s="420">
        <f t="shared" si="703"/>
        <v>3.0340487695249526E-3</v>
      </c>
      <c r="Y1440" s="420">
        <f t="shared" si="703"/>
        <v>7.6554858476801657E-2</v>
      </c>
      <c r="Z1440" s="420">
        <f t="shared" si="703"/>
        <v>0.20019080071761686</v>
      </c>
      <c r="AA1440" s="420">
        <f t="shared" si="703"/>
        <v>2.8994729418925284E-2</v>
      </c>
      <c r="AB1440" s="420">
        <f t="shared" si="703"/>
        <v>5.4629423443399446E-2</v>
      </c>
      <c r="AC1440" s="420">
        <f t="shared" si="703"/>
        <v>4.2124387314950079E-2</v>
      </c>
      <c r="AD1440" s="420">
        <f t="shared" si="703"/>
        <v>8.581368197239389E-2</v>
      </c>
      <c r="AE1440" s="420">
        <f t="shared" si="703"/>
        <v>9.1486147997850945E-2</v>
      </c>
      <c r="AF1440" s="420">
        <f t="shared" si="703"/>
        <v>3.2223409752688337E-2</v>
      </c>
      <c r="AG1440" s="420">
        <f t="shared" si="703"/>
        <v>4.9611134488668683E-2</v>
      </c>
      <c r="AH1440" s="420">
        <f t="shared" si="703"/>
        <v>8.0429743953733507E-2</v>
      </c>
      <c r="AI1440" s="2208">
        <f t="shared" si="703"/>
        <v>5.644122554011222E-3</v>
      </c>
      <c r="AJ1440" s="420">
        <f t="shared" si="703"/>
        <v>8.9124524338758407E-2</v>
      </c>
      <c r="AK1440" s="420">
        <f t="shared" si="703"/>
        <v>6.7115777119520464E-2</v>
      </c>
      <c r="AL1440" s="805">
        <f t="shared" si="703"/>
        <v>0.11038731431548821</v>
      </c>
      <c r="AM1440" s="805">
        <f t="shared" si="703"/>
        <v>6.7964171387422417E-2</v>
      </c>
      <c r="AN1440" s="805">
        <f t="shared" si="703"/>
        <v>4.9404002177768767E-2</v>
      </c>
      <c r="AO1440" s="805">
        <f t="shared" si="703"/>
        <v>6.9375671292486188E-2</v>
      </c>
      <c r="AP1440" s="805">
        <f t="shared" si="703"/>
        <v>9.9113836374989356E-2</v>
      </c>
      <c r="AQ1440" s="805">
        <f t="shared" si="703"/>
        <v>0.11177681736386448</v>
      </c>
      <c r="AR1440" s="2414">
        <f t="shared" si="703"/>
        <v>0.17116952349270284</v>
      </c>
      <c r="AS1440" s="2414">
        <f t="shared" si="703"/>
        <v>0.18451777057738275</v>
      </c>
      <c r="AT1440" s="2414">
        <f t="shared" si="703"/>
        <v>0.22553060749714379</v>
      </c>
    </row>
    <row r="1441" spans="4:46">
      <c r="D1441" s="371" t="s">
        <v>528</v>
      </c>
      <c r="E1441" s="377"/>
      <c r="F1441" s="377"/>
      <c r="G1441" s="377"/>
      <c r="H1441" s="377"/>
      <c r="I1441" s="377"/>
      <c r="J1441" s="377"/>
      <c r="K1441" s="377"/>
      <c r="L1441" s="377"/>
      <c r="M1441" s="377"/>
      <c r="N1441" s="377"/>
      <c r="O1441" s="377"/>
      <c r="P1441" s="377"/>
      <c r="Q1441" s="377"/>
      <c r="R1441" s="377"/>
      <c r="S1441" s="377"/>
      <c r="T1441" s="377"/>
      <c r="U1441" s="377"/>
      <c r="V1441" s="377"/>
      <c r="W1441" s="377">
        <f t="shared" ref="W1441:AT1441" si="704">+W781</f>
        <v>0.1397284836065571</v>
      </c>
      <c r="X1441" s="377">
        <f t="shared" si="704"/>
        <v>0.15529834812900334</v>
      </c>
      <c r="Y1441" s="377">
        <f t="shared" si="704"/>
        <v>0.19059624550141038</v>
      </c>
      <c r="Z1441" s="377">
        <f t="shared" si="704"/>
        <v>0.21077372529925203</v>
      </c>
      <c r="AA1441" s="377">
        <f t="shared" si="704"/>
        <v>7.5949356148939745E-2</v>
      </c>
      <c r="AB1441" s="377">
        <f t="shared" si="704"/>
        <v>0.12358240600134518</v>
      </c>
      <c r="AC1441" s="377">
        <f t="shared" si="704"/>
        <v>0.15606113437806715</v>
      </c>
      <c r="AD1441" s="377">
        <f t="shared" si="704"/>
        <v>0.15448081581249723</v>
      </c>
      <c r="AE1441" s="377">
        <f t="shared" si="704"/>
        <v>0.1796823236662336</v>
      </c>
      <c r="AF1441" s="377">
        <f t="shared" si="704"/>
        <v>0.15739721601865425</v>
      </c>
      <c r="AG1441" s="377">
        <f t="shared" si="704"/>
        <v>0.22526190410194313</v>
      </c>
      <c r="AH1441" s="377">
        <f t="shared" si="704"/>
        <v>0.22814473514148459</v>
      </c>
      <c r="AI1441" s="2191">
        <f t="shared" si="704"/>
        <v>0.20595801850542075</v>
      </c>
      <c r="AJ1441" s="377">
        <f t="shared" si="704"/>
        <v>0.23590733105534911</v>
      </c>
      <c r="AK1441" s="377">
        <f t="shared" si="704"/>
        <v>9.3983068296146513E-2</v>
      </c>
      <c r="AL1441" s="792">
        <f t="shared" si="704"/>
        <v>0.14715214320485903</v>
      </c>
      <c r="AM1441" s="792">
        <f t="shared" si="704"/>
        <v>0.12292594718830609</v>
      </c>
      <c r="AN1441" s="792">
        <f t="shared" si="704"/>
        <v>0.12420756479151049</v>
      </c>
      <c r="AO1441" s="792">
        <f t="shared" si="704"/>
        <v>0.11508099198052103</v>
      </c>
      <c r="AP1441" s="792">
        <f t="shared" si="704"/>
        <v>-0.10829848984332306</v>
      </c>
      <c r="AQ1441" s="792">
        <f t="shared" si="704"/>
        <v>-0.18794191893069379</v>
      </c>
      <c r="AR1441" s="2407">
        <f t="shared" si="704"/>
        <v>0</v>
      </c>
      <c r="AS1441" s="2407">
        <f t="shared" si="704"/>
        <v>0</v>
      </c>
      <c r="AT1441" s="2407">
        <f t="shared" si="704"/>
        <v>0</v>
      </c>
    </row>
    <row r="1442" spans="4:46">
      <c r="D1442" s="463" t="s">
        <v>617</v>
      </c>
      <c r="E1442" s="420"/>
      <c r="F1442" s="420"/>
      <c r="G1442" s="420"/>
      <c r="H1442" s="420"/>
      <c r="I1442" s="420"/>
      <c r="J1442" s="420"/>
      <c r="K1442" s="420"/>
      <c r="L1442" s="420"/>
      <c r="M1442" s="420"/>
      <c r="N1442" s="420"/>
      <c r="O1442" s="420"/>
      <c r="P1442" s="420"/>
      <c r="Q1442" s="420"/>
      <c r="R1442" s="420"/>
      <c r="S1442" s="420"/>
      <c r="T1442" s="420"/>
      <c r="U1442" s="420"/>
      <c r="V1442" s="420"/>
      <c r="W1442" s="420"/>
      <c r="X1442" s="420"/>
      <c r="Y1442" s="420"/>
      <c r="Z1442" s="420"/>
      <c r="AA1442" s="420"/>
      <c r="AB1442" s="420"/>
      <c r="AC1442" s="420"/>
      <c r="AD1442" s="420"/>
      <c r="AE1442" s="420"/>
      <c r="AF1442" s="420"/>
      <c r="AG1442" s="420"/>
      <c r="AH1442" s="420"/>
      <c r="AI1442" s="2208"/>
      <c r="AJ1442" s="420"/>
      <c r="AK1442" s="420"/>
      <c r="AL1442" s="805"/>
      <c r="AM1442" s="805"/>
      <c r="AN1442" s="805"/>
      <c r="AO1442" s="805"/>
      <c r="AP1442" s="805"/>
      <c r="AQ1442" s="805"/>
      <c r="AR1442" s="2414"/>
      <c r="AS1442" s="2414"/>
      <c r="AT1442" s="2414"/>
    </row>
    <row r="1443" spans="4:46">
      <c r="D1443" s="484" t="s">
        <v>618</v>
      </c>
      <c r="E1443" s="482"/>
      <c r="F1443" s="482"/>
      <c r="G1443" s="482"/>
      <c r="H1443" s="482"/>
      <c r="I1443" s="482"/>
      <c r="J1443" s="482"/>
      <c r="K1443" s="482"/>
      <c r="L1443" s="482"/>
      <c r="M1443" s="482"/>
      <c r="N1443" s="482"/>
      <c r="O1443" s="482"/>
      <c r="P1443" s="482"/>
      <c r="Q1443" s="482"/>
      <c r="R1443" s="482"/>
      <c r="S1443" s="482"/>
      <c r="T1443" s="482"/>
      <c r="U1443" s="482"/>
      <c r="V1443" s="482"/>
      <c r="W1443" s="482">
        <f t="shared" ref="W1443:AT1443" si="705">+(W748-V748)/W$163</f>
        <v>-708.59331976331327</v>
      </c>
      <c r="X1443" s="482">
        <f t="shared" si="705"/>
        <v>1291.7838537624186</v>
      </c>
      <c r="Y1443" s="482">
        <f t="shared" si="705"/>
        <v>-485.47081376911149</v>
      </c>
      <c r="Z1443" s="482">
        <f t="shared" si="705"/>
        <v>-460.21330412402943</v>
      </c>
      <c r="AA1443" s="482">
        <f t="shared" si="705"/>
        <v>891.3887819122823</v>
      </c>
      <c r="AB1443" s="482">
        <f t="shared" si="705"/>
        <v>457.26457943927539</v>
      </c>
      <c r="AC1443" s="482">
        <f t="shared" si="705"/>
        <v>2129.6458798058356</v>
      </c>
      <c r="AD1443" s="482">
        <f t="shared" si="705"/>
        <v>486.9898006826927</v>
      </c>
      <c r="AE1443" s="482">
        <f t="shared" si="705"/>
        <v>896.63492051985463</v>
      </c>
      <c r="AF1443" s="482">
        <f t="shared" si="705"/>
        <v>-122.64545096605421</v>
      </c>
      <c r="AG1443" s="482">
        <f t="shared" si="705"/>
        <v>201.4168029944511</v>
      </c>
      <c r="AH1443" s="482">
        <f t="shared" si="705"/>
        <v>2986.4969303581429</v>
      </c>
      <c r="AI1443" s="2206">
        <f t="shared" si="705"/>
        <v>5176.0989137273609</v>
      </c>
      <c r="AJ1443" s="482">
        <f t="shared" si="705"/>
        <v>3129.3158956612565</v>
      </c>
      <c r="AK1443" s="482">
        <f t="shared" si="705"/>
        <v>2892.2074737145958</v>
      </c>
      <c r="AL1443" s="805">
        <f t="shared" si="705"/>
        <v>3029.6481592527821</v>
      </c>
      <c r="AM1443" s="805">
        <f t="shared" si="705"/>
        <v>2854.7967099076927</v>
      </c>
      <c r="AN1443" s="805">
        <f t="shared" si="705"/>
        <v>1292.4256365335266</v>
      </c>
      <c r="AO1443" s="805">
        <f t="shared" si="705"/>
        <v>1907.1884619807759</v>
      </c>
      <c r="AP1443" s="805">
        <f t="shared" si="705"/>
        <v>-14578.456185243109</v>
      </c>
      <c r="AQ1443" s="805">
        <f t="shared" si="705"/>
        <v>-13063.262729218002</v>
      </c>
      <c r="AR1443" s="2414">
        <f t="shared" si="705"/>
        <v>-3691.9761977574694</v>
      </c>
      <c r="AS1443" s="2414">
        <f t="shared" si="705"/>
        <v>-3044.3106479612215</v>
      </c>
      <c r="AT1443" s="2414" t="e">
        <f t="shared" si="705"/>
        <v>#REF!</v>
      </c>
    </row>
    <row r="1444" spans="4:46" ht="15.5">
      <c r="D1444" s="481" t="s">
        <v>619</v>
      </c>
      <c r="E1444" s="482"/>
      <c r="F1444" s="482"/>
      <c r="G1444" s="482"/>
      <c r="H1444" s="482"/>
      <c r="I1444" s="482"/>
      <c r="J1444" s="482"/>
      <c r="K1444" s="482"/>
      <c r="L1444" s="482"/>
      <c r="M1444" s="482"/>
      <c r="N1444" s="482"/>
      <c r="O1444" s="482"/>
      <c r="P1444" s="482"/>
      <c r="Q1444" s="482"/>
      <c r="R1444" s="482"/>
      <c r="S1444" s="482"/>
      <c r="T1444" s="482"/>
      <c r="U1444" s="482"/>
      <c r="V1444" s="482"/>
      <c r="W1444" s="482">
        <f t="shared" ref="W1444:AT1444" si="706">+(W715-V715)/W$163</f>
        <v>-655.79002380926579</v>
      </c>
      <c r="X1444" s="482">
        <f t="shared" si="706"/>
        <v>1216.9674669079534</v>
      </c>
      <c r="Y1444" s="482">
        <f t="shared" si="706"/>
        <v>-440.26868958204335</v>
      </c>
      <c r="Z1444" s="482">
        <f t="shared" si="706"/>
        <v>225.76501711744632</v>
      </c>
      <c r="AA1444" s="482">
        <f t="shared" si="706"/>
        <v>403.06599688497261</v>
      </c>
      <c r="AB1444" s="482">
        <f t="shared" si="706"/>
        <v>636.86037442941085</v>
      </c>
      <c r="AC1444" s="482">
        <f t="shared" si="706"/>
        <v>1221.222384107268</v>
      </c>
      <c r="AD1444" s="482">
        <f t="shared" si="706"/>
        <v>761.56443322342989</v>
      </c>
      <c r="AE1444" s="482">
        <f t="shared" si="706"/>
        <v>1083.371262899328</v>
      </c>
      <c r="AF1444" s="482">
        <f t="shared" si="706"/>
        <v>179.70399139341433</v>
      </c>
      <c r="AG1444" s="482">
        <f t="shared" si="706"/>
        <v>-48.68700819055114</v>
      </c>
      <c r="AH1444" s="482">
        <f t="shared" si="706"/>
        <v>577.05778838236597</v>
      </c>
      <c r="AI1444" s="2206">
        <f t="shared" si="706"/>
        <v>2878.7447637128776</v>
      </c>
      <c r="AJ1444" s="482">
        <f t="shared" si="706"/>
        <v>2674.6651051286285</v>
      </c>
      <c r="AK1444" s="482">
        <f t="shared" si="706"/>
        <v>2444.1645674482374</v>
      </c>
      <c r="AL1444" s="805">
        <f t="shared" si="706"/>
        <v>2569.7642029467011</v>
      </c>
      <c r="AM1444" s="805">
        <f t="shared" si="706"/>
        <v>2452.9406691161535</v>
      </c>
      <c r="AN1444" s="805">
        <f t="shared" si="706"/>
        <v>982.07761178769215</v>
      </c>
      <c r="AO1444" s="805">
        <f t="shared" si="706"/>
        <v>1702.4533106173494</v>
      </c>
      <c r="AP1444" s="805">
        <f t="shared" si="706"/>
        <v>-14901.329606339568</v>
      </c>
      <c r="AQ1444" s="805">
        <f t="shared" si="706"/>
        <v>-13299.01880144097</v>
      </c>
      <c r="AR1444" s="2414">
        <f t="shared" si="706"/>
        <v>-3842.8312209872988</v>
      </c>
      <c r="AS1444" s="2414">
        <f t="shared" si="706"/>
        <v>-3165.4729154684414</v>
      </c>
      <c r="AT1444" s="2414" t="e">
        <f t="shared" si="706"/>
        <v>#REF!</v>
      </c>
    </row>
    <row r="1445" spans="4:46">
      <c r="D1445" s="481" t="s">
        <v>620</v>
      </c>
      <c r="E1445" s="482"/>
      <c r="F1445" s="482"/>
      <c r="G1445" s="482"/>
      <c r="H1445" s="482"/>
      <c r="I1445" s="482"/>
      <c r="J1445" s="482"/>
      <c r="K1445" s="482"/>
      <c r="L1445" s="482"/>
      <c r="M1445" s="482"/>
      <c r="N1445" s="482"/>
      <c r="O1445" s="482"/>
      <c r="P1445" s="482"/>
      <c r="Q1445" s="482"/>
      <c r="R1445" s="482"/>
      <c r="S1445" s="482"/>
      <c r="T1445" s="482"/>
      <c r="U1445" s="482"/>
      <c r="V1445" s="482"/>
      <c r="W1445" s="482">
        <f t="shared" ref="W1445:AJ1445" si="707">+W1399</f>
        <v>3.6291320356381593E-2</v>
      </c>
      <c r="X1445" s="482">
        <f t="shared" si="707"/>
        <v>8.9391711885668315E-3</v>
      </c>
      <c r="Y1445" s="482">
        <f t="shared" si="707"/>
        <v>5.1410478965664294E-2</v>
      </c>
      <c r="Z1445" s="482">
        <f t="shared" si="707"/>
        <v>7.3130068142882074E-2</v>
      </c>
      <c r="AA1445" s="482">
        <f t="shared" si="707"/>
        <v>0.12203309599662251</v>
      </c>
      <c r="AB1445" s="482">
        <f t="shared" si="707"/>
        <v>4.8585591652831189E-2</v>
      </c>
      <c r="AC1445" s="482">
        <f t="shared" si="707"/>
        <v>4.8163162794574742E-2</v>
      </c>
      <c r="AD1445" s="482">
        <f t="shared" si="707"/>
        <v>6.0725539322473598E-2</v>
      </c>
      <c r="AE1445" s="482">
        <f t="shared" si="707"/>
        <v>7.2123707054909184E-2</v>
      </c>
      <c r="AF1445" s="482">
        <f t="shared" si="707"/>
        <v>8.8825966117388744E-2</v>
      </c>
      <c r="AG1445" s="482">
        <f t="shared" si="707"/>
        <v>3.2821768237048111E-2</v>
      </c>
      <c r="AH1445" s="482">
        <f t="shared" si="707"/>
        <v>5.6120666601905379E-2</v>
      </c>
      <c r="AI1445" s="2206">
        <f t="shared" si="707"/>
        <v>8.1158704982097443E-2</v>
      </c>
      <c r="AJ1445" s="482">
        <f t="shared" si="707"/>
        <v>7.9273175370067769E-2</v>
      </c>
      <c r="AK1445" s="482">
        <f t="shared" ref="AK1445:AO1445" si="708">+AK1399</f>
        <v>6.4392535160521139E-2</v>
      </c>
      <c r="AL1445" s="805">
        <f t="shared" si="708"/>
        <v>4.8022901015661451E-2</v>
      </c>
      <c r="AM1445" s="805">
        <f t="shared" si="708"/>
        <v>3.0086518270046419E-2</v>
      </c>
      <c r="AN1445" s="805">
        <f t="shared" si="708"/>
        <v>1.3879584912598952E-2</v>
      </c>
      <c r="AO1445" s="805">
        <f t="shared" si="708"/>
        <v>1.4141930616225235E-2</v>
      </c>
      <c r="AP1445" s="805">
        <f t="shared" ref="AP1445:AT1445" si="709">+AP1399</f>
        <v>-2.3066745373055902E-2</v>
      </c>
      <c r="AQ1445" s="805">
        <f t="shared" si="709"/>
        <v>-8.2339326741710933E-3</v>
      </c>
      <c r="AR1445" s="2414">
        <f t="shared" si="709"/>
        <v>-1.0401779078032023E-2</v>
      </c>
      <c r="AS1445" s="2414">
        <f t="shared" si="709"/>
        <v>-8.6821254323542381E-3</v>
      </c>
      <c r="AT1445" s="2414" t="e">
        <f t="shared" si="709"/>
        <v>#REF!</v>
      </c>
    </row>
    <row r="1446" spans="4:46">
      <c r="D1446" s="484" t="s">
        <v>621</v>
      </c>
      <c r="E1446" s="482"/>
      <c r="F1446" s="482"/>
      <c r="G1446" s="482"/>
      <c r="H1446" s="482"/>
      <c r="I1446" s="482"/>
      <c r="J1446" s="482"/>
      <c r="K1446" s="482"/>
      <c r="L1446" s="482"/>
      <c r="M1446" s="482"/>
      <c r="N1446" s="482"/>
      <c r="O1446" s="482"/>
      <c r="P1446" s="482"/>
      <c r="Q1446" s="482"/>
      <c r="R1446" s="482"/>
      <c r="S1446" s="482"/>
      <c r="T1446" s="482"/>
      <c r="U1446" s="482"/>
      <c r="V1446" s="482"/>
      <c r="W1446" s="482">
        <f t="shared" ref="W1446:AT1446" si="710">+(W750-V750)/W$163</f>
        <v>1379.6653924090242</v>
      </c>
      <c r="X1446" s="482">
        <f t="shared" si="710"/>
        <v>-343.1944351122238</v>
      </c>
      <c r="Y1446" s="482">
        <f t="shared" si="710"/>
        <v>2256.9601415099855</v>
      </c>
      <c r="Z1446" s="482">
        <f t="shared" si="710"/>
        <v>2949.398042853401</v>
      </c>
      <c r="AA1446" s="482">
        <f t="shared" si="710"/>
        <v>301.17380098969193</v>
      </c>
      <c r="AB1446" s="482">
        <f t="shared" si="710"/>
        <v>916.61598099672392</v>
      </c>
      <c r="AC1446" s="482">
        <f t="shared" si="710"/>
        <v>117.75862408936726</v>
      </c>
      <c r="AD1446" s="482">
        <f t="shared" si="710"/>
        <v>1441.6392931175756</v>
      </c>
      <c r="AE1446" s="482">
        <f t="shared" si="710"/>
        <v>2413.2050862153333</v>
      </c>
      <c r="AF1446" s="482">
        <f t="shared" si="710"/>
        <v>2481.4706806734857</v>
      </c>
      <c r="AG1446" s="482">
        <f t="shared" si="710"/>
        <v>4317.2154638507518</v>
      </c>
      <c r="AH1446" s="482">
        <f t="shared" si="710"/>
        <v>3475.5959427919133</v>
      </c>
      <c r="AI1446" s="2206">
        <f t="shared" si="710"/>
        <v>352.14045754987859</v>
      </c>
      <c r="AJ1446" s="482">
        <f t="shared" si="710"/>
        <v>5967.6415424064635</v>
      </c>
      <c r="AK1446" s="482">
        <f t="shared" si="710"/>
        <v>1679.1988476069341</v>
      </c>
      <c r="AL1446" s="805">
        <f t="shared" si="710"/>
        <v>5285.2945195252505</v>
      </c>
      <c r="AM1446" s="805">
        <f t="shared" si="710"/>
        <v>4551.7206124701524</v>
      </c>
      <c r="AN1446" s="805">
        <f t="shared" si="710"/>
        <v>6923.1728431899728</v>
      </c>
      <c r="AO1446" s="805">
        <f t="shared" si="710"/>
        <v>5989.0499116075498</v>
      </c>
      <c r="AP1446" s="805">
        <f t="shared" si="710"/>
        <v>6966.445761874711</v>
      </c>
      <c r="AQ1446" s="805">
        <f t="shared" si="710"/>
        <v>4871.8006432035345</v>
      </c>
      <c r="AR1446" s="2414">
        <f t="shared" si="710"/>
        <v>3691.9761977574708</v>
      </c>
      <c r="AS1446" s="2414">
        <f t="shared" si="710"/>
        <v>3044.3106479612197</v>
      </c>
      <c r="AT1446" s="2414" t="e">
        <f t="shared" si="710"/>
        <v>#REF!</v>
      </c>
    </row>
    <row r="1447" spans="4:46">
      <c r="D1447" s="484" t="s">
        <v>622</v>
      </c>
      <c r="E1447" s="482"/>
      <c r="F1447" s="482"/>
      <c r="G1447" s="482"/>
      <c r="H1447" s="482"/>
      <c r="I1447" s="482"/>
      <c r="J1447" s="482"/>
      <c r="K1447" s="482"/>
      <c r="L1447" s="482"/>
      <c r="M1447" s="482"/>
      <c r="N1447" s="482"/>
      <c r="O1447" s="482"/>
      <c r="P1447" s="482"/>
      <c r="Q1447" s="482"/>
      <c r="R1447" s="482"/>
      <c r="S1447" s="482"/>
      <c r="T1447" s="482"/>
      <c r="U1447" s="482"/>
      <c r="V1447" s="482"/>
      <c r="W1447" s="482">
        <f t="shared" ref="W1447:AT1447" si="711">+(W752-V752)/W$163</f>
        <v>462.0982206728371</v>
      </c>
      <c r="X1447" s="482">
        <f t="shared" si="711"/>
        <v>-344.56721285267474</v>
      </c>
      <c r="Y1447" s="482">
        <f t="shared" si="711"/>
        <v>1502.0299730156835</v>
      </c>
      <c r="Z1447" s="482">
        <f t="shared" si="711"/>
        <v>585.19498446549267</v>
      </c>
      <c r="AA1447" s="482">
        <f t="shared" si="711"/>
        <v>-154.10365177196738</v>
      </c>
      <c r="AB1447" s="482">
        <f t="shared" si="711"/>
        <v>309.32938629207024</v>
      </c>
      <c r="AC1447" s="482">
        <f t="shared" si="711"/>
        <v>-488.89093302903319</v>
      </c>
      <c r="AD1447" s="482">
        <f t="shared" si="711"/>
        <v>370.29096531638538</v>
      </c>
      <c r="AE1447" s="482">
        <f t="shared" si="711"/>
        <v>727.95096611200233</v>
      </c>
      <c r="AF1447" s="482">
        <f t="shared" si="711"/>
        <v>1998.5652674671946</v>
      </c>
      <c r="AG1447" s="482">
        <f t="shared" si="711"/>
        <v>3322.0432613195198</v>
      </c>
      <c r="AH1447" s="485">
        <f t="shared" si="711"/>
        <v>1197.4603592943799</v>
      </c>
      <c r="AI1447" s="2209">
        <f t="shared" si="711"/>
        <v>200.64327018216517</v>
      </c>
      <c r="AJ1447" s="485">
        <f t="shared" si="711"/>
        <v>2530.8598155702875</v>
      </c>
      <c r="AK1447" s="485">
        <f t="shared" si="711"/>
        <v>-1585.3624541989893</v>
      </c>
      <c r="AL1447" s="806">
        <f t="shared" si="711"/>
        <v>-952.22381359019585</v>
      </c>
      <c r="AM1447" s="806">
        <f t="shared" si="711"/>
        <v>456.75267286262965</v>
      </c>
      <c r="AN1447" s="806">
        <f t="shared" si="711"/>
        <v>3655.3892273914335</v>
      </c>
      <c r="AO1447" s="806">
        <f t="shared" si="711"/>
        <v>1228.8646853114201</v>
      </c>
      <c r="AP1447" s="806">
        <f t="shared" si="711"/>
        <v>0</v>
      </c>
      <c r="AQ1447" s="806">
        <f t="shared" si="711"/>
        <v>0</v>
      </c>
      <c r="AR1447" s="2415">
        <f t="shared" si="711"/>
        <v>0</v>
      </c>
      <c r="AS1447" s="2415">
        <f t="shared" si="711"/>
        <v>0</v>
      </c>
      <c r="AT1447" s="2415" t="e">
        <f t="shared" si="711"/>
        <v>#REF!</v>
      </c>
    </row>
    <row r="1448" spans="4:46">
      <c r="D1448" s="484" t="s">
        <v>652</v>
      </c>
      <c r="E1448" s="482"/>
      <c r="F1448" s="482"/>
      <c r="G1448" s="482"/>
      <c r="H1448" s="482"/>
      <c r="I1448" s="482"/>
      <c r="J1448" s="482"/>
      <c r="K1448" s="482"/>
      <c r="L1448" s="482"/>
      <c r="M1448" s="482"/>
      <c r="N1448" s="482"/>
      <c r="O1448" s="482"/>
      <c r="P1448" s="482"/>
      <c r="Q1448" s="482"/>
      <c r="R1448" s="482"/>
      <c r="S1448" s="482"/>
      <c r="T1448" s="482"/>
      <c r="U1448" s="482"/>
      <c r="V1448" s="482"/>
      <c r="W1448" s="482">
        <f t="shared" ref="W1448:AT1448" si="712">+(SUM(W754:W756)-SUM(V754:V756))/W$163</f>
        <v>925.34503583103742</v>
      </c>
      <c r="X1448" s="482">
        <f t="shared" si="712"/>
        <v>18.532499496061302</v>
      </c>
      <c r="Y1448" s="482">
        <f t="shared" si="712"/>
        <v>711.53612927471727</v>
      </c>
      <c r="Z1448" s="482">
        <f t="shared" si="712"/>
        <v>2364.2030583879086</v>
      </c>
      <c r="AA1448" s="482">
        <f t="shared" si="712"/>
        <v>455.27745276165871</v>
      </c>
      <c r="AB1448" s="482">
        <f t="shared" si="712"/>
        <v>607.28659470465516</v>
      </c>
      <c r="AC1448" s="482">
        <f t="shared" si="712"/>
        <v>606.64955711839866</v>
      </c>
      <c r="AD1448" s="482">
        <f t="shared" si="712"/>
        <v>1071.3483278011902</v>
      </c>
      <c r="AE1448" s="482">
        <f t="shared" si="712"/>
        <v>1685.2541201033307</v>
      </c>
      <c r="AF1448" s="482">
        <f t="shared" si="712"/>
        <v>482.90541320629058</v>
      </c>
      <c r="AG1448" s="482">
        <f t="shared" si="712"/>
        <v>995.17220253123276</v>
      </c>
      <c r="AH1448" s="482">
        <f t="shared" si="712"/>
        <v>2278.1355834975302</v>
      </c>
      <c r="AI1448" s="2206">
        <f t="shared" si="712"/>
        <v>151.49718736771339</v>
      </c>
      <c r="AJ1448" s="482">
        <f t="shared" si="712"/>
        <v>3436.7817268361755</v>
      </c>
      <c r="AK1448" s="482">
        <f t="shared" si="712"/>
        <v>3264.5613018059221</v>
      </c>
      <c r="AL1448" s="805">
        <f t="shared" si="712"/>
        <v>6237.5183331154494</v>
      </c>
      <c r="AM1448" s="805">
        <f t="shared" si="712"/>
        <v>4094.9679396075226</v>
      </c>
      <c r="AN1448" s="805">
        <f t="shared" si="712"/>
        <v>3267.7836157985407</v>
      </c>
      <c r="AO1448" s="805">
        <f t="shared" si="712"/>
        <v>4760.1852262961374</v>
      </c>
      <c r="AP1448" s="805">
        <f t="shared" si="712"/>
        <v>6966.445761874711</v>
      </c>
      <c r="AQ1448" s="805">
        <f t="shared" si="712"/>
        <v>4871.8006432035345</v>
      </c>
      <c r="AR1448" s="2414">
        <f t="shared" si="712"/>
        <v>3691.9761977574708</v>
      </c>
      <c r="AS1448" s="2414">
        <f t="shared" si="712"/>
        <v>3044.3106479612197</v>
      </c>
      <c r="AT1448" s="2414" t="e">
        <f t="shared" si="712"/>
        <v>#REF!</v>
      </c>
    </row>
    <row r="1449" spans="4:46">
      <c r="D1449" s="484" t="s">
        <v>623</v>
      </c>
      <c r="E1449" s="482"/>
      <c r="F1449" s="482"/>
      <c r="G1449" s="482"/>
      <c r="H1449" s="482"/>
      <c r="I1449" s="482"/>
      <c r="J1449" s="482"/>
      <c r="K1449" s="482"/>
      <c r="L1449" s="482"/>
      <c r="M1449" s="482"/>
      <c r="N1449" s="482"/>
      <c r="O1449" s="482"/>
      <c r="P1449" s="482"/>
      <c r="Q1449" s="482"/>
      <c r="R1449" s="482"/>
      <c r="S1449" s="482"/>
      <c r="T1449" s="482"/>
      <c r="U1449" s="482"/>
      <c r="V1449" s="482"/>
      <c r="W1449" s="482">
        <f t="shared" ref="W1449:AT1449" si="713">+(W758-V758)/W$163</f>
        <v>669.8650684403068</v>
      </c>
      <c r="X1449" s="482">
        <f t="shared" si="713"/>
        <v>948.58941865019324</v>
      </c>
      <c r="Y1449" s="482">
        <f t="shared" si="713"/>
        <v>1771.4893277408762</v>
      </c>
      <c r="Z1449" s="482">
        <f t="shared" si="713"/>
        <v>2489.1847387293706</v>
      </c>
      <c r="AA1449" s="482">
        <f t="shared" si="713"/>
        <v>1192.562582901973</v>
      </c>
      <c r="AB1449" s="482">
        <f t="shared" si="713"/>
        <v>1373.8006695919601</v>
      </c>
      <c r="AC1449" s="482">
        <f t="shared" si="713"/>
        <v>2247.4966186689003</v>
      </c>
      <c r="AD1449" s="482">
        <f t="shared" si="713"/>
        <v>1928.6290938002696</v>
      </c>
      <c r="AE1449" s="482">
        <f t="shared" si="713"/>
        <v>3309.9040990923972</v>
      </c>
      <c r="AF1449" s="482">
        <f t="shared" si="713"/>
        <v>2358.7810297656838</v>
      </c>
      <c r="AG1449" s="482">
        <f t="shared" si="713"/>
        <v>4518.6304961986361</v>
      </c>
      <c r="AH1449" s="482">
        <f t="shared" si="713"/>
        <v>6462.0949136977752</v>
      </c>
      <c r="AI1449" s="2206">
        <f t="shared" si="713"/>
        <v>5528.2393712772364</v>
      </c>
      <c r="AJ1449" s="482">
        <f t="shared" si="713"/>
        <v>9096.9574380677223</v>
      </c>
      <c r="AK1449" s="482">
        <f t="shared" si="713"/>
        <v>4571.4063213215331</v>
      </c>
      <c r="AL1449" s="805">
        <f t="shared" si="713"/>
        <v>8314.9426787780321</v>
      </c>
      <c r="AM1449" s="805">
        <f t="shared" si="713"/>
        <v>7406.5173223778511</v>
      </c>
      <c r="AN1449" s="805">
        <f t="shared" si="713"/>
        <v>8215.5984797234942</v>
      </c>
      <c r="AO1449" s="805">
        <f t="shared" si="713"/>
        <v>7896.2383735883359</v>
      </c>
      <c r="AP1449" s="805">
        <f t="shared" si="713"/>
        <v>-7612.0104233684024</v>
      </c>
      <c r="AQ1449" s="805">
        <f t="shared" si="713"/>
        <v>-8191.4620860144687</v>
      </c>
      <c r="AR1449" s="2414">
        <f t="shared" si="713"/>
        <v>0</v>
      </c>
      <c r="AS1449" s="2414">
        <f t="shared" si="713"/>
        <v>0</v>
      </c>
      <c r="AT1449" s="2414" t="e">
        <f t="shared" si="713"/>
        <v>#REF!</v>
      </c>
    </row>
    <row r="1450" spans="4:46">
      <c r="D1450" s="481" t="s">
        <v>529</v>
      </c>
      <c r="E1450" s="378"/>
      <c r="F1450" s="378"/>
      <c r="G1450" s="378"/>
      <c r="H1450" s="378"/>
      <c r="I1450" s="378"/>
      <c r="J1450" s="378"/>
      <c r="K1450" s="378"/>
      <c r="L1450" s="378"/>
      <c r="M1450" s="378"/>
      <c r="N1450" s="378"/>
      <c r="O1450" s="378"/>
      <c r="P1450" s="378"/>
      <c r="Q1450" s="378"/>
      <c r="R1450" s="378"/>
      <c r="S1450" s="378"/>
      <c r="T1450" s="378"/>
      <c r="U1450" s="378"/>
      <c r="V1450" s="378"/>
      <c r="W1450" s="378">
        <f t="shared" ref="W1450:AT1450" si="714">+W788/V788-1</f>
        <v>-2.7046365817117723E-2</v>
      </c>
      <c r="X1450" s="378">
        <f t="shared" si="714"/>
        <v>2.5787886026361839E-2</v>
      </c>
      <c r="Y1450" s="378">
        <f t="shared" si="714"/>
        <v>2.8188724464511372E-2</v>
      </c>
      <c r="Z1450" s="378">
        <f t="shared" si="714"/>
        <v>4.2082604263624868E-2</v>
      </c>
      <c r="AA1450" s="378">
        <f t="shared" si="714"/>
        <v>1.9359471755124869E-2</v>
      </c>
      <c r="AB1450" s="378">
        <f t="shared" si="714"/>
        <v>3.2451941455355238E-2</v>
      </c>
      <c r="AC1450" s="378">
        <f t="shared" si="714"/>
        <v>-1.4215804298331358E-2</v>
      </c>
      <c r="AD1450" s="378">
        <f t="shared" si="714"/>
        <v>-4.335511532063574E-3</v>
      </c>
      <c r="AE1450" s="378">
        <f t="shared" si="714"/>
        <v>-3.0786592221617948E-2</v>
      </c>
      <c r="AF1450" s="378">
        <f t="shared" si="714"/>
        <v>-0.11452806714845165</v>
      </c>
      <c r="AG1450" s="378">
        <f t="shared" si="714"/>
        <v>-5.0532029573895687E-2</v>
      </c>
      <c r="AH1450" s="378">
        <f t="shared" si="714"/>
        <v>0.11542996173836806</v>
      </c>
      <c r="AI1450" s="2192">
        <f t="shared" si="714"/>
        <v>8.6377726758205098E-2</v>
      </c>
      <c r="AJ1450" s="378">
        <f t="shared" si="714"/>
        <v>0.10435849197865288</v>
      </c>
      <c r="AK1450" s="378">
        <f t="shared" si="714"/>
        <v>-0.10652920962199319</v>
      </c>
      <c r="AL1450" s="793">
        <f t="shared" si="714"/>
        <v>7.692307692307665E-3</v>
      </c>
      <c r="AM1450" s="793">
        <f t="shared" si="714"/>
        <v>1.9083969465647499E-3</v>
      </c>
      <c r="AN1450" s="793">
        <f t="shared" si="714"/>
        <v>0.11809523809523803</v>
      </c>
      <c r="AO1450" s="793">
        <f t="shared" si="714"/>
        <v>2.2146507666098714E-2</v>
      </c>
      <c r="AP1450" s="793">
        <f t="shared" si="714"/>
        <v>3.3333333333333437E-2</v>
      </c>
      <c r="AQ1450" s="793">
        <f t="shared" si="714"/>
        <v>8.0645161290322509E-3</v>
      </c>
      <c r="AR1450" s="2408">
        <f t="shared" si="714"/>
        <v>8.0000000000000071E-3</v>
      </c>
      <c r="AS1450" s="2408">
        <f t="shared" si="714"/>
        <v>7.9365079365079083E-3</v>
      </c>
      <c r="AT1450" s="2408">
        <f t="shared" si="714"/>
        <v>7.8740157480317041E-3</v>
      </c>
    </row>
    <row r="1451" spans="4:46">
      <c r="D1451" s="484" t="s">
        <v>530</v>
      </c>
      <c r="E1451" s="377"/>
      <c r="F1451" s="377"/>
      <c r="G1451" s="377"/>
      <c r="H1451" s="377"/>
      <c r="I1451" s="377"/>
      <c r="J1451" s="377"/>
      <c r="K1451" s="377"/>
      <c r="L1451" s="377"/>
      <c r="M1451" s="377"/>
      <c r="N1451" s="377"/>
      <c r="O1451" s="377"/>
      <c r="P1451" s="377"/>
      <c r="Q1451" s="377"/>
      <c r="R1451" s="377"/>
      <c r="S1451" s="377"/>
      <c r="T1451" s="377"/>
      <c r="U1451" s="377"/>
      <c r="V1451" s="377"/>
      <c r="W1451" s="377">
        <f t="shared" ref="W1451:AT1451" si="715">+W767</f>
        <v>0.17141089108910901</v>
      </c>
      <c r="X1451" s="377">
        <f t="shared" si="715"/>
        <v>0.12625462229265705</v>
      </c>
      <c r="Y1451" s="377">
        <f t="shared" si="715"/>
        <v>0.15795497185741092</v>
      </c>
      <c r="Z1451" s="377">
        <f t="shared" si="715"/>
        <v>0.16187883795913738</v>
      </c>
      <c r="AA1451" s="377">
        <f t="shared" si="715"/>
        <v>5.5515140597436785E-2</v>
      </c>
      <c r="AB1451" s="377">
        <f t="shared" si="715"/>
        <v>8.8266059549010567E-2</v>
      </c>
      <c r="AC1451" s="377">
        <f t="shared" si="715"/>
        <v>0.1727324696610677</v>
      </c>
      <c r="AD1451" s="377">
        <f t="shared" si="715"/>
        <v>0.15950787557858659</v>
      </c>
      <c r="AE1451" s="377">
        <f t="shared" si="715"/>
        <v>0.21715435857442955</v>
      </c>
      <c r="AF1451" s="377">
        <f t="shared" si="715"/>
        <v>0.3070964454981715</v>
      </c>
      <c r="AG1451" s="377">
        <f t="shared" si="715"/>
        <v>0.29047207727509461</v>
      </c>
      <c r="AH1451" s="377">
        <f t="shared" si="715"/>
        <v>0.10105051618611149</v>
      </c>
      <c r="AI1451" s="2191">
        <f t="shared" si="715"/>
        <v>0.11007248105504552</v>
      </c>
      <c r="AJ1451" s="377">
        <f t="shared" si="715"/>
        <v>0.11911787705910903</v>
      </c>
      <c r="AK1451" s="377">
        <f t="shared" si="715"/>
        <v>0.22441951105453328</v>
      </c>
      <c r="AL1451" s="792">
        <f t="shared" si="715"/>
        <v>0.13839525661550911</v>
      </c>
      <c r="AM1451" s="792">
        <f t="shared" si="715"/>
        <v>0.12078704062223311</v>
      </c>
      <c r="AN1451" s="792">
        <f t="shared" si="715"/>
        <v>5.4667317130203674E-3</v>
      </c>
      <c r="AO1451" s="792">
        <f t="shared" si="715"/>
        <v>9.0920903820943089E-2</v>
      </c>
      <c r="AP1451" s="792">
        <f t="shared" si="715"/>
        <v>-0.13706305468708679</v>
      </c>
      <c r="AQ1451" s="792">
        <f t="shared" si="715"/>
        <v>-0.19443838357924814</v>
      </c>
      <c r="AR1451" s="2407">
        <f t="shared" si="715"/>
        <v>-7.9365079365080193E-3</v>
      </c>
      <c r="AS1451" s="2407">
        <f t="shared" si="715"/>
        <v>-7.8740157480313711E-3</v>
      </c>
      <c r="AT1451" s="2407">
        <f t="shared" si="715"/>
        <v>-7.812500000000111E-3</v>
      </c>
    </row>
    <row r="1452" spans="4:46" ht="15.5">
      <c r="D1452" s="481" t="s">
        <v>624</v>
      </c>
      <c r="E1452" s="385"/>
      <c r="F1452" s="385"/>
      <c r="G1452" s="385"/>
      <c r="H1452" s="385"/>
      <c r="I1452" s="385"/>
      <c r="J1452" s="385"/>
      <c r="K1452" s="385"/>
      <c r="L1452" s="385"/>
      <c r="M1452" s="385"/>
      <c r="N1452" s="385"/>
      <c r="O1452" s="385"/>
      <c r="P1452" s="385"/>
      <c r="Q1452" s="385"/>
      <c r="R1452" s="385"/>
      <c r="S1452" s="385"/>
      <c r="T1452" s="385"/>
      <c r="U1452" s="385"/>
      <c r="V1452" s="385"/>
      <c r="W1452" s="385">
        <f t="shared" ref="W1452:AT1452" si="716">(+W715-V715)/V726+W725/V726</f>
        <v>-0.80052566647175294</v>
      </c>
      <c r="X1452" s="385">
        <f t="shared" si="716"/>
        <v>0.76538562170107916</v>
      </c>
      <c r="Y1452" s="385">
        <f t="shared" si="716"/>
        <v>-0.33628809239657248</v>
      </c>
      <c r="Z1452" s="385">
        <f t="shared" si="716"/>
        <v>-8.6425805516161899E-2</v>
      </c>
      <c r="AA1452" s="385">
        <f t="shared" si="716"/>
        <v>-7.0446194123354205E-2</v>
      </c>
      <c r="AB1452" s="385">
        <f t="shared" si="716"/>
        <v>0.2324828881439831</v>
      </c>
      <c r="AC1452" s="385">
        <f t="shared" si="716"/>
        <v>0.36699860967959513</v>
      </c>
      <c r="AD1452" s="385">
        <f t="shared" si="716"/>
        <v>0.20687378483725355</v>
      </c>
      <c r="AE1452" s="385">
        <f t="shared" si="716"/>
        <v>0.18344414734339684</v>
      </c>
      <c r="AF1452" s="385">
        <f t="shared" si="716"/>
        <v>-2.6470903047621792E-2</v>
      </c>
      <c r="AG1452" s="486">
        <f t="shared" si="716"/>
        <v>-0.10809942040257055</v>
      </c>
      <c r="AH1452" s="385">
        <f t="shared" si="716"/>
        <v>-0.13437561044419413</v>
      </c>
      <c r="AI1452" s="2210">
        <f t="shared" si="716"/>
        <v>0.38727887791083093</v>
      </c>
      <c r="AJ1452" s="385">
        <f t="shared" si="716"/>
        <v>0.2226489864620361</v>
      </c>
      <c r="AK1452" s="385">
        <f t="shared" si="716"/>
        <v>0.15998170596403855</v>
      </c>
      <c r="AL1452" s="807">
        <f t="shared" si="716"/>
        <v>0.12187745581047267</v>
      </c>
      <c r="AM1452" s="807">
        <f t="shared" si="716"/>
        <v>0.11226050978953697</v>
      </c>
      <c r="AN1452" s="807">
        <f t="shared" si="716"/>
        <v>4.4104477120976426E-3</v>
      </c>
      <c r="AO1452" s="807">
        <f t="shared" si="716"/>
        <v>9.1802257802905032E-2</v>
      </c>
      <c r="AP1452" s="807">
        <f t="shared" si="716"/>
        <v>-1.3322096239185661</v>
      </c>
      <c r="AQ1452" s="807">
        <f t="shared" si="716"/>
        <v>-1.8663718180420279</v>
      </c>
      <c r="AR1452" s="2416">
        <f t="shared" si="716"/>
        <v>-0.95182867683231454</v>
      </c>
      <c r="AS1452" s="2416">
        <f t="shared" si="716"/>
        <v>-0.97834162139020875</v>
      </c>
      <c r="AT1452" s="2416">
        <f t="shared" si="716"/>
        <v>-1.1724015477908234</v>
      </c>
    </row>
    <row r="1453" spans="4:46" ht="15.5">
      <c r="D1453" s="481" t="s">
        <v>625</v>
      </c>
      <c r="E1453" s="385"/>
      <c r="F1453" s="385"/>
      <c r="G1453" s="385"/>
      <c r="H1453" s="385"/>
      <c r="I1453" s="385"/>
      <c r="J1453" s="385"/>
      <c r="K1453" s="385"/>
      <c r="L1453" s="385"/>
      <c r="M1453" s="385"/>
      <c r="N1453" s="385"/>
      <c r="O1453" s="385"/>
      <c r="P1453" s="385"/>
      <c r="Q1453" s="385"/>
      <c r="R1453" s="385"/>
      <c r="S1453" s="385"/>
      <c r="T1453" s="385"/>
      <c r="U1453" s="385"/>
      <c r="V1453" s="385"/>
      <c r="W1453" s="385">
        <f t="shared" ref="W1453:AT1453" si="717">(+W717-V717)/V726-W725/V726</f>
        <v>0.97326269067076288</v>
      </c>
      <c r="X1453" s="385">
        <f t="shared" si="717"/>
        <v>-0.63913099940842211</v>
      </c>
      <c r="Y1453" s="385">
        <f t="shared" si="717"/>
        <v>0.49424306425398329</v>
      </c>
      <c r="Z1453" s="385">
        <f t="shared" si="717"/>
        <v>0.24830464347529929</v>
      </c>
      <c r="AA1453" s="385">
        <f t="shared" si="717"/>
        <v>0.12596133472079096</v>
      </c>
      <c r="AB1453" s="385">
        <f t="shared" si="717"/>
        <v>-0.14421682859497226</v>
      </c>
      <c r="AC1453" s="385">
        <f t="shared" si="717"/>
        <v>-0.19427576101369026</v>
      </c>
      <c r="AD1453" s="385">
        <f t="shared" si="717"/>
        <v>-4.7357705345659001E-2</v>
      </c>
      <c r="AE1453" s="385">
        <f t="shared" si="717"/>
        <v>3.3691641252235865E-2</v>
      </c>
      <c r="AF1453" s="385">
        <f t="shared" si="717"/>
        <v>0.33356734854579323</v>
      </c>
      <c r="AG1453" s="385">
        <f t="shared" si="717"/>
        <v>0.39857769607960108</v>
      </c>
      <c r="AH1453" s="385">
        <f t="shared" si="717"/>
        <v>0.23543036844472548</v>
      </c>
      <c r="AI1453" s="2210">
        <f t="shared" si="717"/>
        <v>-0.27720639685578541</v>
      </c>
      <c r="AJ1453" s="385">
        <f t="shared" si="717"/>
        <v>-0.10353110940292701</v>
      </c>
      <c r="AK1453" s="385">
        <f t="shared" si="717"/>
        <v>6.4437805090494668E-2</v>
      </c>
      <c r="AL1453" s="807">
        <f t="shared" si="717"/>
        <v>1.6517800805036342E-2</v>
      </c>
      <c r="AM1453" s="807">
        <f t="shared" si="717"/>
        <v>8.5265308326960831E-3</v>
      </c>
      <c r="AN1453" s="807">
        <f t="shared" si="717"/>
        <v>1.0562840009229052E-3</v>
      </c>
      <c r="AO1453" s="807">
        <f t="shared" si="717"/>
        <v>-8.8135398196224207E-4</v>
      </c>
      <c r="AP1453" s="807">
        <f t="shared" si="717"/>
        <v>1.1951465692314793</v>
      </c>
      <c r="AQ1453" s="807">
        <f t="shared" si="717"/>
        <v>1.6719334344627805</v>
      </c>
      <c r="AR1453" s="2416">
        <f t="shared" si="717"/>
        <v>0.94389216889580618</v>
      </c>
      <c r="AS1453" s="2416">
        <f t="shared" si="717"/>
        <v>0.97046760564217704</v>
      </c>
      <c r="AT1453" s="2416">
        <f t="shared" si="717"/>
        <v>1.1645890477908227</v>
      </c>
    </row>
    <row r="1454" spans="4:46">
      <c r="D1454" s="374"/>
      <c r="E1454" s="380"/>
      <c r="F1454" s="380"/>
      <c r="G1454" s="380"/>
      <c r="H1454" s="380"/>
      <c r="I1454" s="380"/>
      <c r="J1454" s="380"/>
      <c r="K1454" s="380"/>
      <c r="L1454" s="380"/>
      <c r="M1454" s="380"/>
      <c r="N1454" s="380"/>
      <c r="O1454" s="380"/>
      <c r="P1454" s="380"/>
      <c r="Q1454" s="380"/>
      <c r="R1454" s="380"/>
      <c r="S1454" s="380"/>
      <c r="T1454" s="380"/>
      <c r="U1454" s="380"/>
      <c r="V1454" s="380">
        <f t="shared" ref="V1454:AJ1454" si="718">+V1350</f>
        <v>2011</v>
      </c>
      <c r="W1454" s="380">
        <f t="shared" si="718"/>
        <v>2012</v>
      </c>
      <c r="X1454" s="380">
        <f t="shared" si="718"/>
        <v>2013</v>
      </c>
      <c r="Y1454" s="380">
        <f t="shared" si="718"/>
        <v>2014</v>
      </c>
      <c r="Z1454" s="380">
        <f t="shared" si="718"/>
        <v>2015</v>
      </c>
      <c r="AA1454" s="380">
        <f t="shared" si="718"/>
        <v>2016</v>
      </c>
      <c r="AB1454" s="380">
        <f t="shared" si="718"/>
        <v>2017</v>
      </c>
      <c r="AC1454" s="380">
        <f t="shared" si="718"/>
        <v>2018</v>
      </c>
      <c r="AD1454" s="380">
        <f t="shared" si="718"/>
        <v>2019</v>
      </c>
      <c r="AE1454" s="380">
        <f t="shared" si="718"/>
        <v>2020</v>
      </c>
      <c r="AF1454" s="380">
        <f t="shared" si="718"/>
        <v>2021</v>
      </c>
      <c r="AG1454" s="380">
        <f t="shared" si="718"/>
        <v>2022</v>
      </c>
      <c r="AH1454" s="380">
        <f t="shared" si="718"/>
        <v>2023</v>
      </c>
      <c r="AI1454" s="2189">
        <f t="shared" si="718"/>
        <v>2024</v>
      </c>
      <c r="AJ1454" s="380">
        <f t="shared" si="718"/>
        <v>2025</v>
      </c>
      <c r="AK1454" s="380">
        <f t="shared" ref="AK1454:AO1454" si="719">+AK1350</f>
        <v>2026</v>
      </c>
      <c r="AL1454" s="798">
        <f t="shared" si="719"/>
        <v>2027</v>
      </c>
      <c r="AM1454" s="798">
        <f t="shared" si="719"/>
        <v>2028</v>
      </c>
      <c r="AN1454" s="798">
        <f t="shared" si="719"/>
        <v>2029</v>
      </c>
      <c r="AO1454" s="798">
        <f t="shared" si="719"/>
        <v>2030</v>
      </c>
      <c r="AP1454" s="798">
        <f t="shared" ref="AP1454:AT1454" si="720">+AP1350</f>
        <v>2031</v>
      </c>
      <c r="AQ1454" s="798">
        <f t="shared" si="720"/>
        <v>2032</v>
      </c>
      <c r="AR1454" s="2412">
        <f t="shared" si="720"/>
        <v>2033</v>
      </c>
      <c r="AS1454" s="2412">
        <f t="shared" si="720"/>
        <v>2034</v>
      </c>
      <c r="AT1454" s="2412">
        <f t="shared" si="720"/>
        <v>2035</v>
      </c>
    </row>
    <row r="1455" spans="4:46" ht="18.5">
      <c r="D1455" s="460" t="s">
        <v>626</v>
      </c>
      <c r="E1455" s="374"/>
      <c r="F1455" s="374"/>
      <c r="G1455" s="374"/>
      <c r="H1455" s="374"/>
      <c r="I1455" s="374"/>
      <c r="J1455" s="374"/>
      <c r="K1455" s="374"/>
      <c r="L1455" s="374"/>
      <c r="M1455" s="374"/>
      <c r="N1455" s="374"/>
      <c r="O1455" s="374"/>
      <c r="P1455" s="374"/>
      <c r="Q1455" s="374"/>
      <c r="R1455" s="374"/>
      <c r="S1455" s="374"/>
      <c r="T1455" s="374"/>
      <c r="U1455" s="374"/>
      <c r="V1455" s="374"/>
      <c r="W1455" s="374"/>
      <c r="X1455" s="374"/>
      <c r="Y1455" s="374"/>
      <c r="Z1455" s="374"/>
      <c r="AA1455" s="374"/>
      <c r="AB1455" s="374"/>
      <c r="AC1455" s="374"/>
      <c r="AD1455" s="374"/>
      <c r="AE1455" s="374"/>
      <c r="AF1455" s="374"/>
      <c r="AG1455" s="374"/>
      <c r="AH1455" s="374"/>
      <c r="AI1455" s="2203"/>
      <c r="AJ1455" s="374"/>
      <c r="AK1455" s="374"/>
      <c r="AL1455" s="802"/>
      <c r="AM1455" s="802"/>
      <c r="AN1455" s="802"/>
      <c r="AO1455" s="802"/>
      <c r="AP1455" s="802"/>
      <c r="AQ1455" s="802"/>
      <c r="AR1455" s="2584"/>
      <c r="AS1455" s="2584"/>
      <c r="AT1455" s="2584"/>
    </row>
    <row r="1456" spans="4:46" ht="16.25">
      <c r="D1456" s="374" t="s">
        <v>627</v>
      </c>
      <c r="E1456" s="378"/>
      <c r="F1456" s="378"/>
      <c r="G1456" s="378"/>
      <c r="H1456" s="378"/>
      <c r="I1456" s="378"/>
      <c r="J1456" s="378"/>
      <c r="K1456" s="378"/>
      <c r="L1456" s="378"/>
      <c r="M1456" s="378"/>
      <c r="N1456" s="378"/>
      <c r="O1456" s="378"/>
      <c r="P1456" s="378"/>
      <c r="Q1456" s="378"/>
      <c r="R1456" s="378"/>
      <c r="S1456" s="378"/>
      <c r="T1456" s="378"/>
      <c r="U1456" s="378"/>
      <c r="V1456" s="378">
        <f t="shared" ref="V1456:AT1456" si="721">1-V144-V143</f>
        <v>6.5085894023711621E-2</v>
      </c>
      <c r="W1456" s="378">
        <f t="shared" si="721"/>
        <v>6.7418119948957939E-2</v>
      </c>
      <c r="X1456" s="378">
        <f t="shared" si="721"/>
        <v>8.7205853272691342E-2</v>
      </c>
      <c r="Y1456" s="378">
        <f t="shared" si="721"/>
        <v>7.0780722034501142E-2</v>
      </c>
      <c r="Z1456" s="378">
        <f t="shared" si="721"/>
        <v>5.495934959349591E-2</v>
      </c>
      <c r="AA1456" s="378">
        <f t="shared" si="721"/>
        <v>7.260774287801311E-2</v>
      </c>
      <c r="AB1456" s="378">
        <f t="shared" si="721"/>
        <v>0.11216516160023218</v>
      </c>
      <c r="AC1456" s="378">
        <f t="shared" si="721"/>
        <v>8.7540919922266563E-2</v>
      </c>
      <c r="AD1456" s="378">
        <f t="shared" si="721"/>
        <v>0.12703929069943334</v>
      </c>
      <c r="AE1456" s="378">
        <f t="shared" si="721"/>
        <v>7.174000095471697E-2</v>
      </c>
      <c r="AF1456" s="378">
        <f t="shared" si="721"/>
        <v>0.1144607881626957</v>
      </c>
      <c r="AG1456" s="378">
        <f t="shared" si="721"/>
        <v>9.5528701650634873E-2</v>
      </c>
      <c r="AH1456" s="378">
        <f t="shared" si="721"/>
        <v>9.103774864426431E-2</v>
      </c>
      <c r="AI1456" s="2192">
        <f t="shared" si="721"/>
        <v>0.1481139649561517</v>
      </c>
      <c r="AJ1456" s="378">
        <f t="shared" si="721"/>
        <v>0.1163467882621983</v>
      </c>
      <c r="AK1456" s="378">
        <f t="shared" si="721"/>
        <v>0.12059516244742699</v>
      </c>
      <c r="AL1456" s="793">
        <f t="shared" si="721"/>
        <v>0.13999163159584152</v>
      </c>
      <c r="AM1456" s="793">
        <f t="shared" si="721"/>
        <v>0.16682298003091006</v>
      </c>
      <c r="AN1456" s="793">
        <f t="shared" si="721"/>
        <v>0.17800855682458486</v>
      </c>
      <c r="AO1456" s="793">
        <f t="shared" si="721"/>
        <v>0.12187801550164712</v>
      </c>
      <c r="AP1456" s="793">
        <f t="shared" si="721"/>
        <v>0.14923812258809924</v>
      </c>
      <c r="AQ1456" s="793">
        <f t="shared" si="721"/>
        <v>0.24663777180440666</v>
      </c>
      <c r="AR1456" s="2408">
        <f t="shared" si="721"/>
        <v>0.42883407386741701</v>
      </c>
      <c r="AS1456" s="2408">
        <f t="shared" si="721"/>
        <v>0.56873007453904312</v>
      </c>
      <c r="AT1456" s="2408" t="e">
        <f t="shared" si="721"/>
        <v>#REF!</v>
      </c>
    </row>
    <row r="1457" spans="4:46" ht="16.25">
      <c r="D1457" s="374" t="s">
        <v>628</v>
      </c>
      <c r="E1457" s="378"/>
      <c r="F1457" s="378"/>
      <c r="G1457" s="378"/>
      <c r="H1457" s="378"/>
      <c r="I1457" s="378"/>
      <c r="J1457" s="378"/>
      <c r="K1457" s="378"/>
      <c r="L1457" s="378"/>
      <c r="M1457" s="378"/>
      <c r="N1457" s="378"/>
      <c r="O1457" s="378"/>
      <c r="P1457" s="378"/>
      <c r="Q1457" s="378"/>
      <c r="R1457" s="378"/>
      <c r="S1457" s="378"/>
      <c r="T1457" s="378"/>
      <c r="U1457" s="378"/>
      <c r="V1457" s="378" t="e">
        <f t="shared" ref="V1457:AJ1457" si="722">+V1456-V1458</f>
        <v>#VALUE!</v>
      </c>
      <c r="W1457" s="378" t="e">
        <f t="shared" si="722"/>
        <v>#VALUE!</v>
      </c>
      <c r="X1457" s="378" t="e">
        <f t="shared" si="722"/>
        <v>#VALUE!</v>
      </c>
      <c r="Y1457" s="378" t="e">
        <f t="shared" si="722"/>
        <v>#VALUE!</v>
      </c>
      <c r="Z1457" s="378" t="e">
        <f t="shared" si="722"/>
        <v>#VALUE!</v>
      </c>
      <c r="AA1457" s="378" t="e">
        <f t="shared" si="722"/>
        <v>#VALUE!</v>
      </c>
      <c r="AB1457" s="378">
        <f t="shared" si="722"/>
        <v>462.44888654371232</v>
      </c>
      <c r="AC1457" s="378">
        <f t="shared" si="722"/>
        <v>-405.20046215157151</v>
      </c>
      <c r="AD1457" s="378">
        <f t="shared" si="722"/>
        <v>370.27175420067607</v>
      </c>
      <c r="AE1457" s="378">
        <f t="shared" si="722"/>
        <v>727.90937237514288</v>
      </c>
      <c r="AF1457" s="378">
        <f t="shared" si="722"/>
        <v>1998.5577348746385</v>
      </c>
      <c r="AG1457" s="378">
        <f t="shared" si="722"/>
        <v>3322.0207389353509</v>
      </c>
      <c r="AH1457" s="378">
        <f t="shared" si="722"/>
        <v>1197.4376320976091</v>
      </c>
      <c r="AI1457" s="2192">
        <f t="shared" si="722"/>
        <v>200.7339214061129</v>
      </c>
      <c r="AJ1457" s="378">
        <f t="shared" si="722"/>
        <v>2530.9458317300659</v>
      </c>
      <c r="AK1457" s="378">
        <f t="shared" ref="AK1457:AO1457" si="723">+AK1456-AK1458</f>
        <v>-1585.2454046419691</v>
      </c>
      <c r="AL1457" s="793">
        <f t="shared" si="723"/>
        <v>-952.07868615103348</v>
      </c>
      <c r="AM1457" s="793">
        <f t="shared" si="723"/>
        <v>456.94262589109371</v>
      </c>
      <c r="AN1457" s="793">
        <f t="shared" si="723"/>
        <v>3655.6088198978255</v>
      </c>
      <c r="AO1457" s="793">
        <f t="shared" si="723"/>
        <v>1228.8449253208289</v>
      </c>
      <c r="AP1457" s="793">
        <f t="shared" ref="AP1457:AT1457" si="724">+AP1456-AP1458</f>
        <v>9.409080764190586E-3</v>
      </c>
      <c r="AQ1457" s="793" t="e">
        <f t="shared" si="724"/>
        <v>#REF!</v>
      </c>
      <c r="AR1457" s="2408" t="e">
        <f t="shared" si="724"/>
        <v>#REF!</v>
      </c>
      <c r="AS1457" s="2408" t="e">
        <f t="shared" si="724"/>
        <v>#VALUE!</v>
      </c>
      <c r="AT1457" s="2408" t="e">
        <f t="shared" si="724"/>
        <v>#REF!</v>
      </c>
    </row>
    <row r="1458" spans="4:46" ht="16.25">
      <c r="D1458" s="374" t="s">
        <v>629</v>
      </c>
      <c r="E1458" s="487"/>
      <c r="F1458" s="487"/>
      <c r="G1458" s="487"/>
      <c r="H1458" s="487"/>
      <c r="I1458" s="487"/>
      <c r="J1458" s="487"/>
      <c r="K1458" s="487"/>
      <c r="L1458" s="487"/>
      <c r="M1458" s="487"/>
      <c r="N1458" s="487"/>
      <c r="O1458" s="487"/>
      <c r="P1458" s="487"/>
      <c r="Q1458" s="487"/>
      <c r="R1458" s="487"/>
      <c r="S1458" s="487"/>
      <c r="T1458" s="487"/>
      <c r="U1458" s="487"/>
      <c r="V1458" s="487" t="e">
        <f t="shared" ref="V1458:AJ1458" si="725">+V1407+V1426</f>
        <v>#VALUE!</v>
      </c>
      <c r="W1458" s="487" t="e">
        <f t="shared" si="725"/>
        <v>#VALUE!</v>
      </c>
      <c r="X1458" s="487" t="e">
        <f t="shared" si="725"/>
        <v>#VALUE!</v>
      </c>
      <c r="Y1458" s="487" t="e">
        <f t="shared" si="725"/>
        <v>#VALUE!</v>
      </c>
      <c r="Z1458" s="487" t="e">
        <f t="shared" si="725"/>
        <v>#VALUE!</v>
      </c>
      <c r="AA1458" s="487" t="e">
        <f t="shared" si="725"/>
        <v>#VALUE!</v>
      </c>
      <c r="AB1458" s="487">
        <f t="shared" si="725"/>
        <v>-462.3367213821121</v>
      </c>
      <c r="AC1458" s="487">
        <f t="shared" si="725"/>
        <v>405.28800307149379</v>
      </c>
      <c r="AD1458" s="487">
        <f t="shared" si="725"/>
        <v>-370.14471490997664</v>
      </c>
      <c r="AE1458" s="487">
        <f t="shared" si="725"/>
        <v>-727.83763237418816</v>
      </c>
      <c r="AF1458" s="487">
        <f t="shared" si="725"/>
        <v>-1998.4432740864759</v>
      </c>
      <c r="AG1458" s="487">
        <f t="shared" si="725"/>
        <v>-3321.9252102337005</v>
      </c>
      <c r="AH1458" s="487">
        <f t="shared" si="725"/>
        <v>-1197.3465943489648</v>
      </c>
      <c r="AI1458" s="2211">
        <f t="shared" si="725"/>
        <v>-200.58580744115676</v>
      </c>
      <c r="AJ1458" s="487">
        <f t="shared" si="725"/>
        <v>-2530.8294849418039</v>
      </c>
      <c r="AK1458" s="487">
        <f t="shared" ref="AK1458:AO1458" si="726">+AK1407+AK1426</f>
        <v>1585.3659998044166</v>
      </c>
      <c r="AL1458" s="793">
        <f t="shared" si="726"/>
        <v>952.21867778262936</v>
      </c>
      <c r="AM1458" s="793">
        <f t="shared" si="726"/>
        <v>-456.77580291106278</v>
      </c>
      <c r="AN1458" s="793">
        <f t="shared" si="726"/>
        <v>-3655.4308113410007</v>
      </c>
      <c r="AO1458" s="793">
        <f t="shared" si="726"/>
        <v>-1228.7230473053273</v>
      </c>
      <c r="AP1458" s="793">
        <f t="shared" ref="AP1458:AT1458" si="727">+AP1407+AP1426</f>
        <v>0.13982904182390865</v>
      </c>
      <c r="AQ1458" s="793" t="e">
        <f t="shared" si="727"/>
        <v>#REF!</v>
      </c>
      <c r="AR1458" s="2408" t="e">
        <f t="shared" si="727"/>
        <v>#REF!</v>
      </c>
      <c r="AS1458" s="2408" t="e">
        <f t="shared" si="727"/>
        <v>#VALUE!</v>
      </c>
      <c r="AT1458" s="2408" t="e">
        <f t="shared" si="727"/>
        <v>#VALUE!</v>
      </c>
    </row>
    <row r="1459" spans="4:46">
      <c r="D1459" s="381" t="s">
        <v>630</v>
      </c>
      <c r="E1459" s="488"/>
      <c r="F1459" s="488"/>
      <c r="G1459" s="488"/>
      <c r="H1459" s="488"/>
      <c r="I1459" s="488"/>
      <c r="J1459" s="488"/>
      <c r="K1459" s="488"/>
      <c r="L1459" s="488"/>
      <c r="M1459" s="488"/>
      <c r="N1459" s="488"/>
      <c r="O1459" s="488"/>
      <c r="P1459" s="488"/>
      <c r="Q1459" s="488"/>
      <c r="R1459" s="488"/>
      <c r="S1459" s="488"/>
      <c r="T1459" s="488"/>
      <c r="U1459" s="488"/>
      <c r="V1459" s="488">
        <f t="shared" ref="V1459:AT1459" si="728">+V149</f>
        <v>0</v>
      </c>
      <c r="W1459" s="488">
        <f t="shared" si="728"/>
        <v>0</v>
      </c>
      <c r="X1459" s="488">
        <f t="shared" si="728"/>
        <v>0</v>
      </c>
      <c r="Y1459" s="488">
        <f t="shared" si="728"/>
        <v>0</v>
      </c>
      <c r="Z1459" s="488">
        <f t="shared" si="728"/>
        <v>0</v>
      </c>
      <c r="AA1459" s="488">
        <f t="shared" si="728"/>
        <v>0</v>
      </c>
      <c r="AB1459" s="488">
        <f t="shared" si="728"/>
        <v>0</v>
      </c>
      <c r="AC1459" s="488">
        <f t="shared" si="728"/>
        <v>0</v>
      </c>
      <c r="AD1459" s="488">
        <f t="shared" si="728"/>
        <v>0</v>
      </c>
      <c r="AE1459" s="488">
        <f t="shared" si="728"/>
        <v>0</v>
      </c>
      <c r="AF1459" s="488">
        <f t="shared" si="728"/>
        <v>0</v>
      </c>
      <c r="AG1459" s="488">
        <f t="shared" si="728"/>
        <v>0</v>
      </c>
      <c r="AH1459" s="488">
        <f t="shared" si="728"/>
        <v>0</v>
      </c>
      <c r="AI1459" s="2212">
        <f t="shared" si="728"/>
        <v>0</v>
      </c>
      <c r="AJ1459" s="488">
        <f t="shared" si="728"/>
        <v>0</v>
      </c>
      <c r="AK1459" s="488">
        <f t="shared" si="728"/>
        <v>0</v>
      </c>
      <c r="AL1459" s="794">
        <f t="shared" si="728"/>
        <v>0</v>
      </c>
      <c r="AM1459" s="794">
        <f t="shared" si="728"/>
        <v>0</v>
      </c>
      <c r="AN1459" s="794">
        <f t="shared" si="728"/>
        <v>0</v>
      </c>
      <c r="AO1459" s="794">
        <f t="shared" si="728"/>
        <v>0</v>
      </c>
      <c r="AP1459" s="794">
        <f t="shared" si="728"/>
        <v>0</v>
      </c>
      <c r="AQ1459" s="794">
        <f t="shared" si="728"/>
        <v>0</v>
      </c>
      <c r="AR1459" s="2409">
        <f t="shared" si="728"/>
        <v>0</v>
      </c>
      <c r="AS1459" s="2409">
        <f t="shared" si="728"/>
        <v>0</v>
      </c>
      <c r="AT1459" s="2409">
        <f t="shared" si="728"/>
        <v>0</v>
      </c>
    </row>
    <row r="1460" spans="4:46">
      <c r="D1460" s="374" t="s">
        <v>631</v>
      </c>
      <c r="E1460" s="378"/>
      <c r="F1460" s="378"/>
      <c r="G1460" s="378"/>
      <c r="H1460" s="378"/>
      <c r="I1460" s="378"/>
      <c r="J1460" s="378"/>
      <c r="K1460" s="378"/>
      <c r="L1460" s="378"/>
      <c r="M1460" s="378"/>
      <c r="N1460" s="378"/>
      <c r="O1460" s="378"/>
      <c r="P1460" s="378"/>
      <c r="Q1460" s="378"/>
      <c r="R1460" s="378"/>
      <c r="S1460" s="378"/>
      <c r="T1460" s="378"/>
      <c r="U1460" s="378"/>
      <c r="V1460" s="378">
        <f t="shared" ref="V1460:AT1460" si="729">+V145</f>
        <v>0.20904911686426325</v>
      </c>
      <c r="W1460" s="378">
        <f t="shared" si="729"/>
        <v>0.23287962569119525</v>
      </c>
      <c r="X1460" s="378">
        <f t="shared" si="729"/>
        <v>0.24421593830334193</v>
      </c>
      <c r="Y1460" s="378">
        <f t="shared" si="729"/>
        <v>0.23226035923884047</v>
      </c>
      <c r="Z1460" s="378">
        <f t="shared" si="729"/>
        <v>0.2424390243902439</v>
      </c>
      <c r="AA1460" s="378">
        <f t="shared" si="729"/>
        <v>0.25902118334550767</v>
      </c>
      <c r="AB1460" s="378">
        <f t="shared" si="729"/>
        <v>0.23835030231729371</v>
      </c>
      <c r="AC1460" s="378">
        <f t="shared" si="729"/>
        <v>0.22322191129293459</v>
      </c>
      <c r="AD1460" s="378">
        <f t="shared" si="729"/>
        <v>0.27028718748280989</v>
      </c>
      <c r="AE1460" s="378">
        <f t="shared" si="729"/>
        <v>0.23714920663640893</v>
      </c>
      <c r="AF1460" s="378">
        <f t="shared" si="729"/>
        <v>0.2673491367110622</v>
      </c>
      <c r="AG1460" s="378">
        <f t="shared" si="729"/>
        <v>0.25741830154206147</v>
      </c>
      <c r="AH1460" s="378">
        <f t="shared" si="729"/>
        <v>0.25019199125609948</v>
      </c>
      <c r="AI1460" s="2192">
        <f t="shared" si="729"/>
        <v>0.30669377126840536</v>
      </c>
      <c r="AJ1460" s="378">
        <f t="shared" si="729"/>
        <v>0.28307287125731312</v>
      </c>
      <c r="AK1460" s="378">
        <f t="shared" si="729"/>
        <v>0.31094340342307836</v>
      </c>
      <c r="AL1460" s="793">
        <f t="shared" si="729"/>
        <v>0.31001779914233563</v>
      </c>
      <c r="AM1460" s="793">
        <f t="shared" si="729"/>
        <v>0.30097816664193822</v>
      </c>
      <c r="AN1460" s="793">
        <f t="shared" si="729"/>
        <v>0.30441228476918314</v>
      </c>
      <c r="AO1460" s="793">
        <f t="shared" si="729"/>
        <v>0.2253057091146537</v>
      </c>
      <c r="AP1460" s="793">
        <f t="shared" si="729"/>
        <v>0.27462831711880487</v>
      </c>
      <c r="AQ1460" s="793">
        <f t="shared" si="729"/>
        <v>0.40880743987483292</v>
      </c>
      <c r="AR1460" s="2408">
        <f t="shared" si="729"/>
        <v>0.66126600124463453</v>
      </c>
      <c r="AS1460" s="2408">
        <f t="shared" si="729"/>
        <v>0.85250855855536523</v>
      </c>
      <c r="AT1460" s="2408" t="e">
        <f t="shared" si="729"/>
        <v>#REF!</v>
      </c>
    </row>
    <row r="1461" spans="4:46" ht="16.75">
      <c r="D1461" s="374" t="s">
        <v>632</v>
      </c>
      <c r="E1461" s="487"/>
      <c r="F1461" s="487"/>
      <c r="G1461" s="487"/>
      <c r="H1461" s="487"/>
      <c r="I1461" s="487"/>
      <c r="J1461" s="487"/>
      <c r="K1461" s="487"/>
      <c r="L1461" s="487"/>
      <c r="M1461" s="487"/>
      <c r="N1461" s="487"/>
      <c r="O1461" s="487"/>
      <c r="P1461" s="487"/>
      <c r="Q1461" s="487"/>
      <c r="R1461" s="487"/>
      <c r="S1461" s="487"/>
      <c r="T1461" s="487"/>
      <c r="U1461" s="487"/>
      <c r="V1461" s="487">
        <f t="shared" ref="V1461:AT1461" si="730">+V147</f>
        <v>0.14527943529629073</v>
      </c>
      <c r="W1461" s="487">
        <f t="shared" si="730"/>
        <v>0.1600264547849482</v>
      </c>
      <c r="X1461" s="487">
        <f t="shared" si="730"/>
        <v>0.15781127136501827</v>
      </c>
      <c r="Y1461" s="487">
        <f t="shared" si="730"/>
        <v>0.13677222068753001</v>
      </c>
      <c r="Z1461" s="487">
        <f t="shared" si="730"/>
        <v>0.15552366973383555</v>
      </c>
      <c r="AA1461" s="487">
        <f t="shared" si="730"/>
        <v>0.18181185773464309</v>
      </c>
      <c r="AB1461" s="487">
        <f t="shared" si="730"/>
        <v>0.16593703764335857</v>
      </c>
      <c r="AC1461" s="487">
        <f t="shared" si="730"/>
        <v>0.14126636041433771</v>
      </c>
      <c r="AD1461" s="487">
        <f t="shared" si="730"/>
        <v>0.18143271340279371</v>
      </c>
      <c r="AE1461" s="487">
        <f t="shared" si="730"/>
        <v>0.13513776868975788</v>
      </c>
      <c r="AF1461" s="487">
        <f t="shared" si="730"/>
        <v>0.15879946135377432</v>
      </c>
      <c r="AG1461" s="487">
        <f t="shared" si="730"/>
        <v>0.16202849981096071</v>
      </c>
      <c r="AH1461" s="487">
        <f t="shared" si="730"/>
        <v>0.16544526951786262</v>
      </c>
      <c r="AI1461" s="2211">
        <f t="shared" si="730"/>
        <v>0.22812797397152354</v>
      </c>
      <c r="AJ1461" s="487">
        <f t="shared" si="730"/>
        <v>0.21372089787281018</v>
      </c>
      <c r="AK1461" s="487">
        <f t="shared" si="730"/>
        <v>0.24200322523752096</v>
      </c>
      <c r="AL1461" s="793">
        <f t="shared" si="730"/>
        <v>0.23712211866888883</v>
      </c>
      <c r="AM1461" s="793">
        <f t="shared" si="730"/>
        <v>0.22626423371934903</v>
      </c>
      <c r="AN1461" s="793">
        <f t="shared" si="730"/>
        <v>0.22918116590470783</v>
      </c>
      <c r="AO1461" s="793">
        <f t="shared" si="730"/>
        <v>0.21549149943788712</v>
      </c>
      <c r="AP1461" s="793">
        <f t="shared" si="730"/>
        <v>0.26504650690227138</v>
      </c>
      <c r="AQ1461" s="793">
        <f t="shared" si="730"/>
        <v>0.40016114195865121</v>
      </c>
      <c r="AR1461" s="2408">
        <f t="shared" si="730"/>
        <v>0.65360507633378984</v>
      </c>
      <c r="AS1461" s="2408">
        <f t="shared" si="730"/>
        <v>0.84575295223165281</v>
      </c>
      <c r="AT1461" s="2408" t="e">
        <f t="shared" si="730"/>
        <v>#REF!</v>
      </c>
    </row>
    <row r="1462" spans="4:46" ht="16.75">
      <c r="D1462" s="374" t="s">
        <v>633</v>
      </c>
      <c r="E1462" s="378"/>
      <c r="F1462" s="378"/>
      <c r="G1462" s="378"/>
      <c r="H1462" s="378"/>
      <c r="I1462" s="378"/>
      <c r="J1462" s="378"/>
      <c r="K1462" s="378"/>
      <c r="L1462" s="378"/>
      <c r="M1462" s="378"/>
      <c r="N1462" s="378"/>
      <c r="O1462" s="378"/>
      <c r="P1462" s="378"/>
      <c r="Q1462" s="378"/>
      <c r="R1462" s="378"/>
      <c r="S1462" s="378"/>
      <c r="T1462" s="378"/>
      <c r="U1462" s="378"/>
      <c r="V1462" s="378">
        <f t="shared" ref="V1462:AT1462" si="731">+V146</f>
        <v>6.3769681567972511E-2</v>
      </c>
      <c r="W1462" s="378">
        <f t="shared" si="731"/>
        <v>7.2853170906247045E-2</v>
      </c>
      <c r="X1462" s="378">
        <f t="shared" si="731"/>
        <v>8.6404666938323646E-2</v>
      </c>
      <c r="Y1462" s="378">
        <f t="shared" si="731"/>
        <v>9.548813855131047E-2</v>
      </c>
      <c r="Z1462" s="378">
        <f t="shared" si="731"/>
        <v>8.6915354656408358E-2</v>
      </c>
      <c r="AA1462" s="378">
        <f t="shared" si="731"/>
        <v>7.720932561086459E-2</v>
      </c>
      <c r="AB1462" s="378">
        <f t="shared" si="731"/>
        <v>7.2413264673935121E-2</v>
      </c>
      <c r="AC1462" s="378">
        <f t="shared" si="731"/>
        <v>8.1955550878596878E-2</v>
      </c>
      <c r="AD1462" s="378">
        <f t="shared" si="731"/>
        <v>8.8854474080016149E-2</v>
      </c>
      <c r="AE1462" s="378">
        <f t="shared" si="731"/>
        <v>0.10201143794665103</v>
      </c>
      <c r="AF1462" s="378">
        <f t="shared" si="731"/>
        <v>0.10854967535728786</v>
      </c>
      <c r="AG1462" s="378">
        <f t="shared" si="731"/>
        <v>9.5389801731100773E-2</v>
      </c>
      <c r="AH1462" s="378">
        <f t="shared" si="731"/>
        <v>8.474672173823683E-2</v>
      </c>
      <c r="AI1462" s="2192">
        <f t="shared" si="731"/>
        <v>7.856579729688179E-2</v>
      </c>
      <c r="AJ1462" s="378">
        <f t="shared" si="731"/>
        <v>6.9351973384502941E-2</v>
      </c>
      <c r="AK1462" s="378">
        <f t="shared" si="731"/>
        <v>6.894017818555738E-2</v>
      </c>
      <c r="AL1462" s="793">
        <f t="shared" si="731"/>
        <v>7.2895680473446814E-2</v>
      </c>
      <c r="AM1462" s="793">
        <f t="shared" si="731"/>
        <v>7.4713932922589196E-2</v>
      </c>
      <c r="AN1462" s="793">
        <f t="shared" si="731"/>
        <v>7.5231118864475324E-2</v>
      </c>
      <c r="AO1462" s="793">
        <f t="shared" si="731"/>
        <v>9.8142096767665846E-3</v>
      </c>
      <c r="AP1462" s="793">
        <f t="shared" si="731"/>
        <v>9.581810216533487E-3</v>
      </c>
      <c r="AQ1462" s="793">
        <f t="shared" si="731"/>
        <v>8.6462979161817128E-3</v>
      </c>
      <c r="AR1462" s="2408">
        <f t="shared" si="731"/>
        <v>7.6609249108446718E-3</v>
      </c>
      <c r="AS1462" s="2408">
        <f t="shared" si="731"/>
        <v>6.7556063237124249E-3</v>
      </c>
      <c r="AT1462" s="2408" t="e">
        <f t="shared" si="731"/>
        <v>#REF!</v>
      </c>
    </row>
    <row r="1463" spans="4:46">
      <c r="D1463" s="374" t="s">
        <v>634</v>
      </c>
      <c r="E1463" s="378"/>
      <c r="F1463" s="378"/>
      <c r="G1463" s="378"/>
      <c r="H1463" s="378"/>
      <c r="I1463" s="378"/>
      <c r="J1463" s="378"/>
      <c r="K1463" s="378"/>
      <c r="L1463" s="378"/>
      <c r="M1463" s="378"/>
      <c r="N1463" s="378"/>
      <c r="O1463" s="378"/>
      <c r="P1463" s="378"/>
      <c r="Q1463" s="378"/>
      <c r="R1463" s="378"/>
      <c r="S1463" s="378"/>
      <c r="T1463" s="378"/>
      <c r="U1463" s="378"/>
      <c r="V1463" s="378">
        <f t="shared" ref="V1463:AT1463" si="732">-V151</f>
        <v>8.8833768107257405E-2</v>
      </c>
      <c r="W1463" s="378">
        <f t="shared" si="732"/>
        <v>7.023934801509378E-2</v>
      </c>
      <c r="X1463" s="378">
        <f t="shared" si="732"/>
        <v>3.8849605008361328E-2</v>
      </c>
      <c r="Y1463" s="378">
        <f t="shared" si="732"/>
        <v>1.8220394303801499E-2</v>
      </c>
      <c r="Z1463" s="378">
        <f t="shared" si="732"/>
        <v>1.8378184510434166E-2</v>
      </c>
      <c r="AA1463" s="378">
        <f t="shared" si="732"/>
        <v>1.5668664746097738E-2</v>
      </c>
      <c r="AB1463" s="378">
        <f t="shared" si="732"/>
        <v>1.6440750002226071E-2</v>
      </c>
      <c r="AC1463" s="378">
        <f t="shared" si="732"/>
        <v>1.4857861868010767E-2</v>
      </c>
      <c r="AD1463" s="378">
        <f t="shared" si="732"/>
        <v>2.1077583977738998E-2</v>
      </c>
      <c r="AE1463" s="378">
        <f t="shared" si="732"/>
        <v>2.84249795438078E-2</v>
      </c>
      <c r="AF1463" s="378">
        <f t="shared" si="732"/>
        <v>3.8516621832806089E-2</v>
      </c>
      <c r="AG1463" s="378">
        <f t="shared" si="732"/>
        <v>3.5743589242164843E-2</v>
      </c>
      <c r="AH1463" s="378">
        <f t="shared" si="732"/>
        <v>2.1377968953292713E-2</v>
      </c>
      <c r="AI1463" s="2192">
        <f t="shared" si="732"/>
        <v>8.8634621312224174E-3</v>
      </c>
      <c r="AJ1463" s="378">
        <f t="shared" si="732"/>
        <v>1.1097521360296833E-2</v>
      </c>
      <c r="AK1463" s="378">
        <f t="shared" si="732"/>
        <v>4.6101185998429078E-3</v>
      </c>
      <c r="AL1463" s="793">
        <f t="shared" si="732"/>
        <v>-2.0593003816330349E-2</v>
      </c>
      <c r="AM1463" s="793">
        <f t="shared" si="732"/>
        <v>-3.419425819377072E-2</v>
      </c>
      <c r="AN1463" s="793">
        <f t="shared" si="732"/>
        <v>-4.0096971401321249E-2</v>
      </c>
      <c r="AO1463" s="793">
        <f t="shared" si="732"/>
        <v>3.4413132710594374E-2</v>
      </c>
      <c r="AP1463" s="793">
        <f t="shared" si="732"/>
        <v>2.199299231425289E-2</v>
      </c>
      <c r="AQ1463" s="793">
        <f t="shared" si="732"/>
        <v>7.2158414010989359E-3</v>
      </c>
      <c r="AR1463" s="2408">
        <f t="shared" si="732"/>
        <v>-3.2888535922671602E-3</v>
      </c>
      <c r="AS1463" s="2408">
        <f t="shared" si="732"/>
        <v>-7.8637407500494992E-3</v>
      </c>
      <c r="AT1463" s="2408" t="e">
        <f t="shared" si="732"/>
        <v>#REF!</v>
      </c>
    </row>
    <row r="1464" spans="4:46">
      <c r="D1464" s="374" t="s">
        <v>635</v>
      </c>
      <c r="E1464" s="378"/>
      <c r="F1464" s="378"/>
      <c r="G1464" s="378"/>
      <c r="H1464" s="378"/>
      <c r="I1464" s="378"/>
      <c r="J1464" s="378"/>
      <c r="K1464" s="378"/>
      <c r="L1464" s="378"/>
      <c r="M1464" s="378"/>
      <c r="N1464" s="378"/>
      <c r="O1464" s="378"/>
      <c r="P1464" s="378"/>
      <c r="Q1464" s="378"/>
      <c r="R1464" s="378"/>
      <c r="S1464" s="378"/>
      <c r="T1464" s="378"/>
      <c r="U1464" s="378"/>
      <c r="V1464" s="378">
        <f t="shared" ref="V1464:AT1464" si="733">+V154</f>
        <v>0.12654246310186304</v>
      </c>
      <c r="W1464" s="378">
        <f t="shared" si="733"/>
        <v>0.11994895789025946</v>
      </c>
      <c r="X1464" s="378">
        <f t="shared" si="733"/>
        <v>0.13486256673917343</v>
      </c>
      <c r="Y1464" s="378">
        <f t="shared" si="733"/>
        <v>0.13871598790681131</v>
      </c>
      <c r="Z1464" s="378">
        <f t="shared" si="733"/>
        <v>0.13235772357723577</v>
      </c>
      <c r="AA1464" s="378">
        <f t="shared" si="733"/>
        <v>0.15427319211102994</v>
      </c>
      <c r="AB1464" s="378">
        <f t="shared" si="733"/>
        <v>0.20528385281757741</v>
      </c>
      <c r="AC1464" s="378">
        <f t="shared" si="733"/>
        <v>0.21108016545336766</v>
      </c>
      <c r="AD1464" s="378">
        <f t="shared" si="733"/>
        <v>0.2182544935089939</v>
      </c>
      <c r="AE1464" s="378">
        <f t="shared" si="733"/>
        <v>0.19331602196516198</v>
      </c>
      <c r="AF1464" s="378">
        <f t="shared" si="733"/>
        <v>0.1950249270412473</v>
      </c>
      <c r="AG1464" s="378">
        <f t="shared" si="733"/>
        <v>0.22478061008541628</v>
      </c>
      <c r="AH1464" s="378">
        <f t="shared" si="733"/>
        <v>0.24663444460457118</v>
      </c>
      <c r="AI1464" s="2192">
        <f t="shared" si="733"/>
        <v>0.30133271089458991</v>
      </c>
      <c r="AJ1464" s="378">
        <f t="shared" si="733"/>
        <v>0.34433352826269048</v>
      </c>
      <c r="AK1464" s="378">
        <f t="shared" si="733"/>
        <v>0.37534815194368099</v>
      </c>
      <c r="AL1464" s="793">
        <f t="shared" si="733"/>
        <v>0.39061615343208683</v>
      </c>
      <c r="AM1464" s="793">
        <f t="shared" si="733"/>
        <v>0.41449553018283963</v>
      </c>
      <c r="AN1464" s="793">
        <f t="shared" si="733"/>
        <v>0.42808612240401184</v>
      </c>
      <c r="AO1464" s="793">
        <f t="shared" si="733"/>
        <v>0.39574631215908523</v>
      </c>
      <c r="AP1464" s="793">
        <f t="shared" si="733"/>
        <v>0.38298985890691212</v>
      </c>
      <c r="AQ1464" s="793">
        <f t="shared" si="733"/>
        <v>0.36512854191514804</v>
      </c>
      <c r="AR1464" s="2408">
        <f t="shared" si="733"/>
        <v>0.34200340808792651</v>
      </c>
      <c r="AS1464" s="2408">
        <f t="shared" si="733"/>
        <v>0.31960742265648018</v>
      </c>
      <c r="AT1464" s="2408" t="e">
        <f t="shared" si="733"/>
        <v>#REF!</v>
      </c>
    </row>
    <row r="1465" spans="4:46" ht="15">
      <c r="D1465" s="381" t="s">
        <v>636</v>
      </c>
      <c r="E1465" s="487"/>
      <c r="F1465" s="487"/>
      <c r="G1465" s="487"/>
      <c r="H1465" s="487"/>
      <c r="I1465" s="487"/>
      <c r="J1465" s="487"/>
      <c r="K1465" s="487"/>
      <c r="L1465" s="487"/>
      <c r="M1465" s="487"/>
      <c r="N1465" s="487"/>
      <c r="O1465" s="487"/>
      <c r="P1465" s="487"/>
      <c r="Q1465" s="487"/>
      <c r="R1465" s="487"/>
      <c r="S1465" s="487"/>
      <c r="T1465" s="487"/>
      <c r="U1465" s="487"/>
      <c r="V1465" s="487">
        <f t="shared" ref="V1465:AT1465" si="734">+V156</f>
        <v>0.2705056859424147</v>
      </c>
      <c r="W1465" s="487">
        <f t="shared" si="734"/>
        <v>0.28541046363249684</v>
      </c>
      <c r="X1465" s="487">
        <f t="shared" si="734"/>
        <v>0.29207039746885505</v>
      </c>
      <c r="Y1465" s="487">
        <f t="shared" si="734"/>
        <v>0.30037346612128757</v>
      </c>
      <c r="Z1465" s="487">
        <f t="shared" si="734"/>
        <v>0.3196747967479675</v>
      </c>
      <c r="AA1465" s="487">
        <f t="shared" si="734"/>
        <v>0.3406866325785245</v>
      </c>
      <c r="AB1465" s="487">
        <f t="shared" si="734"/>
        <v>0.33146886356718547</v>
      </c>
      <c r="AC1465" s="487">
        <f t="shared" si="734"/>
        <v>0.34676115682403569</v>
      </c>
      <c r="AD1465" s="487">
        <f t="shared" si="734"/>
        <v>0.36150217541531443</v>
      </c>
      <c r="AE1465" s="487">
        <f t="shared" si="734"/>
        <v>0.35872512342010487</v>
      </c>
      <c r="AF1465" s="487">
        <f t="shared" si="734"/>
        <v>0.34791336689076841</v>
      </c>
      <c r="AG1465" s="487">
        <f t="shared" si="734"/>
        <v>0.38667020997684287</v>
      </c>
      <c r="AH1465" s="487">
        <f t="shared" si="734"/>
        <v>0.40598193627438478</v>
      </c>
      <c r="AI1465" s="2211">
        <f t="shared" si="734"/>
        <v>0.45999209410272685</v>
      </c>
      <c r="AJ1465" s="487">
        <f t="shared" si="734"/>
        <v>0.51105961125780541</v>
      </c>
      <c r="AK1465" s="487">
        <f t="shared" si="734"/>
        <v>0.56569639291933238</v>
      </c>
      <c r="AL1465" s="793">
        <f t="shared" si="734"/>
        <v>0.56064232097858091</v>
      </c>
      <c r="AM1465" s="793">
        <f t="shared" si="734"/>
        <v>0.54865071679386768</v>
      </c>
      <c r="AN1465" s="793">
        <f t="shared" si="734"/>
        <v>0.5544898503486102</v>
      </c>
      <c r="AO1465" s="793">
        <f t="shared" si="734"/>
        <v>0.49917400577209187</v>
      </c>
      <c r="AP1465" s="793">
        <f t="shared" si="734"/>
        <v>0.50838005343761772</v>
      </c>
      <c r="AQ1465" s="793">
        <f t="shared" si="734"/>
        <v>0.5272982099855742</v>
      </c>
      <c r="AR1465" s="2408">
        <f t="shared" si="734"/>
        <v>0.57443533546514391</v>
      </c>
      <c r="AS1465" s="2408">
        <f t="shared" si="734"/>
        <v>0.60338590667280223</v>
      </c>
      <c r="AT1465" s="2408" t="e">
        <f t="shared" si="734"/>
        <v>#REF!</v>
      </c>
    </row>
    <row r="1466" spans="4:46" ht="15">
      <c r="D1466" s="381" t="s">
        <v>637</v>
      </c>
      <c r="E1466" s="379"/>
      <c r="F1466" s="379"/>
      <c r="G1466" s="379"/>
      <c r="H1466" s="379"/>
      <c r="I1466" s="379"/>
      <c r="J1466" s="379"/>
      <c r="K1466" s="379"/>
      <c r="L1466" s="379"/>
      <c r="M1466" s="379"/>
      <c r="N1466" s="379"/>
      <c r="O1466" s="379"/>
      <c r="P1466" s="379"/>
      <c r="Q1466" s="379"/>
      <c r="R1466" s="379"/>
      <c r="S1466" s="379"/>
      <c r="T1466" s="379"/>
      <c r="U1466" s="379"/>
      <c r="V1466" s="379">
        <f t="shared" ref="V1466:AT1466" si="735">+V155</f>
        <v>0</v>
      </c>
      <c r="W1466" s="379">
        <f t="shared" si="735"/>
        <v>0</v>
      </c>
      <c r="X1466" s="379">
        <f t="shared" si="735"/>
        <v>0</v>
      </c>
      <c r="Y1466" s="379">
        <f t="shared" si="735"/>
        <v>0</v>
      </c>
      <c r="Z1466" s="379">
        <f t="shared" si="735"/>
        <v>0</v>
      </c>
      <c r="AA1466" s="379">
        <f t="shared" si="735"/>
        <v>0</v>
      </c>
      <c r="AB1466" s="379">
        <f t="shared" si="735"/>
        <v>0</v>
      </c>
      <c r="AC1466" s="379">
        <f t="shared" si="735"/>
        <v>7.6378297815985893E-3</v>
      </c>
      <c r="AD1466" s="379">
        <f t="shared" si="735"/>
        <v>2.6759512318113046E-2</v>
      </c>
      <c r="AE1466" s="379">
        <f t="shared" si="735"/>
        <v>6.3658268896802844E-2</v>
      </c>
      <c r="AF1466" s="379">
        <f t="shared" si="735"/>
        <v>3.2839557857542792E-2</v>
      </c>
      <c r="AG1466" s="379">
        <f t="shared" si="735"/>
        <v>4.1842985107548539E-2</v>
      </c>
      <c r="AH1466" s="379">
        <f t="shared" si="735"/>
        <v>6.207996586541549E-2</v>
      </c>
      <c r="AI1466" s="2193">
        <f t="shared" si="735"/>
        <v>0.10625559479370755</v>
      </c>
      <c r="AJ1466" s="379">
        <f t="shared" si="735"/>
        <v>0.14247485706854099</v>
      </c>
      <c r="AK1466" s="379">
        <f t="shared" si="735"/>
        <v>0.16870748644306652</v>
      </c>
      <c r="AL1466" s="794">
        <f t="shared" si="735"/>
        <v>0.17952891589429515</v>
      </c>
      <c r="AM1466" s="794">
        <f t="shared" si="735"/>
        <v>0.19771302311652614</v>
      </c>
      <c r="AN1466" s="794">
        <f t="shared" si="735"/>
        <v>0.21043445230442415</v>
      </c>
      <c r="AO1466" s="794">
        <f t="shared" si="735"/>
        <v>1.8750702119087813E-3</v>
      </c>
      <c r="AP1466" s="794">
        <f t="shared" si="735"/>
        <v>1.9007139418398024E-3</v>
      </c>
      <c r="AQ1466" s="794">
        <f t="shared" si="735"/>
        <v>0</v>
      </c>
      <c r="AR1466" s="2409">
        <f t="shared" si="735"/>
        <v>0</v>
      </c>
      <c r="AS1466" s="2409">
        <f t="shared" si="735"/>
        <v>0</v>
      </c>
      <c r="AT1466" s="2409">
        <f t="shared" si="735"/>
        <v>0</v>
      </c>
    </row>
    <row r="1467" spans="4:46">
      <c r="D1467" s="374" t="s">
        <v>638</v>
      </c>
      <c r="E1467" s="378"/>
      <c r="F1467" s="378"/>
      <c r="G1467" s="378"/>
      <c r="H1467" s="378"/>
      <c r="I1467" s="378"/>
      <c r="J1467" s="378"/>
      <c r="K1467" s="378"/>
      <c r="L1467" s="378"/>
      <c r="M1467" s="378"/>
      <c r="N1467" s="378"/>
      <c r="O1467" s="378"/>
      <c r="P1467" s="378"/>
      <c r="Q1467" s="378"/>
      <c r="R1467" s="378"/>
      <c r="S1467" s="378"/>
      <c r="T1467" s="378"/>
      <c r="U1467" s="378"/>
      <c r="V1467" s="378">
        <f t="shared" ref="V1467:AJ1467" si="736">+V1456+V1464</f>
        <v>0.19162835712557466</v>
      </c>
      <c r="W1467" s="378">
        <f t="shared" si="736"/>
        <v>0.18736707783921741</v>
      </c>
      <c r="X1467" s="378">
        <f t="shared" si="736"/>
        <v>0.22206842001186478</v>
      </c>
      <c r="Y1467" s="378">
        <f t="shared" si="736"/>
        <v>0.20949670994131245</v>
      </c>
      <c r="Z1467" s="378">
        <f t="shared" si="736"/>
        <v>0.18731707317073168</v>
      </c>
      <c r="AA1467" s="378">
        <f t="shared" si="736"/>
        <v>0.22688093498904305</v>
      </c>
      <c r="AB1467" s="378">
        <f t="shared" si="736"/>
        <v>0.31744901441780959</v>
      </c>
      <c r="AC1467" s="378">
        <f t="shared" si="736"/>
        <v>0.29862108537563425</v>
      </c>
      <c r="AD1467" s="378">
        <f t="shared" si="736"/>
        <v>0.34529378420842727</v>
      </c>
      <c r="AE1467" s="378">
        <f t="shared" si="736"/>
        <v>0.26505602291987895</v>
      </c>
      <c r="AF1467" s="378">
        <f t="shared" si="736"/>
        <v>0.30948571520394297</v>
      </c>
      <c r="AG1467" s="378">
        <f t="shared" si="736"/>
        <v>0.32030931173605115</v>
      </c>
      <c r="AH1467" s="378">
        <f t="shared" si="736"/>
        <v>0.33767219324883546</v>
      </c>
      <c r="AI1467" s="2192">
        <f t="shared" si="736"/>
        <v>0.44944667585074161</v>
      </c>
      <c r="AJ1467" s="378">
        <f t="shared" si="736"/>
        <v>0.46068031652488878</v>
      </c>
      <c r="AK1467" s="378">
        <f t="shared" ref="AK1467:AO1467" si="737">+AK1456+AK1464</f>
        <v>0.49594331439110795</v>
      </c>
      <c r="AL1467" s="793">
        <f t="shared" si="737"/>
        <v>0.53060778502792838</v>
      </c>
      <c r="AM1467" s="793">
        <f t="shared" si="737"/>
        <v>0.5813185102137497</v>
      </c>
      <c r="AN1467" s="793">
        <f t="shared" si="737"/>
        <v>0.60609467922859672</v>
      </c>
      <c r="AO1467" s="793">
        <f t="shared" si="737"/>
        <v>0.51762432766073241</v>
      </c>
      <c r="AP1467" s="793">
        <f t="shared" ref="AP1467:AT1467" si="738">+AP1456+AP1464</f>
        <v>0.53222798149501138</v>
      </c>
      <c r="AQ1467" s="793">
        <f t="shared" si="738"/>
        <v>0.6117663137195547</v>
      </c>
      <c r="AR1467" s="2408">
        <f t="shared" si="738"/>
        <v>0.77083748195534352</v>
      </c>
      <c r="AS1467" s="2408">
        <f t="shared" si="738"/>
        <v>0.88833749719552335</v>
      </c>
      <c r="AT1467" s="2408" t="e">
        <f t="shared" si="738"/>
        <v>#REF!</v>
      </c>
    </row>
    <row r="1468" spans="4:46">
      <c r="D1468" s="381" t="s">
        <v>639</v>
      </c>
      <c r="E1468" s="488"/>
      <c r="F1468" s="488"/>
      <c r="G1468" s="488"/>
      <c r="H1468" s="488"/>
      <c r="I1468" s="488"/>
      <c r="J1468" s="488"/>
      <c r="K1468" s="488"/>
      <c r="L1468" s="488"/>
      <c r="M1468" s="488"/>
      <c r="N1468" s="488"/>
      <c r="O1468" s="488"/>
      <c r="P1468" s="488"/>
      <c r="Q1468" s="488"/>
      <c r="R1468" s="488"/>
      <c r="S1468" s="488"/>
      <c r="T1468" s="488"/>
      <c r="U1468" s="488"/>
      <c r="V1468" s="488" t="e">
        <f t="shared" ref="V1468:AJ1468" si="739">+V1457+V1465</f>
        <v>#VALUE!</v>
      </c>
      <c r="W1468" s="488" t="e">
        <f t="shared" si="739"/>
        <v>#VALUE!</v>
      </c>
      <c r="X1468" s="488" t="e">
        <f t="shared" si="739"/>
        <v>#VALUE!</v>
      </c>
      <c r="Y1468" s="488" t="e">
        <f t="shared" si="739"/>
        <v>#VALUE!</v>
      </c>
      <c r="Z1468" s="488" t="e">
        <f t="shared" si="739"/>
        <v>#VALUE!</v>
      </c>
      <c r="AA1468" s="488" t="e">
        <f t="shared" si="739"/>
        <v>#VALUE!</v>
      </c>
      <c r="AB1468" s="488">
        <f t="shared" si="739"/>
        <v>462.7803554072795</v>
      </c>
      <c r="AC1468" s="488">
        <f t="shared" si="739"/>
        <v>-404.8537009947475</v>
      </c>
      <c r="AD1468" s="488">
        <f t="shared" si="739"/>
        <v>370.63325637609137</v>
      </c>
      <c r="AE1468" s="488">
        <f t="shared" si="739"/>
        <v>728.26809749856295</v>
      </c>
      <c r="AF1468" s="488">
        <f t="shared" si="739"/>
        <v>1998.9056482415292</v>
      </c>
      <c r="AG1468" s="488">
        <f t="shared" si="739"/>
        <v>3322.4074091453276</v>
      </c>
      <c r="AH1468" s="488">
        <f t="shared" si="739"/>
        <v>1197.8436140338836</v>
      </c>
      <c r="AI1468" s="2212">
        <f t="shared" si="739"/>
        <v>201.19391350021561</v>
      </c>
      <c r="AJ1468" s="488">
        <f t="shared" si="739"/>
        <v>2531.4568913413236</v>
      </c>
      <c r="AK1468" s="488">
        <f t="shared" ref="AK1468:AO1468" si="740">+AK1457+AK1465</f>
        <v>-1584.6797082490498</v>
      </c>
      <c r="AL1468" s="794">
        <f t="shared" si="740"/>
        <v>-951.51804383005492</v>
      </c>
      <c r="AM1468" s="794">
        <f t="shared" si="740"/>
        <v>457.49127660788758</v>
      </c>
      <c r="AN1468" s="794">
        <f t="shared" si="740"/>
        <v>3656.163309748174</v>
      </c>
      <c r="AO1468" s="794">
        <f t="shared" si="740"/>
        <v>1229.3440993266011</v>
      </c>
      <c r="AP1468" s="794">
        <f t="shared" ref="AP1468:AT1468" si="741">+AP1457+AP1465</f>
        <v>0.51778913420180828</v>
      </c>
      <c r="AQ1468" s="794" t="e">
        <f t="shared" si="741"/>
        <v>#REF!</v>
      </c>
      <c r="AR1468" s="2409" t="e">
        <f t="shared" si="741"/>
        <v>#REF!</v>
      </c>
      <c r="AS1468" s="2409" t="e">
        <f t="shared" si="741"/>
        <v>#VALUE!</v>
      </c>
      <c r="AT1468" s="2409" t="e">
        <f t="shared" si="741"/>
        <v>#REF!</v>
      </c>
    </row>
    <row r="1469" spans="4:46" ht="15">
      <c r="D1469" s="381" t="s">
        <v>640</v>
      </c>
      <c r="E1469" s="379"/>
      <c r="F1469" s="379"/>
      <c r="G1469" s="379"/>
      <c r="H1469" s="379"/>
      <c r="I1469" s="379"/>
      <c r="J1469" s="379"/>
      <c r="K1469" s="379"/>
      <c r="L1469" s="379"/>
      <c r="M1469" s="379"/>
      <c r="N1469" s="379"/>
      <c r="O1469" s="379"/>
      <c r="P1469" s="379"/>
      <c r="Q1469" s="379"/>
      <c r="R1469" s="379"/>
      <c r="S1469" s="379"/>
      <c r="T1469" s="379"/>
      <c r="U1469" s="379"/>
      <c r="V1469" s="379" t="e">
        <f t="shared" ref="V1469:AJ1469" si="742">+V1458+V1466</f>
        <v>#VALUE!</v>
      </c>
      <c r="W1469" s="379" t="e">
        <f t="shared" si="742"/>
        <v>#VALUE!</v>
      </c>
      <c r="X1469" s="379" t="e">
        <f t="shared" si="742"/>
        <v>#VALUE!</v>
      </c>
      <c r="Y1469" s="379" t="e">
        <f t="shared" si="742"/>
        <v>#VALUE!</v>
      </c>
      <c r="Z1469" s="379" t="e">
        <f t="shared" si="742"/>
        <v>#VALUE!</v>
      </c>
      <c r="AA1469" s="379" t="e">
        <f t="shared" si="742"/>
        <v>#VALUE!</v>
      </c>
      <c r="AB1469" s="379">
        <f t="shared" si="742"/>
        <v>-462.3367213821121</v>
      </c>
      <c r="AC1469" s="379">
        <f t="shared" si="742"/>
        <v>405.29564090127536</v>
      </c>
      <c r="AD1469" s="379">
        <f t="shared" si="742"/>
        <v>-370.11795539765853</v>
      </c>
      <c r="AE1469" s="379">
        <f t="shared" si="742"/>
        <v>-727.77397410529136</v>
      </c>
      <c r="AF1469" s="379">
        <f t="shared" si="742"/>
        <v>-1998.4104345286182</v>
      </c>
      <c r="AG1469" s="379">
        <f t="shared" si="742"/>
        <v>-3321.883367248593</v>
      </c>
      <c r="AH1469" s="379">
        <f t="shared" si="742"/>
        <v>-1197.2845143830993</v>
      </c>
      <c r="AI1469" s="2193">
        <f t="shared" si="742"/>
        <v>-200.47955184636305</v>
      </c>
      <c r="AJ1469" s="379">
        <f t="shared" si="742"/>
        <v>-2530.6870100847354</v>
      </c>
      <c r="AK1469" s="379">
        <f t="shared" ref="AK1469:AO1469" si="743">+AK1458+AK1466</f>
        <v>1585.5347072908596</v>
      </c>
      <c r="AL1469" s="794">
        <f t="shared" si="743"/>
        <v>952.39820669852361</v>
      </c>
      <c r="AM1469" s="794">
        <f t="shared" si="743"/>
        <v>-456.57808988794625</v>
      </c>
      <c r="AN1469" s="794">
        <f t="shared" si="743"/>
        <v>-3655.2203768886961</v>
      </c>
      <c r="AO1469" s="794">
        <f t="shared" si="743"/>
        <v>-1228.7211722351153</v>
      </c>
      <c r="AP1469" s="794">
        <f t="shared" ref="AP1469:AT1469" si="744">+AP1458+AP1466</f>
        <v>0.14172975576574845</v>
      </c>
      <c r="AQ1469" s="794" t="e">
        <f t="shared" si="744"/>
        <v>#REF!</v>
      </c>
      <c r="AR1469" s="2409" t="e">
        <f t="shared" si="744"/>
        <v>#REF!</v>
      </c>
      <c r="AS1469" s="2409" t="e">
        <f t="shared" si="744"/>
        <v>#VALUE!</v>
      </c>
      <c r="AT1469" s="2409" t="e">
        <f t="shared" si="744"/>
        <v>#VALUE!</v>
      </c>
    </row>
    <row r="1470" spans="4:46" ht="15.5">
      <c r="D1470" s="374" t="s">
        <v>641</v>
      </c>
      <c r="E1470" s="378"/>
      <c r="F1470" s="378"/>
      <c r="G1470" s="378"/>
      <c r="H1470" s="378"/>
      <c r="I1470" s="378"/>
      <c r="J1470" s="378"/>
      <c r="K1470" s="378"/>
      <c r="L1470" s="378"/>
      <c r="M1470" s="378"/>
      <c r="N1470" s="378"/>
      <c r="O1470" s="378"/>
      <c r="P1470" s="378"/>
      <c r="Q1470" s="378"/>
      <c r="R1470" s="378"/>
      <c r="S1470" s="378"/>
      <c r="T1470" s="378"/>
      <c r="U1470" s="378"/>
      <c r="V1470" s="378">
        <f t="shared" ref="V1470:AT1470" si="745">-V160</f>
        <v>-3.2028939997491068E-2</v>
      </c>
      <c r="W1470" s="378">
        <f t="shared" si="745"/>
        <v>-2.5211153106195931E-2</v>
      </c>
      <c r="X1470" s="378">
        <f t="shared" si="745"/>
        <v>-1.9832295426557452E-2</v>
      </c>
      <c r="Y1470" s="378">
        <f t="shared" si="745"/>
        <v>-2.1790995348751844E-2</v>
      </c>
      <c r="Z1470" s="378">
        <f t="shared" si="745"/>
        <v>-3.0147454577753283E-2</v>
      </c>
      <c r="AA1470" s="378">
        <f t="shared" si="745"/>
        <v>-6.1091993824679315E-3</v>
      </c>
      <c r="AB1470" s="378">
        <f t="shared" si="745"/>
        <v>-1.4839682873310158E-2</v>
      </c>
      <c r="AC1470" s="378">
        <f t="shared" si="745"/>
        <v>-2.201122910788466E-2</v>
      </c>
      <c r="AD1470" s="378">
        <f t="shared" si="745"/>
        <v>-1.7790501315137919E-2</v>
      </c>
      <c r="AE1470" s="378">
        <f t="shared" si="745"/>
        <v>-2.9647585013825997E-2</v>
      </c>
      <c r="AF1470" s="378">
        <f t="shared" si="745"/>
        <v>-3.525822350699561E-2</v>
      </c>
      <c r="AG1470" s="378">
        <f t="shared" si="745"/>
        <v>-3.149066350601392E-2</v>
      </c>
      <c r="AH1470" s="378">
        <f t="shared" si="745"/>
        <v>-2.9011997305925397E-2</v>
      </c>
      <c r="AI1470" s="2192">
        <f t="shared" si="745"/>
        <v>-2.614172084284859E-2</v>
      </c>
      <c r="AJ1470" s="378">
        <f t="shared" si="745"/>
        <v>-2.6204991078042698E-2</v>
      </c>
      <c r="AK1470" s="378">
        <f t="shared" si="745"/>
        <v>-2.5341341553828795E-2</v>
      </c>
      <c r="AL1470" s="793">
        <f t="shared" si="745"/>
        <v>-2.2372944065322749E-2</v>
      </c>
      <c r="AM1470" s="793">
        <f t="shared" si="745"/>
        <v>-1.9893233267889835E-2</v>
      </c>
      <c r="AN1470" s="793">
        <f t="shared" si="745"/>
        <v>-1.8102137878628334E-2</v>
      </c>
      <c r="AO1470" s="793">
        <f t="shared" si="745"/>
        <v>-1.2785570149338949E-2</v>
      </c>
      <c r="AP1470" s="793">
        <f t="shared" si="745"/>
        <v>-1.281637668368376E-2</v>
      </c>
      <c r="AQ1470" s="793">
        <f t="shared" si="745"/>
        <v>-1.0806570631562146E-2</v>
      </c>
      <c r="AR1470" s="2408">
        <f t="shared" si="745"/>
        <v>-8.7459705868509242E-3</v>
      </c>
      <c r="AS1470" s="2408">
        <f t="shared" si="745"/>
        <v>-6.8909349184317964E-3</v>
      </c>
      <c r="AT1470" s="2408" t="e">
        <f t="shared" si="745"/>
        <v>#REF!</v>
      </c>
    </row>
    <row r="1471" spans="4:46" ht="15.5">
      <c r="D1471" s="421" t="s">
        <v>642</v>
      </c>
      <c r="E1471" s="488"/>
      <c r="F1471" s="488"/>
      <c r="G1471" s="488"/>
      <c r="H1471" s="488"/>
      <c r="I1471" s="488"/>
      <c r="J1471" s="488"/>
      <c r="K1471" s="488"/>
      <c r="L1471" s="488"/>
      <c r="M1471" s="488"/>
      <c r="N1471" s="488"/>
      <c r="O1471" s="488"/>
      <c r="P1471" s="488"/>
      <c r="Q1471" s="488"/>
      <c r="R1471" s="488"/>
      <c r="S1471" s="488"/>
      <c r="T1471" s="488"/>
      <c r="U1471" s="488"/>
      <c r="V1471" s="488">
        <f>+V1470-V1475</f>
        <v>-6.0593296527898959E-2</v>
      </c>
      <c r="W1471" s="488">
        <f>+W1470-W1475</f>
        <v>-4.7580898811966754E-2</v>
      </c>
      <c r="X1471" s="488">
        <f t="shared" ref="X1471:AJ1471" si="746">+X1470-X1475</f>
        <v>-4.9820065005842108E-2</v>
      </c>
      <c r="Y1471" s="488">
        <f t="shared" si="746"/>
        <v>5.0148391930874586E-2</v>
      </c>
      <c r="Z1471" s="488">
        <f t="shared" si="746"/>
        <v>6.0777139275684011E-2</v>
      </c>
      <c r="AA1471" s="488">
        <f t="shared" si="746"/>
        <v>0.12309133138587561</v>
      </c>
      <c r="AB1471" s="488">
        <f t="shared" si="746"/>
        <v>5.3627387723806631E-2</v>
      </c>
      <c r="AC1471" s="488">
        <f t="shared" si="746"/>
        <v>4.7737126315473118E-2</v>
      </c>
      <c r="AD1471" s="488">
        <f t="shared" si="746"/>
        <v>7.5167668444781663E-2</v>
      </c>
      <c r="AE1471" s="488">
        <f t="shared" si="746"/>
        <v>5.5807754425145392E-2</v>
      </c>
      <c r="AF1471" s="488">
        <f t="shared" si="746"/>
        <v>1.7629557673376491E-2</v>
      </c>
      <c r="AG1471" s="488">
        <f t="shared" si="746"/>
        <v>3.3098851107425019E-2</v>
      </c>
      <c r="AH1471" s="488">
        <f t="shared" si="746"/>
        <v>5.4617160154565997E-2</v>
      </c>
      <c r="AI1471" s="2212">
        <f t="shared" si="746"/>
        <v>6.0284291977197105E-2</v>
      </c>
      <c r="AJ1471" s="488">
        <f t="shared" si="746"/>
        <v>8.5440594415488638E-2</v>
      </c>
      <c r="AK1471" s="488">
        <f t="shared" ref="AK1471:AO1471" si="747">+AK1470-AK1475</f>
        <v>8.9830794715903564E-2</v>
      </c>
      <c r="AL1471" s="794">
        <f t="shared" si="747"/>
        <v>9.0652058657794327E-2</v>
      </c>
      <c r="AM1471" s="794">
        <f t="shared" si="747"/>
        <v>8.497963087719565E-2</v>
      </c>
      <c r="AN1471" s="794">
        <f t="shared" si="747"/>
        <v>8.3072303624103727E-2</v>
      </c>
      <c r="AO1471" s="794">
        <f t="shared" si="747"/>
        <v>7.319153516921531E-2</v>
      </c>
      <c r="AP1471" s="794">
        <f t="shared" ref="AP1471:AT1471" si="748">+AP1470-AP1475</f>
        <v>9.4293771416462557E-2</v>
      </c>
      <c r="AQ1471" s="794">
        <f t="shared" si="748"/>
        <v>0.13397019366776688</v>
      </c>
      <c r="AR1471" s="2409">
        <f t="shared" si="748"/>
        <v>0.21042620719098593</v>
      </c>
      <c r="AS1471" s="2409">
        <f t="shared" si="748"/>
        <v>0.27189881587043385</v>
      </c>
      <c r="AT1471" s="2409" t="e">
        <f t="shared" si="748"/>
        <v>#REF!</v>
      </c>
    </row>
    <row r="1472" spans="4:46">
      <c r="D1472" s="421" t="s">
        <v>643</v>
      </c>
      <c r="E1472" s="488"/>
      <c r="F1472" s="488"/>
      <c r="G1472" s="488"/>
      <c r="H1472" s="488"/>
      <c r="I1472" s="488"/>
      <c r="J1472" s="488"/>
      <c r="K1472" s="488"/>
      <c r="L1472" s="488"/>
      <c r="M1472" s="488"/>
      <c r="N1472" s="488"/>
      <c r="O1472" s="488"/>
      <c r="P1472" s="488"/>
      <c r="Q1472" s="488"/>
      <c r="R1472" s="488"/>
      <c r="S1472" s="488"/>
      <c r="T1472" s="488"/>
      <c r="U1472" s="488"/>
      <c r="V1472" s="488">
        <f t="shared" ref="V1472:AJ1472" si="749">+V1398</f>
        <v>1.2076354488572571E-2</v>
      </c>
      <c r="W1472" s="488">
        <f t="shared" si="749"/>
        <v>1.0394733773244607E-2</v>
      </c>
      <c r="X1472" s="488">
        <f t="shared" si="749"/>
        <v>6.5108130343159445E-2</v>
      </c>
      <c r="Y1472" s="488">
        <f t="shared" si="749"/>
        <v>9.5539412788093608E-3</v>
      </c>
      <c r="Z1472" s="488">
        <f t="shared" si="749"/>
        <v>1.4456039405337229E-2</v>
      </c>
      <c r="AA1472" s="488">
        <f t="shared" si="749"/>
        <v>1.6709938791646822E-2</v>
      </c>
      <c r="AB1472" s="488">
        <f t="shared" si="749"/>
        <v>4.0894760106233746E-2</v>
      </c>
      <c r="AC1472" s="488">
        <f t="shared" si="749"/>
        <v>4.8163162794574742E-2</v>
      </c>
      <c r="AD1472" s="488">
        <f t="shared" si="749"/>
        <v>6.0725539322473598E-2</v>
      </c>
      <c r="AE1472" s="488">
        <f t="shared" si="749"/>
        <v>7.2123707054909184E-2</v>
      </c>
      <c r="AF1472" s="488">
        <f t="shared" si="749"/>
        <v>8.8825966117388744E-2</v>
      </c>
      <c r="AG1472" s="488">
        <f t="shared" si="749"/>
        <v>3.2821768237048111E-2</v>
      </c>
      <c r="AH1472" s="488">
        <f t="shared" si="749"/>
        <v>5.6120666601905379E-2</v>
      </c>
      <c r="AI1472" s="2212">
        <f t="shared" si="749"/>
        <v>8.1158704982097443E-2</v>
      </c>
      <c r="AJ1472" s="488">
        <f t="shared" si="749"/>
        <v>7.9273175370067769E-2</v>
      </c>
      <c r="AK1472" s="488">
        <f t="shared" ref="AK1472:AO1472" si="750">+AK1398</f>
        <v>6.4392535160521139E-2</v>
      </c>
      <c r="AL1472" s="794">
        <f t="shared" si="750"/>
        <v>4.8022901015661451E-2</v>
      </c>
      <c r="AM1472" s="794">
        <f t="shared" si="750"/>
        <v>3.0086518270046419E-2</v>
      </c>
      <c r="AN1472" s="794">
        <f t="shared" si="750"/>
        <v>1.3879584912598952E-2</v>
      </c>
      <c r="AO1472" s="794">
        <f t="shared" si="750"/>
        <v>1.4141930616225235E-2</v>
      </c>
      <c r="AP1472" s="794">
        <f t="shared" ref="AP1472:AT1472" si="751">+AP1398</f>
        <v>-2.3066745373055902E-2</v>
      </c>
      <c r="AQ1472" s="794">
        <f t="shared" si="751"/>
        <v>-8.2339326741710933E-3</v>
      </c>
      <c r="AR1472" s="2409">
        <f t="shared" si="751"/>
        <v>-1.0401779078032023E-2</v>
      </c>
      <c r="AS1472" s="2409">
        <f t="shared" si="751"/>
        <v>-8.6821254323542381E-3</v>
      </c>
      <c r="AT1472" s="2409" t="e">
        <f t="shared" si="751"/>
        <v>#REF!</v>
      </c>
    </row>
    <row r="1473" spans="4:46" ht="15.5">
      <c r="D1473" s="421" t="s">
        <v>644</v>
      </c>
      <c r="E1473" s="488"/>
      <c r="F1473" s="488"/>
      <c r="G1473" s="488"/>
      <c r="H1473" s="488"/>
      <c r="I1473" s="488"/>
      <c r="J1473" s="488"/>
      <c r="K1473" s="488"/>
      <c r="L1473" s="488"/>
      <c r="M1473" s="488"/>
      <c r="N1473" s="488"/>
      <c r="O1473" s="488"/>
      <c r="P1473" s="488"/>
      <c r="Q1473" s="488"/>
      <c r="R1473" s="488"/>
      <c r="S1473" s="488"/>
      <c r="T1473" s="488"/>
      <c r="U1473" s="488"/>
      <c r="V1473" s="488">
        <f t="shared" ref="V1473:AJ1473" si="752">-V1399</f>
        <v>-6.2707460490294104E-2</v>
      </c>
      <c r="W1473" s="488">
        <f t="shared" si="752"/>
        <v>-3.6291320356381593E-2</v>
      </c>
      <c r="X1473" s="488">
        <f t="shared" si="752"/>
        <v>-8.9391711885668315E-3</v>
      </c>
      <c r="Y1473" s="488">
        <f t="shared" si="752"/>
        <v>-5.1410478965664294E-2</v>
      </c>
      <c r="Z1473" s="488">
        <f t="shared" si="752"/>
        <v>-7.3130068142882074E-2</v>
      </c>
      <c r="AA1473" s="488">
        <f t="shared" si="752"/>
        <v>-0.12203309599662251</v>
      </c>
      <c r="AB1473" s="488">
        <f t="shared" si="752"/>
        <v>-4.8585591652831189E-2</v>
      </c>
      <c r="AC1473" s="488">
        <f t="shared" si="752"/>
        <v>-4.8163162794574742E-2</v>
      </c>
      <c r="AD1473" s="488">
        <f t="shared" si="752"/>
        <v>-6.0725539322473598E-2</v>
      </c>
      <c r="AE1473" s="488">
        <f t="shared" si="752"/>
        <v>-7.2123707054909184E-2</v>
      </c>
      <c r="AF1473" s="488">
        <f t="shared" si="752"/>
        <v>-8.8825966117388744E-2</v>
      </c>
      <c r="AG1473" s="488">
        <f t="shared" si="752"/>
        <v>-3.2821768237048111E-2</v>
      </c>
      <c r="AH1473" s="488">
        <f t="shared" si="752"/>
        <v>-5.6120666601905379E-2</v>
      </c>
      <c r="AI1473" s="2212">
        <f t="shared" si="752"/>
        <v>-8.1158704982097443E-2</v>
      </c>
      <c r="AJ1473" s="488">
        <f t="shared" si="752"/>
        <v>-7.9273175370067769E-2</v>
      </c>
      <c r="AK1473" s="488">
        <f t="shared" ref="AK1473:AO1473" si="753">-AK1399</f>
        <v>-6.4392535160521139E-2</v>
      </c>
      <c r="AL1473" s="794">
        <f t="shared" si="753"/>
        <v>-4.8022901015661451E-2</v>
      </c>
      <c r="AM1473" s="794">
        <f t="shared" si="753"/>
        <v>-3.0086518270046419E-2</v>
      </c>
      <c r="AN1473" s="794">
        <f t="shared" si="753"/>
        <v>-1.3879584912598952E-2</v>
      </c>
      <c r="AO1473" s="794">
        <f t="shared" si="753"/>
        <v>-1.4141930616225235E-2</v>
      </c>
      <c r="AP1473" s="794">
        <f t="shared" ref="AP1473:AT1473" si="754">-AP1399</f>
        <v>2.3066745373055902E-2</v>
      </c>
      <c r="AQ1473" s="794">
        <f t="shared" si="754"/>
        <v>8.2339326741710933E-3</v>
      </c>
      <c r="AR1473" s="2409">
        <f t="shared" si="754"/>
        <v>1.0401779078032023E-2</v>
      </c>
      <c r="AS1473" s="2409">
        <f t="shared" si="754"/>
        <v>8.6821254323542381E-3</v>
      </c>
      <c r="AT1473" s="2409" t="e">
        <f t="shared" si="754"/>
        <v>#REF!</v>
      </c>
    </row>
    <row r="1474" spans="4:46">
      <c r="D1474" s="421" t="s">
        <v>645</v>
      </c>
      <c r="E1474" s="489"/>
      <c r="F1474" s="489"/>
      <c r="G1474" s="489"/>
      <c r="H1474" s="489"/>
      <c r="I1474" s="489"/>
      <c r="J1474" s="489"/>
      <c r="K1474" s="489"/>
      <c r="L1474" s="489"/>
      <c r="M1474" s="489"/>
      <c r="N1474" s="489"/>
      <c r="O1474" s="489"/>
      <c r="P1474" s="489"/>
      <c r="Q1474" s="489"/>
      <c r="R1474" s="489"/>
      <c r="S1474" s="489"/>
      <c r="T1474" s="489"/>
      <c r="U1474" s="489"/>
      <c r="V1474" s="489">
        <f t="shared" ref="V1474:AT1474" si="755">-(V1395 -V611)</f>
        <v>4.7233627391243288E-2</v>
      </c>
      <c r="W1474" s="489">
        <f t="shared" si="755"/>
        <v>1.9642085643181786E-2</v>
      </c>
      <c r="X1474" s="489">
        <f t="shared" si="755"/>
        <v>4.0115929590448102E-2</v>
      </c>
      <c r="Y1474" s="489">
        <f t="shared" si="755"/>
        <v>1.1813448109633366E-2</v>
      </c>
      <c r="Z1474" s="489">
        <f t="shared" si="755"/>
        <v>-4.5279613606015803E-3</v>
      </c>
      <c r="AA1474" s="489">
        <f t="shared" si="755"/>
        <v>2.0874435873418404E-2</v>
      </c>
      <c r="AB1474" s="489">
        <f t="shared" si="755"/>
        <v>1.1029527208096366E-2</v>
      </c>
      <c r="AC1474" s="489">
        <f t="shared" si="755"/>
        <v>3.1060548708650507E-4</v>
      </c>
      <c r="AD1474" s="489">
        <f t="shared" si="755"/>
        <v>-2.0566521105644352E-3</v>
      </c>
      <c r="AE1474" s="489">
        <f t="shared" si="755"/>
        <v>-9.5008079842473295E-3</v>
      </c>
      <c r="AF1474" s="489">
        <f t="shared" si="755"/>
        <v>-1.116245168736827E-2</v>
      </c>
      <c r="AG1474" s="489">
        <f t="shared" si="755"/>
        <v>-2.4543719712908849E-4</v>
      </c>
      <c r="AH1474" s="489">
        <f t="shared" si="755"/>
        <v>-9.2682535006952532E-3</v>
      </c>
      <c r="AI1474" s="2213">
        <f t="shared" si="755"/>
        <v>-1.1557734164113017E-2</v>
      </c>
      <c r="AJ1474" s="489">
        <f t="shared" si="755"/>
        <v>-2.0192893428791804E-2</v>
      </c>
      <c r="AK1474" s="489">
        <f t="shared" si="755"/>
        <v>-1.8831046932718622E-2</v>
      </c>
      <c r="AL1474" s="808">
        <f t="shared" si="755"/>
        <v>-1.4717281574883345E-2</v>
      </c>
      <c r="AM1474" s="808">
        <f t="shared" si="755"/>
        <v>-1.1535735148742949E-2</v>
      </c>
      <c r="AN1474" s="808">
        <f t="shared" si="755"/>
        <v>-1.0515561323426442E-2</v>
      </c>
      <c r="AO1474" s="808">
        <f t="shared" si="755"/>
        <v>-6.7479353812095882E-3</v>
      </c>
      <c r="AP1474" s="808">
        <f t="shared" si="755"/>
        <v>-6.0341304015956538E-3</v>
      </c>
      <c r="AQ1474" s="808">
        <f t="shared" si="755"/>
        <v>-4.4718205018080617E-3</v>
      </c>
      <c r="AR1474" s="2417">
        <f t="shared" si="755"/>
        <v>-3.2051817481711653E-3</v>
      </c>
      <c r="AS1474" s="2417">
        <f t="shared" si="755"/>
        <v>-1.8651414517066589E-3</v>
      </c>
      <c r="AT1474" s="2417" t="e">
        <f t="shared" si="755"/>
        <v>#REF!</v>
      </c>
    </row>
    <row r="1475" spans="4:46" ht="15.5">
      <c r="D1475" s="421" t="s">
        <v>646</v>
      </c>
      <c r="E1475" s="379"/>
      <c r="F1475" s="379"/>
      <c r="G1475" s="379"/>
      <c r="H1475" s="379"/>
      <c r="I1475" s="379"/>
      <c r="J1475" s="379"/>
      <c r="K1475" s="379"/>
      <c r="L1475" s="379"/>
      <c r="M1475" s="379"/>
      <c r="N1475" s="379"/>
      <c r="O1475" s="379"/>
      <c r="P1475" s="379"/>
      <c r="Q1475" s="379"/>
      <c r="R1475" s="379"/>
      <c r="S1475" s="379"/>
      <c r="T1475" s="379"/>
      <c r="U1475" s="379"/>
      <c r="V1475" s="379">
        <f t="shared" ref="V1475:AJ1475" si="756">+V1396+V1397</f>
        <v>2.856435653040789E-2</v>
      </c>
      <c r="W1475" s="379">
        <f t="shared" si="756"/>
        <v>2.236974570577082E-2</v>
      </c>
      <c r="X1475" s="379">
        <f t="shared" si="756"/>
        <v>2.9987769579284656E-2</v>
      </c>
      <c r="Y1475" s="379">
        <f t="shared" si="756"/>
        <v>-7.1939387279626427E-2</v>
      </c>
      <c r="Z1475" s="379">
        <f t="shared" si="756"/>
        <v>-9.0924593853437291E-2</v>
      </c>
      <c r="AA1475" s="379">
        <f t="shared" si="756"/>
        <v>-0.12920053076834354</v>
      </c>
      <c r="AB1475" s="379">
        <f t="shared" si="756"/>
        <v>-6.8467070597116791E-2</v>
      </c>
      <c r="AC1475" s="379">
        <f t="shared" si="756"/>
        <v>-6.9748355423357777E-2</v>
      </c>
      <c r="AD1475" s="379">
        <f t="shared" si="756"/>
        <v>-9.2958169759919579E-2</v>
      </c>
      <c r="AE1475" s="379">
        <f t="shared" si="756"/>
        <v>-8.5455339438971392E-2</v>
      </c>
      <c r="AF1475" s="379">
        <f t="shared" si="756"/>
        <v>-5.2887781180372101E-2</v>
      </c>
      <c r="AG1475" s="379">
        <f t="shared" si="756"/>
        <v>-6.4589514613438939E-2</v>
      </c>
      <c r="AH1475" s="379">
        <f t="shared" si="756"/>
        <v>-8.3629157460491391E-2</v>
      </c>
      <c r="AI1475" s="2193">
        <f t="shared" si="756"/>
        <v>-8.6426012820045695E-2</v>
      </c>
      <c r="AJ1475" s="379">
        <f t="shared" si="756"/>
        <v>-0.11164558549353133</v>
      </c>
      <c r="AK1475" s="379">
        <f t="shared" ref="AK1475:AO1475" si="757">+AK1396+AK1397</f>
        <v>-0.11517213626973236</v>
      </c>
      <c r="AL1475" s="794">
        <f t="shared" si="757"/>
        <v>-0.11302500272311708</v>
      </c>
      <c r="AM1475" s="794">
        <f t="shared" si="757"/>
        <v>-0.10487286414508548</v>
      </c>
      <c r="AN1475" s="794">
        <f t="shared" si="757"/>
        <v>-0.10117444150273207</v>
      </c>
      <c r="AO1475" s="794">
        <f t="shared" si="757"/>
        <v>-8.5977105318554264E-2</v>
      </c>
      <c r="AP1475" s="794">
        <f t="shared" ref="AP1475:AT1475" si="758">+AP1396+AP1397</f>
        <v>-0.10711014810014632</v>
      </c>
      <c r="AQ1475" s="794">
        <f t="shared" si="758"/>
        <v>-0.14477676429932904</v>
      </c>
      <c r="AR1475" s="2409">
        <f t="shared" si="758"/>
        <v>-0.21917217777783685</v>
      </c>
      <c r="AS1475" s="2409">
        <f t="shared" si="758"/>
        <v>-0.27878975078886564</v>
      </c>
      <c r="AT1475" s="2409" t="e">
        <f t="shared" si="758"/>
        <v>#REF!</v>
      </c>
    </row>
    <row r="1476" spans="4:46">
      <c r="D1476" s="463" t="s">
        <v>647</v>
      </c>
      <c r="E1476" s="379"/>
      <c r="F1476" s="379"/>
      <c r="G1476" s="379"/>
      <c r="H1476" s="379"/>
      <c r="I1476" s="379"/>
      <c r="J1476" s="379"/>
      <c r="K1476" s="379"/>
      <c r="L1476" s="379"/>
      <c r="M1476" s="379"/>
      <c r="N1476" s="379"/>
      <c r="O1476" s="379"/>
      <c r="P1476" s="379"/>
      <c r="Q1476" s="379"/>
      <c r="R1476" s="379"/>
      <c r="S1476" s="379"/>
      <c r="T1476" s="379"/>
      <c r="U1476" s="379"/>
      <c r="V1476" s="379"/>
      <c r="W1476" s="379"/>
      <c r="X1476" s="379"/>
      <c r="Y1476" s="379"/>
      <c r="Z1476" s="379"/>
      <c r="AA1476" s="379"/>
      <c r="AB1476" s="379"/>
      <c r="AC1476" s="379"/>
      <c r="AD1476" s="379"/>
      <c r="AE1476" s="379"/>
      <c r="AF1476" s="379"/>
      <c r="AG1476" s="379"/>
      <c r="AH1476" s="379"/>
      <c r="AI1476" s="2193"/>
      <c r="AJ1476" s="379"/>
      <c r="AK1476" s="379"/>
      <c r="AL1476" s="794"/>
      <c r="AM1476" s="794"/>
      <c r="AN1476" s="794"/>
      <c r="AO1476" s="794"/>
      <c r="AP1476" s="794"/>
      <c r="AQ1476" s="794"/>
      <c r="AR1476" s="2409"/>
      <c r="AS1476" s="2409"/>
      <c r="AT1476" s="2409"/>
    </row>
    <row r="1477" spans="4:46">
      <c r="D1477" s="481" t="s">
        <v>654</v>
      </c>
      <c r="E1477" s="465"/>
      <c r="F1477" s="465"/>
      <c r="G1477" s="465"/>
      <c r="H1477" s="465"/>
      <c r="I1477" s="465"/>
      <c r="J1477" s="465"/>
      <c r="K1477" s="465"/>
      <c r="L1477" s="465"/>
      <c r="M1477" s="465"/>
      <c r="N1477" s="465"/>
      <c r="O1477" s="465"/>
      <c r="P1477" s="465"/>
      <c r="Q1477" s="465"/>
      <c r="R1477" s="465"/>
      <c r="S1477" s="465"/>
      <c r="T1477" s="465"/>
      <c r="U1477" s="465"/>
      <c r="V1477" s="465" t="e">
        <f t="shared" ref="V1477:AJ1477" si="759">+V1461-V1468-V1471</f>
        <v>#VALUE!</v>
      </c>
      <c r="W1477" s="465" t="e">
        <f t="shared" si="759"/>
        <v>#VALUE!</v>
      </c>
      <c r="X1477" s="465" t="e">
        <f t="shared" si="759"/>
        <v>#VALUE!</v>
      </c>
      <c r="Y1477" s="465" t="e">
        <f t="shared" si="759"/>
        <v>#VALUE!</v>
      </c>
      <c r="Z1477" s="465" t="e">
        <f t="shared" si="759"/>
        <v>#VALUE!</v>
      </c>
      <c r="AA1477" s="465" t="e">
        <f t="shared" si="759"/>
        <v>#VALUE!</v>
      </c>
      <c r="AB1477" s="465">
        <f t="shared" si="759"/>
        <v>-462.66804575735995</v>
      </c>
      <c r="AC1477" s="465">
        <f t="shared" si="759"/>
        <v>404.94723022884637</v>
      </c>
      <c r="AD1477" s="465">
        <f t="shared" si="759"/>
        <v>-370.52699133113339</v>
      </c>
      <c r="AE1477" s="465">
        <f t="shared" si="759"/>
        <v>-728.1887674842983</v>
      </c>
      <c r="AF1477" s="465">
        <f t="shared" si="759"/>
        <v>-1998.7644783378489</v>
      </c>
      <c r="AG1477" s="465">
        <f t="shared" si="759"/>
        <v>-3322.2784794966237</v>
      </c>
      <c r="AH1477" s="465">
        <f t="shared" si="759"/>
        <v>-1197.7327859245202</v>
      </c>
      <c r="AI1477" s="2196">
        <f t="shared" si="759"/>
        <v>-201.02606981822129</v>
      </c>
      <c r="AJ1477" s="465">
        <f t="shared" si="759"/>
        <v>-2531.3286110378663</v>
      </c>
      <c r="AK1477" s="465">
        <f t="shared" ref="AK1477:AO1477" si="760">+AK1461-AK1468-AK1471</f>
        <v>1584.8318806795714</v>
      </c>
      <c r="AL1477" s="794">
        <f t="shared" si="760"/>
        <v>951.66451389006602</v>
      </c>
      <c r="AM1477" s="794">
        <f t="shared" si="760"/>
        <v>-457.34999200504541</v>
      </c>
      <c r="AN1477" s="794">
        <f t="shared" si="760"/>
        <v>-3656.0172008858935</v>
      </c>
      <c r="AO1477" s="794">
        <f t="shared" si="760"/>
        <v>-1229.2017993623324</v>
      </c>
      <c r="AP1477" s="794">
        <f t="shared" ref="AP1477:AT1477" si="761">+AP1461-AP1468-AP1471</f>
        <v>-0.34703639871599945</v>
      </c>
      <c r="AQ1477" s="794" t="e">
        <f t="shared" si="761"/>
        <v>#REF!</v>
      </c>
      <c r="AR1477" s="2409" t="e">
        <f t="shared" si="761"/>
        <v>#REF!</v>
      </c>
      <c r="AS1477" s="2409" t="e">
        <f t="shared" si="761"/>
        <v>#VALUE!</v>
      </c>
      <c r="AT1477" s="2409" t="e">
        <f t="shared" si="761"/>
        <v>#REF!</v>
      </c>
    </row>
    <row r="1478" spans="4:46">
      <c r="D1478" s="481" t="s">
        <v>651</v>
      </c>
      <c r="E1478" s="466"/>
      <c r="F1478" s="466"/>
      <c r="G1478" s="466"/>
      <c r="H1478" s="466"/>
      <c r="I1478" s="466"/>
      <c r="J1478" s="466"/>
      <c r="K1478" s="466"/>
      <c r="L1478" s="466"/>
      <c r="M1478" s="466"/>
      <c r="N1478" s="466"/>
      <c r="O1478" s="466"/>
      <c r="P1478" s="466"/>
      <c r="Q1478" s="466"/>
      <c r="R1478" s="466"/>
      <c r="S1478" s="466"/>
      <c r="T1478" s="466"/>
      <c r="U1478" s="466"/>
      <c r="V1478" s="466"/>
      <c r="W1478" s="466">
        <f>+W1448/W1461</f>
        <v>5782.4503896844044</v>
      </c>
      <c r="X1478" s="466">
        <f t="shared" ref="X1478:AJ1478" si="762">+X1448/X1461</f>
        <v>117.43457444934675</v>
      </c>
      <c r="Y1478" s="466">
        <f t="shared" si="762"/>
        <v>5202.3439094426467</v>
      </c>
      <c r="Z1478" s="466">
        <f t="shared" si="762"/>
        <v>15201.564253428591</v>
      </c>
      <c r="AA1478" s="466">
        <f t="shared" si="762"/>
        <v>2504.1130894011458</v>
      </c>
      <c r="AB1478" s="466">
        <f t="shared" si="762"/>
        <v>3659.741088122053</v>
      </c>
      <c r="AC1478" s="466">
        <f t="shared" si="762"/>
        <v>4294.3667221204014</v>
      </c>
      <c r="AD1478" s="466">
        <f t="shared" si="762"/>
        <v>5904.9347149580444</v>
      </c>
      <c r="AE1478" s="466">
        <f t="shared" si="762"/>
        <v>12470.63745718821</v>
      </c>
      <c r="AF1478" s="466">
        <f t="shared" si="762"/>
        <v>3040.9763930525633</v>
      </c>
      <c r="AG1478" s="466">
        <f t="shared" si="762"/>
        <v>6141.9577647901706</v>
      </c>
      <c r="AH1478" s="466">
        <f t="shared" si="762"/>
        <v>13769.723305697578</v>
      </c>
      <c r="AI1478" s="2197">
        <f t="shared" si="762"/>
        <v>664.08860224491491</v>
      </c>
      <c r="AJ1478" s="466">
        <f t="shared" si="762"/>
        <v>16080.700394967818</v>
      </c>
      <c r="AK1478" s="466">
        <f t="shared" ref="AK1478:AO1478" si="763">+AK1448/AK1461</f>
        <v>13489.742951160362</v>
      </c>
      <c r="AL1478" s="797">
        <f t="shared" si="763"/>
        <v>26305.088568415493</v>
      </c>
      <c r="AM1478" s="797">
        <f t="shared" si="763"/>
        <v>18098.167228174429</v>
      </c>
      <c r="AN1478" s="797">
        <f t="shared" si="763"/>
        <v>14258.517286526354</v>
      </c>
      <c r="AO1478" s="797">
        <f t="shared" si="763"/>
        <v>22089.897925037199</v>
      </c>
      <c r="AP1478" s="797">
        <f t="shared" ref="AP1478:AT1478" si="764">+AP1448/AP1461</f>
        <v>26283.86181464899</v>
      </c>
      <c r="AQ1478" s="797">
        <f t="shared" si="764"/>
        <v>12174.597011988084</v>
      </c>
      <c r="AR1478" s="2411">
        <f t="shared" si="764"/>
        <v>5648.6345217306944</v>
      </c>
      <c r="AS1478" s="2411">
        <f t="shared" si="764"/>
        <v>3599.5270722121927</v>
      </c>
      <c r="AT1478" s="2411" t="e">
        <f t="shared" si="764"/>
        <v>#REF!</v>
      </c>
    </row>
    <row r="1479" spans="4:46">
      <c r="D1479" s="481" t="s">
        <v>653</v>
      </c>
      <c r="E1479" s="465"/>
      <c r="F1479" s="465"/>
      <c r="G1479" s="465"/>
      <c r="H1479" s="465"/>
      <c r="I1479" s="465"/>
      <c r="J1479" s="465"/>
      <c r="K1479" s="465"/>
      <c r="L1479" s="465"/>
      <c r="M1479" s="465"/>
      <c r="N1479" s="465"/>
      <c r="O1479" s="465"/>
      <c r="P1479" s="465"/>
      <c r="Q1479" s="465"/>
      <c r="R1479" s="465"/>
      <c r="S1479" s="465"/>
      <c r="T1479" s="465"/>
      <c r="U1479" s="465"/>
      <c r="V1479" s="465" t="e">
        <f t="shared" ref="V1479:AJ1479" si="765">+V1462-V1469-V1475</f>
        <v>#VALUE!</v>
      </c>
      <c r="W1479" s="465" t="e">
        <f t="shared" si="765"/>
        <v>#VALUE!</v>
      </c>
      <c r="X1479" s="465" t="e">
        <f t="shared" si="765"/>
        <v>#VALUE!</v>
      </c>
      <c r="Y1479" s="465" t="e">
        <f t="shared" si="765"/>
        <v>#VALUE!</v>
      </c>
      <c r="Z1479" s="465" t="e">
        <f t="shared" si="765"/>
        <v>#VALUE!</v>
      </c>
      <c r="AA1479" s="465" t="e">
        <f t="shared" si="765"/>
        <v>#VALUE!</v>
      </c>
      <c r="AB1479" s="465">
        <f t="shared" si="765"/>
        <v>462.47760171738315</v>
      </c>
      <c r="AC1479" s="465">
        <f t="shared" si="765"/>
        <v>-405.14393699497339</v>
      </c>
      <c r="AD1479" s="465">
        <f t="shared" si="765"/>
        <v>370.29976804149845</v>
      </c>
      <c r="AE1479" s="465">
        <f t="shared" si="765"/>
        <v>727.96144088267704</v>
      </c>
      <c r="AF1479" s="465">
        <f t="shared" si="765"/>
        <v>1998.5718719851559</v>
      </c>
      <c r="AG1479" s="465">
        <f t="shared" si="765"/>
        <v>3322.0433465649376</v>
      </c>
      <c r="AH1479" s="465">
        <f t="shared" si="765"/>
        <v>1197.4528902622981</v>
      </c>
      <c r="AI1479" s="2196">
        <f t="shared" si="765"/>
        <v>200.64454365647998</v>
      </c>
      <c r="AJ1479" s="465">
        <f t="shared" si="765"/>
        <v>2530.8680076436135</v>
      </c>
      <c r="AK1479" s="465">
        <f t="shared" ref="AK1479:AO1479" si="766">+AK1462-AK1469-AK1475</f>
        <v>-1585.3505949764044</v>
      </c>
      <c r="AL1479" s="794">
        <f t="shared" si="766"/>
        <v>-952.21228601532698</v>
      </c>
      <c r="AM1479" s="794">
        <f t="shared" si="766"/>
        <v>456.75767668501391</v>
      </c>
      <c r="AN1479" s="794">
        <f t="shared" si="766"/>
        <v>3655.3967824490633</v>
      </c>
      <c r="AO1479" s="794">
        <f t="shared" si="766"/>
        <v>1228.8169635501106</v>
      </c>
      <c r="AP1479" s="794">
        <f t="shared" ref="AP1479:AT1479" si="767">+AP1462-AP1469-AP1475</f>
        <v>-2.5037797449068644E-2</v>
      </c>
      <c r="AQ1479" s="794" t="e">
        <f t="shared" si="767"/>
        <v>#REF!</v>
      </c>
      <c r="AR1479" s="2409" t="e">
        <f t="shared" si="767"/>
        <v>#REF!</v>
      </c>
      <c r="AS1479" s="2409" t="e">
        <f t="shared" si="767"/>
        <v>#VALUE!</v>
      </c>
      <c r="AT1479" s="2409" t="e">
        <f t="shared" si="767"/>
        <v>#REF!</v>
      </c>
    </row>
    <row r="1480" spans="4:46">
      <c r="D1480" s="481" t="s">
        <v>648</v>
      </c>
      <c r="E1480" s="465"/>
      <c r="F1480" s="465"/>
      <c r="G1480" s="465"/>
      <c r="H1480" s="465"/>
      <c r="I1480" s="465"/>
      <c r="J1480" s="465"/>
      <c r="K1480" s="465"/>
      <c r="L1480" s="465"/>
      <c r="M1480" s="465"/>
      <c r="N1480" s="465"/>
      <c r="O1480" s="465"/>
      <c r="P1480" s="465"/>
      <c r="Q1480" s="465"/>
      <c r="R1480" s="465"/>
      <c r="S1480" s="465"/>
      <c r="T1480" s="465"/>
      <c r="U1480" s="465"/>
      <c r="V1480" s="465"/>
      <c r="W1480" s="465">
        <f t="shared" ref="W1480:AJ1480" si="768">+W1419+W1447</f>
        <v>462.12498490291591</v>
      </c>
      <c r="X1480" s="465">
        <f t="shared" si="768"/>
        <v>-344.56289577127086</v>
      </c>
      <c r="Y1480" s="465">
        <f t="shared" si="768"/>
        <v>1540.8967583931442</v>
      </c>
      <c r="Z1480" s="465">
        <f t="shared" si="768"/>
        <v>675.46164379195068</v>
      </c>
      <c r="AA1480" s="465">
        <f t="shared" si="768"/>
        <v>-33.314416991864874</v>
      </c>
      <c r="AB1480" s="465">
        <f t="shared" si="768"/>
        <v>462.439069159984</v>
      </c>
      <c r="AC1480" s="465">
        <f t="shared" si="768"/>
        <v>-405.18841800688119</v>
      </c>
      <c r="AD1480" s="465">
        <f t="shared" si="768"/>
        <v>370.25481428487285</v>
      </c>
      <c r="AE1480" s="465">
        <f t="shared" si="768"/>
        <v>727.90946425594586</v>
      </c>
      <c r="AF1480" s="465">
        <f t="shared" si="768"/>
        <v>1998.5163064442906</v>
      </c>
      <c r="AG1480" s="465">
        <f t="shared" si="768"/>
        <v>3321.9944324860257</v>
      </c>
      <c r="AH1480" s="465">
        <f t="shared" si="768"/>
        <v>1197.4130677455846</v>
      </c>
      <c r="AI1480" s="2196">
        <f t="shared" si="768"/>
        <v>200.61064775801597</v>
      </c>
      <c r="AJ1480" s="465">
        <f t="shared" si="768"/>
        <v>2530.8363279175096</v>
      </c>
      <c r="AK1480" s="465">
        <f t="shared" ref="AK1480:AO1480" si="769">+AK1419+AK1447</f>
        <v>-1585.3845452837004</v>
      </c>
      <c r="AL1480" s="794">
        <f t="shared" si="769"/>
        <v>-952.25162000732189</v>
      </c>
      <c r="AM1480" s="794">
        <f t="shared" si="769"/>
        <v>456.71514355425876</v>
      </c>
      <c r="AN1480" s="794">
        <f t="shared" si="769"/>
        <v>3655.3521213524996</v>
      </c>
      <c r="AO1480" s="794">
        <f t="shared" si="769"/>
        <v>1228.8321158769304</v>
      </c>
      <c r="AP1480" s="794">
        <f t="shared" ref="AP1480:AT1480" si="770">+AP1419+AP1447</f>
        <v>-1.955215100622747E-2</v>
      </c>
      <c r="AQ1480" s="794" t="e">
        <f t="shared" si="770"/>
        <v>#REF!</v>
      </c>
      <c r="AR1480" s="2409" t="e">
        <f t="shared" si="770"/>
        <v>#REF!</v>
      </c>
      <c r="AS1480" s="2409" t="e">
        <f t="shared" si="770"/>
        <v>#REF!</v>
      </c>
      <c r="AT1480" s="2409" t="e">
        <f t="shared" si="770"/>
        <v>#REF!</v>
      </c>
    </row>
    <row r="1481" spans="4:46">
      <c r="D1481" s="481" t="s">
        <v>649</v>
      </c>
      <c r="E1481" s="490"/>
      <c r="F1481" s="490"/>
      <c r="G1481" s="490"/>
      <c r="H1481" s="490"/>
      <c r="I1481" s="490"/>
      <c r="J1481" s="490"/>
      <c r="K1481" s="490"/>
      <c r="L1481" s="490"/>
      <c r="M1481" s="490"/>
      <c r="N1481" s="490"/>
      <c r="O1481" s="490"/>
      <c r="P1481" s="490"/>
      <c r="Q1481" s="490"/>
      <c r="R1481" s="490"/>
      <c r="S1481" s="490"/>
      <c r="T1481" s="490">
        <f t="shared" ref="T1481:AT1481" si="771">+S1481+T615*T163/T122</f>
        <v>4.0925449789977105E-6</v>
      </c>
      <c r="U1481" s="490">
        <f t="shared" si="771"/>
        <v>6.4067634936156725E-6</v>
      </c>
      <c r="V1481" s="490">
        <f t="shared" si="771"/>
        <v>1.0147570841347315E-5</v>
      </c>
      <c r="W1481" s="490">
        <f t="shared" si="771"/>
        <v>1.2903539619044444E-5</v>
      </c>
      <c r="X1481" s="490">
        <f t="shared" si="771"/>
        <v>2.7572615864300495E-5</v>
      </c>
      <c r="Y1481" s="490">
        <f t="shared" si="771"/>
        <v>2.9121185204841282E-5</v>
      </c>
      <c r="Z1481" s="490">
        <f t="shared" si="771"/>
        <v>3.1203534552697346E-5</v>
      </c>
      <c r="AA1481" s="490">
        <f t="shared" si="771"/>
        <v>3.3206994409256687E-5</v>
      </c>
      <c r="AB1481" s="490">
        <f t="shared" si="771"/>
        <v>4.0262544205242415E-5</v>
      </c>
      <c r="AC1481" s="490">
        <f t="shared" si="771"/>
        <v>4.7221206543432125E-5</v>
      </c>
      <c r="AD1481" s="490">
        <f t="shared" si="771"/>
        <v>5.8400544075805483E-5</v>
      </c>
      <c r="AE1481" s="490">
        <f t="shared" si="771"/>
        <v>6.8306011681539775E-5</v>
      </c>
      <c r="AF1481" s="490">
        <f t="shared" si="771"/>
        <v>8.5188919747857612E-5</v>
      </c>
      <c r="AG1481" s="490">
        <f t="shared" si="771"/>
        <v>9.0360468610729345E-5</v>
      </c>
      <c r="AH1481" s="490">
        <f t="shared" si="771"/>
        <v>9.7145912972595641E-5</v>
      </c>
      <c r="AI1481" s="2214">
        <f t="shared" si="771"/>
        <v>1.0837670472523658E-4</v>
      </c>
      <c r="AJ1481" s="490">
        <f t="shared" si="771"/>
        <v>1.1683298489130185E-4</v>
      </c>
      <c r="AK1481" s="490">
        <f t="shared" si="771"/>
        <v>1.2307437204128695E-4</v>
      </c>
      <c r="AL1481" s="809">
        <f t="shared" si="771"/>
        <v>1.2717037417056017E-4</v>
      </c>
      <c r="AM1481" s="809">
        <f t="shared" si="771"/>
        <v>1.2976867064871847E-4</v>
      </c>
      <c r="AN1481" s="809">
        <f t="shared" si="771"/>
        <v>1.3093522625433999E-4</v>
      </c>
      <c r="AO1481" s="809">
        <f t="shared" si="771"/>
        <v>1.3217769004748015E-4</v>
      </c>
      <c r="AP1481" s="809">
        <f t="shared" si="771"/>
        <v>1.3005682807030333E-4</v>
      </c>
      <c r="AQ1481" s="809">
        <f t="shared" si="771"/>
        <v>1.2902000941172366E-4</v>
      </c>
      <c r="AR1481" s="2586">
        <f t="shared" si="771"/>
        <v>1.2697306414833373E-4</v>
      </c>
      <c r="AS1481" s="2586">
        <f t="shared" si="771"/>
        <v>1.248458214411575E-4</v>
      </c>
      <c r="AT1481" s="2586" t="e">
        <f t="shared" si="771"/>
        <v>#REF!</v>
      </c>
    </row>
    <row r="1482" spans="4:46">
      <c r="D1482" s="481" t="s">
        <v>650</v>
      </c>
      <c r="E1482" s="491"/>
      <c r="F1482" s="491"/>
      <c r="G1482" s="491"/>
      <c r="H1482" s="491"/>
      <c r="I1482" s="491"/>
      <c r="J1482" s="491"/>
      <c r="K1482" s="491"/>
      <c r="L1482" s="491"/>
      <c r="M1482" s="491"/>
      <c r="N1482" s="491"/>
      <c r="O1482" s="491"/>
      <c r="P1482" s="491"/>
      <c r="Q1482" s="491"/>
      <c r="R1482" s="491"/>
      <c r="S1482" s="491"/>
      <c r="T1482" s="491">
        <f>+T1481/T165</f>
        <v>-3.051309620534037E-5</v>
      </c>
      <c r="U1482" s="491">
        <f>+U1481/U165</f>
        <v>-9.7617949599983537E-5</v>
      </c>
      <c r="V1482" s="491">
        <f t="shared" ref="V1482:AT1482" si="772">+V1481/V165*1000</f>
        <v>-0.14646576271485523</v>
      </c>
      <c r="W1482" s="491">
        <f t="shared" si="772"/>
        <v>-0.13328688705076808</v>
      </c>
      <c r="X1482" s="491">
        <f t="shared" si="772"/>
        <v>-0.36853134995249098</v>
      </c>
      <c r="Y1482" s="491">
        <f t="shared" si="772"/>
        <v>-0.2580620836277272</v>
      </c>
      <c r="Z1482" s="491">
        <f t="shared" si="772"/>
        <v>-0.24762271819815196</v>
      </c>
      <c r="AA1482" s="491">
        <f t="shared" si="772"/>
        <v>-0.219212313947936</v>
      </c>
      <c r="AB1482" s="491">
        <f t="shared" si="772"/>
        <v>-0.43303233499409099</v>
      </c>
      <c r="AC1482" s="491">
        <f t="shared" si="772"/>
        <v>-0.47468932050508211</v>
      </c>
      <c r="AD1482" s="491">
        <f t="shared" si="772"/>
        <v>-0.49241776939826165</v>
      </c>
      <c r="AE1482" s="491">
        <f t="shared" si="772"/>
        <v>-0.56493314747615653</v>
      </c>
      <c r="AF1482" s="491">
        <f t="shared" si="772"/>
        <v>-0.78048941272195904</v>
      </c>
      <c r="AG1482" s="491">
        <f t="shared" si="772"/>
        <v>-0.96232579626927572</v>
      </c>
      <c r="AH1482" s="491">
        <f t="shared" si="772"/>
        <v>-0.83930296037158902</v>
      </c>
      <c r="AI1482" s="2215">
        <f t="shared" si="772"/>
        <v>-0.85198226852800729</v>
      </c>
      <c r="AJ1482" s="491">
        <f t="shared" si="772"/>
        <v>-0.79995612114303472</v>
      </c>
      <c r="AK1482" s="491">
        <f t="shared" si="772"/>
        <v>-0.70428944950385786</v>
      </c>
      <c r="AL1482" s="810">
        <f t="shared" si="772"/>
        <v>-0.80823477062902982</v>
      </c>
      <c r="AM1482" s="810">
        <f t="shared" si="772"/>
        <v>-1.0491149338697903</v>
      </c>
      <c r="AN1482" s="810">
        <f t="shared" si="772"/>
        <v>-1.1129527135330217</v>
      </c>
      <c r="AO1482" s="810">
        <f t="shared" si="772"/>
        <v>-1.3350961095561</v>
      </c>
      <c r="AP1482" s="810">
        <f t="shared" si="772"/>
        <v>-1.0527928511825504</v>
      </c>
      <c r="AQ1482" s="810">
        <f t="shared" si="772"/>
        <v>-0.80509583907801696</v>
      </c>
      <c r="AR1482" s="2587">
        <f t="shared" si="772"/>
        <v>-0.54436173249755149</v>
      </c>
      <c r="AS1482" s="2587">
        <f t="shared" si="772"/>
        <v>-0.43586555718321163</v>
      </c>
      <c r="AT1482" s="2587" t="e">
        <f t="shared" si="772"/>
        <v>#REF!</v>
      </c>
    </row>
    <row r="1483" spans="4:46">
      <c r="D1483" s="162" t="s">
        <v>513</v>
      </c>
    </row>
    <row r="1486" spans="4:46">
      <c r="D1486" s="162" t="s">
        <v>1311</v>
      </c>
    </row>
    <row r="1487" spans="4:46">
      <c r="D1487" s="159" t="s">
        <v>1136</v>
      </c>
      <c r="Z1487" s="751" t="str">
        <f>+Z7</f>
        <v>2015A1</v>
      </c>
      <c r="AA1487" s="752">
        <f t="shared" ref="AA1487:AL1487" si="773">+AA42</f>
        <v>2016</v>
      </c>
      <c r="AB1487" s="752">
        <f t="shared" si="773"/>
        <v>2017</v>
      </c>
      <c r="AC1487" s="752">
        <f t="shared" si="773"/>
        <v>2018</v>
      </c>
      <c r="AD1487" s="752">
        <f t="shared" si="773"/>
        <v>2019</v>
      </c>
      <c r="AE1487" s="752">
        <f t="shared" si="773"/>
        <v>2020</v>
      </c>
      <c r="AF1487" s="752">
        <f t="shared" si="773"/>
        <v>2021</v>
      </c>
      <c r="AG1487" s="752">
        <f t="shared" si="773"/>
        <v>2022</v>
      </c>
      <c r="AH1487" s="752">
        <f t="shared" si="773"/>
        <v>2023</v>
      </c>
      <c r="AI1487" s="2216">
        <f t="shared" si="773"/>
        <v>2024</v>
      </c>
      <c r="AJ1487" s="752">
        <f t="shared" si="773"/>
        <v>2025</v>
      </c>
      <c r="AK1487" s="752">
        <f t="shared" si="773"/>
        <v>2026</v>
      </c>
      <c r="AL1487" s="752">
        <f t="shared" si="773"/>
        <v>2027</v>
      </c>
      <c r="AM1487" s="752">
        <v>2028</v>
      </c>
      <c r="AN1487" s="752">
        <f t="shared" ref="AN1487:AT1487" si="774">+AN42</f>
        <v>2029</v>
      </c>
      <c r="AO1487" s="752">
        <f t="shared" si="774"/>
        <v>2030</v>
      </c>
      <c r="AP1487" s="752">
        <f t="shared" si="774"/>
        <v>2031</v>
      </c>
      <c r="AQ1487" s="752">
        <f t="shared" si="774"/>
        <v>2032</v>
      </c>
      <c r="AR1487" s="2418">
        <f t="shared" si="774"/>
        <v>2033</v>
      </c>
      <c r="AS1487" s="2418">
        <f t="shared" si="774"/>
        <v>2034</v>
      </c>
      <c r="AT1487" s="2418">
        <f t="shared" si="774"/>
        <v>2035</v>
      </c>
    </row>
    <row r="1488" spans="4:46">
      <c r="D1488" s="128" t="s">
        <v>1137</v>
      </c>
      <c r="Z1488" s="753">
        <f t="shared" ref="Z1488:AT1488" si="775">+Z44</f>
        <v>5.3999498162709283E-2</v>
      </c>
      <c r="AA1488" s="753">
        <f t="shared" si="775"/>
        <v>2.0232904004605343E-2</v>
      </c>
      <c r="AB1488" s="753">
        <f t="shared" si="775"/>
        <v>3.2140443531539102E-2</v>
      </c>
      <c r="AC1488" s="753">
        <f t="shared" si="775"/>
        <v>3.8301429671093373E-2</v>
      </c>
      <c r="AD1488" s="753">
        <f t="shared" si="775"/>
        <v>3.479418615793789E-2</v>
      </c>
      <c r="AE1488" s="753">
        <f t="shared" si="775"/>
        <v>-9.4511138763407592E-3</v>
      </c>
      <c r="AF1488" s="754">
        <f t="shared" si="775"/>
        <v>5.7909625921863397E-2</v>
      </c>
      <c r="AG1488" s="754">
        <f t="shared" si="775"/>
        <v>6.434299491775046E-2</v>
      </c>
      <c r="AH1488" s="754">
        <f t="shared" si="775"/>
        <v>5.2947161195111503E-2</v>
      </c>
      <c r="AI1488" s="2217">
        <f t="shared" si="775"/>
        <v>3.3590684363657169E-2</v>
      </c>
      <c r="AJ1488" s="755">
        <f t="shared" si="775"/>
        <v>4.5079371528173866E-2</v>
      </c>
      <c r="AK1488" s="755">
        <f t="shared" si="775"/>
        <v>4.7093933883328415E-2</v>
      </c>
      <c r="AL1488" s="755">
        <f t="shared" si="775"/>
        <v>4.6241024195616445E-2</v>
      </c>
      <c r="AM1488" s="755">
        <f t="shared" si="775"/>
        <v>4.0684854909105096E-2</v>
      </c>
      <c r="AN1488" s="755">
        <f t="shared" si="775"/>
        <v>3.9795372149849434E-2</v>
      </c>
      <c r="AO1488" s="755">
        <f t="shared" si="775"/>
        <v>3.924146567435953E-2</v>
      </c>
      <c r="AP1488" s="755">
        <f t="shared" si="775"/>
        <v>3.924146567435953E-2</v>
      </c>
      <c r="AQ1488" s="755">
        <f t="shared" si="775"/>
        <v>3.924146567435953E-2</v>
      </c>
      <c r="AR1488" s="2419">
        <f t="shared" si="775"/>
        <v>3.924146567435953E-2</v>
      </c>
      <c r="AS1488" s="2419">
        <f t="shared" si="775"/>
        <v>3.924146567435953E-2</v>
      </c>
      <c r="AT1488" s="2419">
        <f t="shared" si="775"/>
        <v>3.924146567435953E-2</v>
      </c>
    </row>
    <row r="1489" spans="4:46">
      <c r="D1489" s="128" t="s">
        <v>1138</v>
      </c>
      <c r="E1489" s="756" t="s">
        <v>965</v>
      </c>
      <c r="X1489" s="757"/>
      <c r="Y1489" s="757">
        <f t="shared" ref="Y1489:AT1489" si="776">+Y22</f>
        <v>118.59389437789241</v>
      </c>
      <c r="Z1489" s="758">
        <f t="shared" si="776"/>
        <v>98.537891530303668</v>
      </c>
      <c r="AA1489" s="758">
        <f t="shared" si="776"/>
        <v>100.00000000000001</v>
      </c>
      <c r="AB1489" s="758">
        <f t="shared" si="776"/>
        <v>103.79615781345687</v>
      </c>
      <c r="AC1489" s="758">
        <f t="shared" si="776"/>
        <v>102.50521953251798</v>
      </c>
      <c r="AD1489" s="758">
        <f t="shared" si="776"/>
        <v>99.369674858156657</v>
      </c>
      <c r="AE1489" s="758">
        <f t="shared" si="776"/>
        <v>101.09557487778936</v>
      </c>
      <c r="AF1489" s="759">
        <f t="shared" si="776"/>
        <v>128.35422614081585</v>
      </c>
      <c r="AG1489" s="759">
        <f t="shared" si="776"/>
        <v>147.40229869192726</v>
      </c>
      <c r="AH1489" s="759">
        <f t="shared" si="776"/>
        <v>137.44595372161757</v>
      </c>
      <c r="AI1489" s="2218">
        <f t="shared" si="776"/>
        <v>133.14244447141138</v>
      </c>
      <c r="AJ1489" s="760">
        <f t="shared" si="776"/>
        <v>131.385905240423</v>
      </c>
      <c r="AK1489" s="760">
        <f t="shared" si="776"/>
        <v>131.43151020762602</v>
      </c>
      <c r="AL1489" s="760">
        <f t="shared" si="776"/>
        <v>130.50071981110696</v>
      </c>
      <c r="AM1489" s="760">
        <f t="shared" si="776"/>
        <v>130.47865279867992</v>
      </c>
      <c r="AN1489" s="760">
        <f t="shared" si="776"/>
        <v>130.45873135169495</v>
      </c>
      <c r="AO1489" s="760">
        <f t="shared" si="776"/>
        <v>130.54585818398544</v>
      </c>
      <c r="AP1489" s="760">
        <f t="shared" si="776"/>
        <v>130.63304320390989</v>
      </c>
      <c r="AQ1489" s="760">
        <f t="shared" si="776"/>
        <v>130.7202864503289</v>
      </c>
      <c r="AR1489" s="2420">
        <f t="shared" si="776"/>
        <v>130.80758796212899</v>
      </c>
      <c r="AS1489" s="2420">
        <f t="shared" si="776"/>
        <v>130.8949477782227</v>
      </c>
      <c r="AT1489" s="2420">
        <f t="shared" si="776"/>
        <v>130.98236593754854</v>
      </c>
    </row>
    <row r="1490" spans="4:46">
      <c r="D1490" s="128" t="s">
        <v>1139</v>
      </c>
      <c r="E1490" s="756"/>
      <c r="X1490" s="757"/>
      <c r="Y1490" s="757">
        <f t="shared" ref="Y1490:AT1490" si="777">+Y21</f>
        <v>96.326127627203718</v>
      </c>
      <c r="Z1490" s="758">
        <f t="shared" si="777"/>
        <v>50.911922344563642</v>
      </c>
      <c r="AA1490" s="758">
        <f t="shared" si="777"/>
        <v>43.263857257879003</v>
      </c>
      <c r="AB1490" s="758">
        <f t="shared" si="777"/>
        <v>52.977644966748223</v>
      </c>
      <c r="AC1490" s="758">
        <f t="shared" si="777"/>
        <v>68.532530684693725</v>
      </c>
      <c r="AD1490" s="758">
        <f t="shared" si="777"/>
        <v>61.432334067904719</v>
      </c>
      <c r="AE1490" s="758">
        <f t="shared" si="777"/>
        <v>41.765497534872537</v>
      </c>
      <c r="AF1490" s="759">
        <f t="shared" si="777"/>
        <v>69.249978185059703</v>
      </c>
      <c r="AG1490" s="759">
        <f t="shared" si="777"/>
        <v>96.362059361733273</v>
      </c>
      <c r="AH1490" s="759">
        <f t="shared" si="777"/>
        <v>80.594907475374853</v>
      </c>
      <c r="AI1490" s="2218">
        <f t="shared" si="777"/>
        <v>79.170800120772938</v>
      </c>
      <c r="AJ1490" s="760">
        <f t="shared" si="777"/>
        <v>71.99704702775</v>
      </c>
      <c r="AK1490" s="760">
        <f t="shared" si="777"/>
        <v>68.192475333416667</v>
      </c>
      <c r="AL1490" s="760">
        <f t="shared" si="777"/>
        <v>66.941893444416664</v>
      </c>
      <c r="AM1490" s="760">
        <f t="shared" si="777"/>
        <v>66.411212027749997</v>
      </c>
      <c r="AN1490" s="760">
        <f t="shared" si="777"/>
        <v>66.042291388916667</v>
      </c>
      <c r="AO1490" s="760">
        <f t="shared" si="777"/>
        <v>65.804488944416661</v>
      </c>
      <c r="AP1490" s="760">
        <f t="shared" si="777"/>
        <v>65.567542769458811</v>
      </c>
      <c r="AQ1490" s="760">
        <f t="shared" si="777"/>
        <v>65.331449780821956</v>
      </c>
      <c r="AR1490" s="2420">
        <f t="shared" si="777"/>
        <v>65.096206906386868</v>
      </c>
      <c r="AS1490" s="2420">
        <f t="shared" si="777"/>
        <v>64.861811085096292</v>
      </c>
      <c r="AT1490" s="2420">
        <f t="shared" si="777"/>
        <v>64.628259266915109</v>
      </c>
    </row>
    <row r="1491" spans="4:46">
      <c r="D1491" s="128" t="s">
        <v>1140</v>
      </c>
      <c r="E1491" s="756"/>
      <c r="Z1491" s="753">
        <f t="shared" ref="Z1491:AT1491" si="778">+Z47</f>
        <v>-0.11039725996935722</v>
      </c>
      <c r="AA1491" s="753">
        <f t="shared" si="778"/>
        <v>5.4816756223484853E-3</v>
      </c>
      <c r="AB1491" s="753">
        <f t="shared" si="778"/>
        <v>2.5760277118702976E-2</v>
      </c>
      <c r="AC1491" s="753">
        <f t="shared" si="778"/>
        <v>4.4626122198271487E-2</v>
      </c>
      <c r="AD1491" s="753">
        <f t="shared" si="778"/>
        <v>-2.1381861786288269E-2</v>
      </c>
      <c r="AE1491" s="753">
        <f t="shared" si="778"/>
        <v>1.9445917605835E-2</v>
      </c>
      <c r="AF1491" s="754">
        <f t="shared" si="778"/>
        <v>5.50990784064124E-2</v>
      </c>
      <c r="AG1491" s="754">
        <f t="shared" si="778"/>
        <v>-2.3290433513016354E-2</v>
      </c>
      <c r="AH1491" s="754">
        <f t="shared" si="778"/>
        <v>5.034825360390989E-2</v>
      </c>
      <c r="AI1491" s="2217">
        <f t="shared" si="778"/>
        <v>1.845998445155737E-2</v>
      </c>
      <c r="AJ1491" s="755">
        <f t="shared" si="778"/>
        <v>-7.3708921941098614E-4</v>
      </c>
      <c r="AK1491" s="755">
        <f t="shared" si="778"/>
        <v>2.2884762246648309E-2</v>
      </c>
      <c r="AL1491" s="755">
        <f t="shared" si="778"/>
        <v>2.1359043285122073E-2</v>
      </c>
      <c r="AM1491" s="755">
        <f t="shared" si="778"/>
        <v>2.2303354992785428E-2</v>
      </c>
      <c r="AN1491" s="755">
        <f t="shared" si="778"/>
        <v>2.1313915620951952E-2</v>
      </c>
      <c r="AO1491" s="755">
        <f t="shared" si="778"/>
        <v>2.2372914419362809E-2</v>
      </c>
      <c r="AP1491" s="755">
        <f t="shared" si="778"/>
        <v>2.2372914419362809E-2</v>
      </c>
      <c r="AQ1491" s="755">
        <f t="shared" si="778"/>
        <v>2.2372914419362809E-2</v>
      </c>
      <c r="AR1491" s="2419">
        <f t="shared" si="778"/>
        <v>2.2372914419362809E-2</v>
      </c>
      <c r="AS1491" s="2419">
        <f t="shared" si="778"/>
        <v>2.2372914419362809E-2</v>
      </c>
      <c r="AT1491" s="2419">
        <f t="shared" si="778"/>
        <v>2.2372914419362809E-2</v>
      </c>
    </row>
    <row r="1492" spans="4:46">
      <c r="D1492" s="128" t="s">
        <v>1141</v>
      </c>
      <c r="E1492" s="756"/>
      <c r="Z1492" s="753">
        <f t="shared" ref="Z1492:AT1492" si="779">+Z35/100</f>
        <v>5.3333333333333423E-4</v>
      </c>
      <c r="AA1492" s="753">
        <f t="shared" si="779"/>
        <v>3.1916666666666677E-3</v>
      </c>
      <c r="AB1492" s="753">
        <f t="shared" si="779"/>
        <v>9.466666666666684E-3</v>
      </c>
      <c r="AC1492" s="753">
        <f t="shared" si="779"/>
        <v>1.9733333333333353E-2</v>
      </c>
      <c r="AD1492" s="753">
        <f t="shared" si="779"/>
        <v>2.1041666666666677E-2</v>
      </c>
      <c r="AE1492" s="753">
        <f t="shared" si="779"/>
        <v>3.6999999999999984E-3</v>
      </c>
      <c r="AF1492" s="754">
        <f t="shared" si="779"/>
        <v>4.4166666666666676E-4</v>
      </c>
      <c r="AG1492" s="754">
        <f t="shared" si="779"/>
        <v>2.082500000000001E-2</v>
      </c>
      <c r="AH1492" s="754">
        <f t="shared" si="779"/>
        <v>5.2758333333333345E-2</v>
      </c>
      <c r="AI1492" s="2217">
        <f t="shared" si="779"/>
        <v>5.3512499999999977E-2</v>
      </c>
      <c r="AJ1492" s="755">
        <f t="shared" si="779"/>
        <v>3.928333333333333E-2</v>
      </c>
      <c r="AK1492" s="755">
        <f t="shared" si="779"/>
        <v>3.0220833333333329E-2</v>
      </c>
      <c r="AL1492" s="755">
        <f t="shared" si="779"/>
        <v>2.9700000000000001E-2</v>
      </c>
      <c r="AM1492" s="755">
        <f t="shared" si="779"/>
        <v>2.9700000000000001E-2</v>
      </c>
      <c r="AN1492" s="755">
        <f t="shared" si="779"/>
        <v>2.9700000000000001E-2</v>
      </c>
      <c r="AO1492" s="755">
        <f t="shared" si="779"/>
        <v>2.9700000000000001E-2</v>
      </c>
      <c r="AP1492" s="755">
        <f t="shared" si="779"/>
        <v>2.9700000000000001E-2</v>
      </c>
      <c r="AQ1492" s="755">
        <f t="shared" si="779"/>
        <v>2.9700000000000001E-2</v>
      </c>
      <c r="AR1492" s="2419">
        <f t="shared" si="779"/>
        <v>2.9700000000000001E-2</v>
      </c>
      <c r="AS1492" s="2419">
        <f t="shared" si="779"/>
        <v>2.9700000000000001E-2</v>
      </c>
      <c r="AT1492" s="2419">
        <f t="shared" si="779"/>
        <v>2.9700000000000001E-2</v>
      </c>
    </row>
    <row r="1493" spans="4:46">
      <c r="D1493" s="128" t="s">
        <v>1142</v>
      </c>
      <c r="E1493" s="756" t="s">
        <v>1143</v>
      </c>
      <c r="Z1493" s="753">
        <f t="shared" ref="Z1493:AT1493" si="780">+Z52</f>
        <v>2.890749484454341E-3</v>
      </c>
      <c r="AA1493" s="753">
        <f t="shared" si="780"/>
        <v>-1.0900585494347479E-2</v>
      </c>
      <c r="AB1493" s="753">
        <f t="shared" si="780"/>
        <v>-4.5818238738411642E-2</v>
      </c>
      <c r="AC1493" s="753">
        <f t="shared" si="780"/>
        <v>9.3210781320115732E-2</v>
      </c>
      <c r="AD1493" s="753">
        <f t="shared" si="780"/>
        <v>2.3758304467313019E-2</v>
      </c>
      <c r="AE1493" s="753">
        <f t="shared" si="780"/>
        <v>-8.9879939629256236E-2</v>
      </c>
      <c r="AF1493" s="754">
        <f t="shared" si="780"/>
        <v>9.5567846755420363E-2</v>
      </c>
      <c r="AG1493" s="754">
        <f t="shared" si="780"/>
        <v>7.1528740600574472E-2</v>
      </c>
      <c r="AH1493" s="754">
        <f t="shared" si="780"/>
        <v>2.1655658151009147E-3</v>
      </c>
      <c r="AI1493" s="2217">
        <f t="shared" si="780"/>
        <v>1.4374330141660254E-2</v>
      </c>
      <c r="AJ1493" s="755">
        <f t="shared" si="780"/>
        <v>1.3174910376173042E-2</v>
      </c>
      <c r="AK1493" s="755">
        <f t="shared" si="780"/>
        <v>1.4760020527206203E-2</v>
      </c>
      <c r="AL1493" s="755">
        <f t="shared" si="780"/>
        <v>1.4875149246305532E-2</v>
      </c>
      <c r="AM1493" s="755">
        <f t="shared" si="780"/>
        <v>1.3608797739925137E-2</v>
      </c>
      <c r="AN1493" s="755">
        <f t="shared" si="780"/>
        <v>1.385723745503971E-2</v>
      </c>
      <c r="AO1493" s="755">
        <f t="shared" si="780"/>
        <v>1.2652548770479371E-2</v>
      </c>
      <c r="AP1493" s="755">
        <f t="shared" si="780"/>
        <v>1.2652548770479371E-2</v>
      </c>
      <c r="AQ1493" s="755">
        <f t="shared" si="780"/>
        <v>1.2652548770479371E-2</v>
      </c>
      <c r="AR1493" s="2419">
        <f t="shared" si="780"/>
        <v>1.2652548770479371E-2</v>
      </c>
      <c r="AS1493" s="2419">
        <f t="shared" si="780"/>
        <v>1.2652548770479371E-2</v>
      </c>
      <c r="AT1493" s="2419">
        <f t="shared" si="780"/>
        <v>1.2652548770479371E-2</v>
      </c>
    </row>
    <row r="1494" spans="4:46">
      <c r="D1494" s="128" t="s">
        <v>1144</v>
      </c>
      <c r="E1494" s="756" t="s">
        <v>1145</v>
      </c>
      <c r="Z1494" s="753">
        <f t="shared" ref="Z1494:AT1494" si="781">+Z48*(1-Z1498)+(Z1490/Y1490-1)*Z1498</f>
        <v>-0.14630171927484717</v>
      </c>
      <c r="AA1494" s="753">
        <f t="shared" si="781"/>
        <v>-5.98258183195014E-2</v>
      </c>
      <c r="AB1494" s="753">
        <f t="shared" si="781"/>
        <v>7.0821330430369381E-2</v>
      </c>
      <c r="AC1494" s="753">
        <f t="shared" si="781"/>
        <v>6.6959824657406325E-2</v>
      </c>
      <c r="AD1494" s="753">
        <f t="shared" si="781"/>
        <v>-3.024303834642221E-2</v>
      </c>
      <c r="AE1494" s="753">
        <f t="shared" si="781"/>
        <v>-4.1535195670936741E-2</v>
      </c>
      <c r="AF1494" s="754">
        <f t="shared" si="781"/>
        <v>0.21157131172677127</v>
      </c>
      <c r="AG1494" s="754">
        <f t="shared" si="781"/>
        <v>0.122252760232651</v>
      </c>
      <c r="AH1494" s="754">
        <f t="shared" si="781"/>
        <v>-5.57316140225632E-2</v>
      </c>
      <c r="AI1494" s="2217">
        <f t="shared" si="781"/>
        <v>1.1146731797518135E-2</v>
      </c>
      <c r="AJ1494" s="755">
        <f t="shared" si="781"/>
        <v>-9.0214104772916703E-3</v>
      </c>
      <c r="AK1494" s="755">
        <f t="shared" si="781"/>
        <v>-5.9075042495250005E-3</v>
      </c>
      <c r="AL1494" s="755">
        <f t="shared" si="781"/>
        <v>7.0282360321667434E-3</v>
      </c>
      <c r="AM1494" s="755">
        <f t="shared" si="781"/>
        <v>6.1520892923723359E-3</v>
      </c>
      <c r="AN1494" s="755">
        <f t="shared" si="781"/>
        <v>8.1415367277521671E-3</v>
      </c>
      <c r="AO1494" s="755">
        <f t="shared" si="781"/>
        <v>9.034423778343811E-3</v>
      </c>
      <c r="AP1494" s="755">
        <f t="shared" si="781"/>
        <v>9.034423778343811E-3</v>
      </c>
      <c r="AQ1494" s="755">
        <f t="shared" si="781"/>
        <v>9.0344237783438301E-3</v>
      </c>
      <c r="AR1494" s="2419">
        <f t="shared" si="781"/>
        <v>9.034423778343811E-3</v>
      </c>
      <c r="AS1494" s="2419">
        <f t="shared" si="781"/>
        <v>9.034423778343811E-3</v>
      </c>
      <c r="AT1494" s="2419">
        <f t="shared" si="781"/>
        <v>9.034423778343811E-3</v>
      </c>
    </row>
    <row r="1495" spans="4:46" ht="15.5" thickBot="1">
      <c r="D1495" s="128" t="s">
        <v>1146</v>
      </c>
      <c r="E1495" s="756"/>
      <c r="Z1495" s="753">
        <f t="shared" ref="Z1495:AT1495" si="782">+Z49</f>
        <v>-3.0595049902498003E-2</v>
      </c>
      <c r="AA1495" s="753">
        <f t="shared" si="782"/>
        <v>-5.0248706433666641E-2</v>
      </c>
      <c r="AB1495" s="753">
        <f t="shared" si="782"/>
        <v>1.2876609299868249E-3</v>
      </c>
      <c r="AC1495" s="753">
        <f t="shared" si="782"/>
        <v>2.0304947494943937E-2</v>
      </c>
      <c r="AD1495" s="753">
        <f t="shared" si="782"/>
        <v>3.9708561685786398E-3</v>
      </c>
      <c r="AE1495" s="753">
        <f t="shared" si="782"/>
        <v>-3.1828348779088758E-2</v>
      </c>
      <c r="AF1495" s="753">
        <f t="shared" si="782"/>
        <v>6.6788522561189528E-2</v>
      </c>
      <c r="AG1495" s="753">
        <f t="shared" si="782"/>
        <v>0.10361247329577145</v>
      </c>
      <c r="AH1495" s="753">
        <f t="shared" si="782"/>
        <v>-1.7050095310669842E-2</v>
      </c>
      <c r="AI1495" s="2217">
        <f t="shared" si="782"/>
        <v>1.2886961939433584E-2</v>
      </c>
      <c r="AJ1495" s="755">
        <f t="shared" si="782"/>
        <v>1.7621872998625381E-2</v>
      </c>
      <c r="AK1495" s="755">
        <f t="shared" si="782"/>
        <v>9.7764185520768498E-3</v>
      </c>
      <c r="AL1495" s="755">
        <f t="shared" si="782"/>
        <v>1.0698343641199405E-2</v>
      </c>
      <c r="AM1495" s="755">
        <f t="shared" si="782"/>
        <v>1.1721759060976245E-2</v>
      </c>
      <c r="AN1495" s="755">
        <f t="shared" si="782"/>
        <v>1.3249817452137999E-2</v>
      </c>
      <c r="AO1495" s="755">
        <f t="shared" si="782"/>
        <v>1.296050366649586E-2</v>
      </c>
      <c r="AP1495" s="755">
        <f t="shared" si="782"/>
        <v>1.296050366649586E-2</v>
      </c>
      <c r="AQ1495" s="755">
        <f t="shared" si="782"/>
        <v>1.296050366649586E-2</v>
      </c>
      <c r="AR1495" s="2419">
        <f t="shared" si="782"/>
        <v>1.296050366649586E-2</v>
      </c>
      <c r="AS1495" s="2419">
        <f t="shared" si="782"/>
        <v>1.296050366649586E-2</v>
      </c>
      <c r="AT1495" s="2419">
        <f t="shared" si="782"/>
        <v>1.296050366649586E-2</v>
      </c>
    </row>
    <row r="1496" spans="4:46" ht="15.5" thickBot="1">
      <c r="D1496" s="128" t="s">
        <v>1147</v>
      </c>
      <c r="Z1496" s="761">
        <f>+(1+Z1493)/(1+Z1494)-1</f>
        <v>0.17476018416316075</v>
      </c>
      <c r="AA1496" s="761">
        <f t="shared" ref="AA1496:AK1496" si="783">+(1+AA1493)/(1+AA1494)-1</f>
        <v>5.2038477314600762E-2</v>
      </c>
      <c r="AB1496" s="761">
        <f t="shared" si="783"/>
        <v>-0.10892533222316636</v>
      </c>
      <c r="AC1496" s="761">
        <f t="shared" si="783"/>
        <v>2.4603509950469116E-2</v>
      </c>
      <c r="AD1496" s="761">
        <f t="shared" si="783"/>
        <v>5.56854397019797E-2</v>
      </c>
      <c r="AE1496" s="761">
        <f t="shared" si="783"/>
        <v>-5.043976966077679E-2</v>
      </c>
      <c r="AF1496" s="762">
        <f t="shared" si="783"/>
        <v>-9.5746295615087518E-2</v>
      </c>
      <c r="AG1496" s="763">
        <f t="shared" si="783"/>
        <v>-4.5198391511695801E-2</v>
      </c>
      <c r="AH1496" s="764">
        <f t="shared" si="783"/>
        <v>6.1314326199466418E-2</v>
      </c>
      <c r="AI1496" s="2219">
        <f t="shared" si="783"/>
        <v>3.1920177780768721E-3</v>
      </c>
      <c r="AJ1496" s="765">
        <f t="shared" si="783"/>
        <v>2.2398385886576389E-2</v>
      </c>
      <c r="AK1496" s="765">
        <f t="shared" si="783"/>
        <v>2.0790343821204038E-2</v>
      </c>
      <c r="AL1496" s="765">
        <f t="shared" ref="AL1496:AM1496" si="784">+(1+AL1493)/(1+AL1494)-1</f>
        <v>7.7921481576890272E-3</v>
      </c>
      <c r="AM1496" s="765">
        <f t="shared" si="784"/>
        <v>7.411114608723901E-3</v>
      </c>
      <c r="AN1496" s="765">
        <f t="shared" ref="AN1496:AO1496" si="785">+(1+AN1493)/(1+AN1494)-1</f>
        <v>5.6695419433263616E-3</v>
      </c>
      <c r="AO1496" s="765">
        <f t="shared" si="785"/>
        <v>3.5857299878705451E-3</v>
      </c>
      <c r="AP1496" s="765">
        <f t="shared" ref="AP1496:AT1496" si="786">+(1+AP1493)/(1+AP1494)-1</f>
        <v>3.5857299878705451E-3</v>
      </c>
      <c r="AQ1496" s="765">
        <f t="shared" si="786"/>
        <v>3.5857299878705451E-3</v>
      </c>
      <c r="AR1496" s="2419">
        <f t="shared" si="786"/>
        <v>3.5857299878705451E-3</v>
      </c>
      <c r="AS1496" s="2419">
        <f t="shared" si="786"/>
        <v>3.5857299878705451E-3</v>
      </c>
      <c r="AT1496" s="2419">
        <f t="shared" si="786"/>
        <v>3.5857299878705451E-3</v>
      </c>
    </row>
    <row r="1497" spans="4:46">
      <c r="D1497" s="19"/>
    </row>
    <row r="1498" spans="4:46">
      <c r="D1498" s="128" t="s">
        <v>1148</v>
      </c>
      <c r="Z1498">
        <v>0.17</v>
      </c>
      <c r="AA1498">
        <f>+Z1498</f>
        <v>0.17</v>
      </c>
      <c r="AB1498">
        <f t="shared" ref="AB1498:AK1498" si="787">+AA1498</f>
        <v>0.17</v>
      </c>
      <c r="AC1498">
        <f t="shared" si="787"/>
        <v>0.17</v>
      </c>
      <c r="AD1498">
        <f t="shared" si="787"/>
        <v>0.17</v>
      </c>
      <c r="AE1498">
        <f t="shared" si="787"/>
        <v>0.17</v>
      </c>
      <c r="AF1498">
        <f t="shared" si="787"/>
        <v>0.17</v>
      </c>
      <c r="AG1498">
        <f t="shared" si="787"/>
        <v>0.17</v>
      </c>
      <c r="AH1498">
        <f t="shared" si="787"/>
        <v>0.17</v>
      </c>
      <c r="AI1498" s="1899">
        <f t="shared" si="787"/>
        <v>0.17</v>
      </c>
      <c r="AJ1498">
        <f t="shared" si="787"/>
        <v>0.17</v>
      </c>
      <c r="AK1498">
        <f t="shared" si="787"/>
        <v>0.17</v>
      </c>
      <c r="AL1498">
        <f t="shared" ref="AL1498" si="788">+AK1498</f>
        <v>0.17</v>
      </c>
      <c r="AM1498">
        <f t="shared" ref="AM1498" si="789">+AL1498</f>
        <v>0.17</v>
      </c>
      <c r="AN1498">
        <f t="shared" ref="AN1498" si="790">+AM1498</f>
        <v>0.17</v>
      </c>
      <c r="AO1498">
        <f t="shared" ref="AO1498" si="791">+AN1498</f>
        <v>0.17</v>
      </c>
      <c r="AP1498">
        <f t="shared" ref="AP1498" si="792">+AO1498</f>
        <v>0.17</v>
      </c>
      <c r="AQ1498">
        <f t="shared" ref="AQ1498" si="793">+AP1498</f>
        <v>0.17</v>
      </c>
      <c r="AR1498" s="2422">
        <f t="shared" ref="AR1498" si="794">+AQ1498</f>
        <v>0.17</v>
      </c>
      <c r="AS1498" s="2422">
        <f t="shared" ref="AS1498" si="795">+AR1498</f>
        <v>0.17</v>
      </c>
      <c r="AT1498" s="2422">
        <f t="shared" ref="AT1498" si="796">+AS1498</f>
        <v>0.17</v>
      </c>
    </row>
    <row r="1500" spans="4:46">
      <c r="D1500" s="1038" t="s">
        <v>1320</v>
      </c>
    </row>
    <row r="1501" spans="4:46" ht="18.5">
      <c r="D1501" s="766" t="s">
        <v>1149</v>
      </c>
      <c r="E1501" s="767"/>
      <c r="F1501" s="767"/>
      <c r="G1501" s="767"/>
      <c r="H1501" s="767"/>
      <c r="I1501" s="767"/>
      <c r="J1501" s="767"/>
      <c r="K1501" s="767"/>
      <c r="L1501" s="767"/>
      <c r="M1501" s="767"/>
      <c r="N1501" s="767"/>
      <c r="O1501" s="767"/>
      <c r="P1501" s="767"/>
      <c r="Q1501" s="767"/>
      <c r="R1501" s="767"/>
      <c r="S1501" s="767"/>
      <c r="T1501" s="767"/>
      <c r="U1501" s="767"/>
      <c r="V1501" s="767"/>
      <c r="W1501" s="767"/>
      <c r="X1501" s="767"/>
      <c r="Y1501" s="767"/>
      <c r="Z1501" s="767"/>
      <c r="AA1501" s="767"/>
      <c r="AB1501" s="767"/>
      <c r="AC1501" s="767"/>
      <c r="AD1501" s="767"/>
      <c r="AE1501" s="767"/>
      <c r="AF1501" s="767"/>
      <c r="AG1501" s="768" t="s">
        <v>1321</v>
      </c>
      <c r="AH1501" s="767"/>
      <c r="AI1501" s="2220"/>
      <c r="AJ1501" s="767"/>
      <c r="AK1501" s="767"/>
      <c r="AL1501" s="767"/>
      <c r="AM1501" s="767"/>
      <c r="AN1501" s="767"/>
      <c r="AO1501" s="767"/>
      <c r="AP1501" s="767"/>
      <c r="AQ1501" s="767"/>
      <c r="AR1501" s="2588"/>
      <c r="AS1501" s="2588"/>
      <c r="AT1501" s="2588"/>
    </row>
    <row r="1502" spans="4:46">
      <c r="D1502" s="769" t="s">
        <v>1150</v>
      </c>
      <c r="E1502" s="767"/>
      <c r="F1502" s="767"/>
      <c r="G1502" s="767"/>
      <c r="H1502" s="767"/>
      <c r="I1502" s="767"/>
      <c r="J1502" s="767"/>
      <c r="K1502" s="767"/>
      <c r="L1502" s="767"/>
      <c r="M1502" s="767"/>
      <c r="N1502" s="767"/>
      <c r="O1502" s="767"/>
      <c r="P1502" s="767"/>
      <c r="Q1502" s="767"/>
      <c r="R1502" s="767"/>
      <c r="S1502" s="767"/>
      <c r="T1502" s="767"/>
      <c r="U1502" s="767"/>
      <c r="V1502" s="767"/>
      <c r="W1502" s="767"/>
      <c r="X1502" s="767"/>
      <c r="Y1502" s="767"/>
      <c r="Z1502" s="767"/>
      <c r="AA1502" s="767"/>
      <c r="AB1502" s="767"/>
      <c r="AC1502" s="767"/>
      <c r="AD1502" s="770">
        <f t="shared" ref="AD1502:AT1502" si="797">+AD114</f>
        <v>2019</v>
      </c>
      <c r="AE1502" s="770">
        <f t="shared" si="797"/>
        <v>2020</v>
      </c>
      <c r="AF1502" s="770">
        <f t="shared" si="797"/>
        <v>2021</v>
      </c>
      <c r="AG1502" s="770">
        <f t="shared" si="797"/>
        <v>2022</v>
      </c>
      <c r="AH1502" s="770">
        <f t="shared" si="797"/>
        <v>2023</v>
      </c>
      <c r="AI1502" s="2221">
        <f t="shared" si="797"/>
        <v>2024</v>
      </c>
      <c r="AJ1502" s="770">
        <f t="shared" si="797"/>
        <v>2025</v>
      </c>
      <c r="AK1502" s="770">
        <f t="shared" si="797"/>
        <v>2026</v>
      </c>
      <c r="AL1502" s="770">
        <f t="shared" si="797"/>
        <v>2027</v>
      </c>
      <c r="AM1502" s="770">
        <f t="shared" si="797"/>
        <v>2028</v>
      </c>
      <c r="AN1502" s="770">
        <f t="shared" si="797"/>
        <v>2029</v>
      </c>
      <c r="AO1502" s="770">
        <f t="shared" si="797"/>
        <v>2030</v>
      </c>
      <c r="AP1502" s="770">
        <f t="shared" si="797"/>
        <v>2031</v>
      </c>
      <c r="AQ1502" s="770">
        <f t="shared" si="797"/>
        <v>2032</v>
      </c>
      <c r="AR1502" s="2589">
        <f t="shared" si="797"/>
        <v>2033</v>
      </c>
      <c r="AS1502" s="2589">
        <f t="shared" si="797"/>
        <v>2034</v>
      </c>
      <c r="AT1502" s="2589">
        <f t="shared" si="797"/>
        <v>2035</v>
      </c>
    </row>
    <row r="1503" spans="4:46" ht="16">
      <c r="D1503" s="771" t="s">
        <v>1151</v>
      </c>
      <c r="E1503" s="767"/>
      <c r="F1503" s="767"/>
      <c r="G1503" s="767"/>
      <c r="H1503" s="767"/>
      <c r="I1503" s="767"/>
      <c r="J1503" s="767"/>
      <c r="K1503" s="767"/>
      <c r="L1503" s="767"/>
      <c r="M1503" s="767"/>
      <c r="N1503" s="767"/>
      <c r="O1503" s="767"/>
      <c r="P1503" s="767"/>
      <c r="Q1503" s="767"/>
      <c r="R1503" s="767"/>
      <c r="S1503" s="767"/>
      <c r="T1503" s="767"/>
      <c r="U1503" s="767"/>
      <c r="V1503" s="767"/>
      <c r="W1503" s="767"/>
      <c r="X1503" s="767"/>
      <c r="Y1503" s="767"/>
      <c r="Z1503" s="767"/>
      <c r="AA1503" s="767"/>
      <c r="AB1503" s="767"/>
      <c r="AC1503" s="767"/>
      <c r="AD1503" s="767"/>
      <c r="AE1503" s="767"/>
      <c r="AF1503" s="767"/>
      <c r="AG1503" s="767"/>
      <c r="AH1503" s="767"/>
      <c r="AI1503" s="2220"/>
      <c r="AJ1503" s="767"/>
      <c r="AK1503" s="767"/>
      <c r="AL1503" s="767"/>
      <c r="AM1503" s="767"/>
      <c r="AN1503" s="767"/>
      <c r="AO1503" s="767"/>
      <c r="AP1503" s="767"/>
      <c r="AQ1503" s="767"/>
      <c r="AR1503" s="2588"/>
      <c r="AS1503" s="2588"/>
      <c r="AT1503" s="2588"/>
    </row>
    <row r="1504" spans="4:46">
      <c r="D1504" s="772" t="str">
        <f>+D116</f>
        <v>Real GDP</v>
      </c>
      <c r="E1504" s="767"/>
      <c r="F1504" s="767"/>
      <c r="G1504" s="767"/>
      <c r="H1504" s="767"/>
      <c r="I1504" s="767"/>
      <c r="J1504" s="767"/>
      <c r="K1504" s="767"/>
      <c r="L1504" s="767"/>
      <c r="M1504" s="767"/>
      <c r="N1504" s="767"/>
      <c r="O1504" s="767"/>
      <c r="P1504" s="767"/>
      <c r="Q1504" s="767"/>
      <c r="R1504" s="767"/>
      <c r="S1504" s="767"/>
      <c r="T1504" s="767"/>
      <c r="U1504" s="767"/>
      <c r="V1504" s="767"/>
      <c r="W1504" s="767"/>
      <c r="X1504" s="767"/>
      <c r="Y1504" s="767"/>
      <c r="Z1504" s="767"/>
      <c r="AA1504" s="767"/>
      <c r="AB1504" s="767"/>
      <c r="AC1504" s="767"/>
      <c r="AD1504" s="773">
        <f t="shared" ref="AD1504:AT1504" si="798">+AD116</f>
        <v>9.4E-2</v>
      </c>
      <c r="AE1504" s="773">
        <f t="shared" si="798"/>
        <v>-3.4000000000000002E-2</v>
      </c>
      <c r="AF1504" s="773">
        <f t="shared" si="798"/>
        <v>0.109</v>
      </c>
      <c r="AG1504" s="773">
        <f t="shared" si="798"/>
        <v>8.2000000000000003E-2</v>
      </c>
      <c r="AH1504" s="773">
        <f t="shared" si="798"/>
        <v>8.2000000000000003E-2</v>
      </c>
      <c r="AI1504" s="2222">
        <f t="shared" si="798"/>
        <v>8.8999999999999996E-2</v>
      </c>
      <c r="AJ1504" s="773">
        <f t="shared" si="798"/>
        <v>7.7424679435095109E-2</v>
      </c>
      <c r="AK1504" s="773">
        <f t="shared" si="798"/>
        <v>7.9108502971855302E-2</v>
      </c>
      <c r="AL1504" s="773">
        <f t="shared" si="798"/>
        <v>8.1708866604985095E-2</v>
      </c>
      <c r="AM1504" s="773">
        <f t="shared" si="798"/>
        <v>7.5751043829722323E-2</v>
      </c>
      <c r="AN1504" s="773">
        <f t="shared" si="798"/>
        <v>7.6303176529250144E-2</v>
      </c>
      <c r="AO1504" s="773">
        <f t="shared" si="798"/>
        <v>8.6010611818962773E-2</v>
      </c>
      <c r="AP1504" s="773">
        <f t="shared" si="798"/>
        <v>8.7086140858851649E-2</v>
      </c>
      <c r="AQ1504" s="773">
        <f t="shared" si="798"/>
        <v>9.947304710313043E-2</v>
      </c>
      <c r="AR1504" s="2590">
        <f t="shared" si="798"/>
        <v>0.1211206830089185</v>
      </c>
      <c r="AS1504" s="2590">
        <f t="shared" si="798"/>
        <v>0.13088283309607884</v>
      </c>
      <c r="AT1504" s="2590" t="e">
        <f t="shared" si="798"/>
        <v>#REF!</v>
      </c>
    </row>
    <row r="1505" spans="4:46" ht="16">
      <c r="D1505" s="771" t="s">
        <v>1152</v>
      </c>
      <c r="E1505" s="767"/>
      <c r="F1505" s="767"/>
      <c r="G1505" s="767"/>
      <c r="H1505" s="767"/>
      <c r="I1505" s="767"/>
      <c r="J1505" s="767"/>
      <c r="K1505" s="767"/>
      <c r="L1505" s="767"/>
      <c r="M1505" s="767"/>
      <c r="N1505" s="767"/>
      <c r="O1505" s="767"/>
      <c r="P1505" s="767"/>
      <c r="Q1505" s="767"/>
      <c r="R1505" s="767"/>
      <c r="S1505" s="767"/>
      <c r="T1505" s="767"/>
      <c r="U1505" s="767"/>
      <c r="V1505" s="767"/>
      <c r="W1505" s="767"/>
      <c r="X1505" s="767"/>
      <c r="Y1505" s="767"/>
      <c r="Z1505" s="767"/>
      <c r="AA1505" s="767"/>
      <c r="AB1505" s="767"/>
      <c r="AC1505" s="767"/>
      <c r="AD1505" s="774"/>
      <c r="AE1505" s="774"/>
      <c r="AF1505" s="774"/>
      <c r="AG1505" s="774"/>
      <c r="AH1505" s="774"/>
      <c r="AI1505" s="2223"/>
      <c r="AJ1505" s="774"/>
      <c r="AK1505" s="774"/>
      <c r="AL1505" s="774"/>
      <c r="AM1505" s="774"/>
      <c r="AN1505" s="774"/>
      <c r="AO1505" s="774"/>
      <c r="AP1505" s="774"/>
      <c r="AQ1505" s="774"/>
      <c r="AR1505" s="2591"/>
      <c r="AS1505" s="2591"/>
      <c r="AT1505" s="2591"/>
    </row>
    <row r="1506" spans="4:46">
      <c r="D1506" s="772" t="str">
        <f>+D119</f>
        <v>CPI (End Of Period, eop)</v>
      </c>
      <c r="E1506" s="767"/>
      <c r="F1506" s="767"/>
      <c r="G1506" s="767"/>
      <c r="H1506" s="767"/>
      <c r="I1506" s="767"/>
      <c r="J1506" s="767"/>
      <c r="K1506" s="767"/>
      <c r="L1506" s="767"/>
      <c r="M1506" s="767"/>
      <c r="N1506" s="767"/>
      <c r="O1506" s="767"/>
      <c r="P1506" s="767"/>
      <c r="Q1506" s="767"/>
      <c r="R1506" s="767"/>
      <c r="S1506" s="767"/>
      <c r="T1506" s="767"/>
      <c r="U1506" s="767"/>
      <c r="V1506" s="767"/>
      <c r="W1506" s="767"/>
      <c r="X1506" s="767"/>
      <c r="Y1506" s="767"/>
      <c r="Z1506" s="767"/>
      <c r="AA1506" s="767"/>
      <c r="AB1506" s="767"/>
      <c r="AC1506" s="767"/>
      <c r="AD1506" s="773">
        <f t="shared" ref="AD1506:AT1506" si="799">+AD119</f>
        <v>6.7309999999999995E-2</v>
      </c>
      <c r="AE1506" s="773">
        <f t="shared" si="799"/>
        <v>3.74308209199119E-2</v>
      </c>
      <c r="AF1506" s="773">
        <f t="shared" si="799"/>
        <v>1.8628873248091482E-2</v>
      </c>
      <c r="AG1506" s="773">
        <f t="shared" si="799"/>
        <v>0.21631732425985128</v>
      </c>
      <c r="AH1506" s="773">
        <f t="shared" si="799"/>
        <v>6.4478216181379056E-2</v>
      </c>
      <c r="AI1506" s="2222">
        <f t="shared" si="799"/>
        <v>6.7787993314077033E-2</v>
      </c>
      <c r="AJ1506" s="773">
        <f t="shared" si="799"/>
        <v>0.05</v>
      </c>
      <c r="AK1506" s="773">
        <f t="shared" si="799"/>
        <v>0.05</v>
      </c>
      <c r="AL1506" s="773">
        <f t="shared" si="799"/>
        <v>0.05</v>
      </c>
      <c r="AM1506" s="773">
        <f t="shared" si="799"/>
        <v>0.05</v>
      </c>
      <c r="AN1506" s="773">
        <f t="shared" si="799"/>
        <v>0.05</v>
      </c>
      <c r="AO1506" s="773">
        <f t="shared" si="799"/>
        <v>0.05</v>
      </c>
      <c r="AP1506" s="773">
        <f t="shared" si="799"/>
        <v>0.05</v>
      </c>
      <c r="AQ1506" s="773">
        <f t="shared" si="799"/>
        <v>0.05</v>
      </c>
      <c r="AR1506" s="2590">
        <f t="shared" si="799"/>
        <v>0.05</v>
      </c>
      <c r="AS1506" s="2590">
        <f t="shared" si="799"/>
        <v>0.05</v>
      </c>
      <c r="AT1506" s="2590">
        <f t="shared" si="799"/>
        <v>0.05</v>
      </c>
    </row>
    <row r="1507" spans="4:46">
      <c r="D1507" s="772" t="str">
        <f>+D120</f>
        <v>CPI (Period Average, pa)</v>
      </c>
      <c r="E1507" s="767"/>
      <c r="F1507" s="767"/>
      <c r="G1507" s="767"/>
      <c r="H1507" s="767"/>
      <c r="I1507" s="767"/>
      <c r="J1507" s="767"/>
      <c r="K1507" s="767"/>
      <c r="L1507" s="767"/>
      <c r="M1507" s="767"/>
      <c r="N1507" s="767"/>
      <c r="O1507" s="767"/>
      <c r="P1507" s="767"/>
      <c r="Q1507" s="767"/>
      <c r="R1507" s="767"/>
      <c r="S1507" s="767"/>
      <c r="T1507" s="767"/>
      <c r="U1507" s="767"/>
      <c r="V1507" s="767"/>
      <c r="W1507" s="767"/>
      <c r="X1507" s="767"/>
      <c r="Y1507" s="767"/>
      <c r="Z1507" s="767"/>
      <c r="AA1507" s="767"/>
      <c r="AB1507" s="767"/>
      <c r="AC1507" s="767"/>
      <c r="AD1507" s="775">
        <f t="shared" ref="AD1507:AT1507" si="800">+AD120</f>
        <v>2.4299999999999999E-2</v>
      </c>
      <c r="AE1507" s="775">
        <f t="shared" si="800"/>
        <v>7.7156235546899099E-2</v>
      </c>
      <c r="AF1507" s="775">
        <f t="shared" si="800"/>
        <v>8.1775706194855413E-3</v>
      </c>
      <c r="AG1507" s="775">
        <f t="shared" si="800"/>
        <v>0.13892335864190652</v>
      </c>
      <c r="AH1507" s="775">
        <f t="shared" si="800"/>
        <v>0.14030353524911621</v>
      </c>
      <c r="AI1507" s="2224">
        <f t="shared" si="800"/>
        <v>4.7622148458877703E-2</v>
      </c>
      <c r="AJ1507" s="775">
        <f t="shared" si="800"/>
        <v>5.8893996657038518E-2</v>
      </c>
      <c r="AK1507" s="775">
        <f t="shared" si="800"/>
        <v>0.05</v>
      </c>
      <c r="AL1507" s="775">
        <f t="shared" si="800"/>
        <v>0.05</v>
      </c>
      <c r="AM1507" s="775">
        <f t="shared" si="800"/>
        <v>0.05</v>
      </c>
      <c r="AN1507" s="775">
        <f t="shared" si="800"/>
        <v>0.05</v>
      </c>
      <c r="AO1507" s="775">
        <f t="shared" si="800"/>
        <v>0.05</v>
      </c>
      <c r="AP1507" s="775">
        <f t="shared" si="800"/>
        <v>0.05</v>
      </c>
      <c r="AQ1507" s="775">
        <f t="shared" si="800"/>
        <v>0.05</v>
      </c>
      <c r="AR1507" s="2421">
        <f t="shared" si="800"/>
        <v>0.05</v>
      </c>
      <c r="AS1507" s="2421">
        <f t="shared" si="800"/>
        <v>0.05</v>
      </c>
      <c r="AT1507" s="2421">
        <f t="shared" si="800"/>
        <v>0.05</v>
      </c>
    </row>
    <row r="1508" spans="4:46" ht="16">
      <c r="D1508" s="771" t="s">
        <v>1153</v>
      </c>
      <c r="E1508" s="767"/>
      <c r="F1508" s="767"/>
      <c r="G1508" s="767"/>
      <c r="H1508" s="767"/>
      <c r="I1508" s="767"/>
      <c r="J1508" s="767"/>
      <c r="K1508" s="767"/>
      <c r="L1508" s="767"/>
      <c r="M1508" s="767"/>
      <c r="N1508" s="767"/>
      <c r="O1508" s="767"/>
      <c r="P1508" s="767"/>
      <c r="Q1508" s="767"/>
      <c r="R1508" s="767"/>
      <c r="S1508" s="767"/>
      <c r="T1508" s="767"/>
      <c r="U1508" s="767"/>
      <c r="V1508" s="767"/>
      <c r="W1508" s="767"/>
      <c r="X1508" s="767"/>
      <c r="Y1508" s="767"/>
      <c r="Z1508" s="767"/>
      <c r="AA1508" s="767"/>
      <c r="AB1508" s="767"/>
      <c r="AC1508" s="767"/>
      <c r="AD1508" s="774"/>
      <c r="AE1508" s="774"/>
      <c r="AF1508" s="774"/>
      <c r="AG1508" s="774"/>
      <c r="AH1508" s="774"/>
      <c r="AI1508" s="2223"/>
      <c r="AJ1508" s="774"/>
      <c r="AK1508" s="774"/>
      <c r="AL1508" s="774"/>
      <c r="AM1508" s="774"/>
      <c r="AN1508" s="774"/>
      <c r="AO1508" s="774"/>
      <c r="AP1508" s="774"/>
      <c r="AQ1508" s="774"/>
      <c r="AR1508" s="2591"/>
      <c r="AS1508" s="2591"/>
      <c r="AT1508" s="2591"/>
    </row>
    <row r="1509" spans="4:46">
      <c r="D1509" s="772" t="s">
        <v>1154</v>
      </c>
      <c r="E1509" s="767"/>
      <c r="F1509" s="767"/>
      <c r="G1509" s="767"/>
      <c r="H1509" s="767"/>
      <c r="I1509" s="767"/>
      <c r="J1509" s="767"/>
      <c r="K1509" s="767"/>
      <c r="L1509" s="767"/>
      <c r="M1509" s="767"/>
      <c r="N1509" s="767"/>
      <c r="O1509" s="767"/>
      <c r="P1509" s="767"/>
      <c r="Q1509" s="767"/>
      <c r="R1509" s="767"/>
      <c r="S1509" s="767"/>
      <c r="T1509" s="767"/>
      <c r="U1509" s="767"/>
      <c r="V1509" s="767"/>
      <c r="W1509" s="767"/>
      <c r="X1509" s="767"/>
      <c r="Y1509" s="767"/>
      <c r="Z1509" s="767"/>
      <c r="AA1509" s="767"/>
      <c r="AB1509" s="767"/>
      <c r="AC1509" s="767"/>
      <c r="AD1509" s="775">
        <f t="shared" ref="AD1509:AT1509" si="801">+AD173</f>
        <v>832.90735402930704</v>
      </c>
      <c r="AE1509" s="775">
        <f t="shared" si="801"/>
        <v>799.27632065820285</v>
      </c>
      <c r="AF1509" s="775">
        <f t="shared" si="801"/>
        <v>850.71886618347696</v>
      </c>
      <c r="AG1509" s="776">
        <f t="shared" si="801"/>
        <v>1005.6665172913853</v>
      </c>
      <c r="AH1509" s="775">
        <f t="shared" si="801"/>
        <v>1054.3514974790321</v>
      </c>
      <c r="AI1509" s="2224">
        <f t="shared" si="801"/>
        <v>1029.2457890642522</v>
      </c>
      <c r="AJ1509" s="775">
        <f t="shared" si="801"/>
        <v>1044.4196118342647</v>
      </c>
      <c r="AK1509" s="775">
        <f t="shared" si="801"/>
        <v>1080.0611108093274</v>
      </c>
      <c r="AL1509" s="775">
        <f t="shared" si="801"/>
        <v>1125.9622283979356</v>
      </c>
      <c r="AM1509" s="775">
        <f t="shared" si="801"/>
        <v>1175.917419257335</v>
      </c>
      <c r="AN1509" s="775">
        <f t="shared" si="801"/>
        <v>1241.8461293377811</v>
      </c>
      <c r="AO1509" s="775">
        <f t="shared" si="801"/>
        <v>1427.4618738111567</v>
      </c>
      <c r="AP1509" s="775">
        <f t="shared" si="801"/>
        <v>1433.314053707837</v>
      </c>
      <c r="AQ1509" s="775">
        <f t="shared" si="801"/>
        <v>1551.2627685197892</v>
      </c>
      <c r="AR1509" s="2421">
        <f t="shared" si="801"/>
        <v>1713.9876419221694</v>
      </c>
      <c r="AS1509" s="2421">
        <f t="shared" si="801"/>
        <v>1903.1567593861655</v>
      </c>
      <c r="AT1509" s="2421" t="e">
        <f t="shared" si="801"/>
        <v>#REF!</v>
      </c>
    </row>
    <row r="1510" spans="4:46">
      <c r="D1510" s="772" t="s">
        <v>1169</v>
      </c>
      <c r="E1510" s="767"/>
      <c r="F1510" s="767"/>
      <c r="G1510" s="767"/>
      <c r="H1510" s="767"/>
      <c r="I1510" s="767"/>
      <c r="J1510" s="767"/>
      <c r="K1510" s="767"/>
      <c r="L1510" s="767"/>
      <c r="M1510" s="767"/>
      <c r="N1510" s="767"/>
      <c r="O1510" s="767"/>
      <c r="P1510" s="767"/>
      <c r="Q1510" s="767"/>
      <c r="R1510" s="767"/>
      <c r="S1510" s="767"/>
      <c r="T1510" s="767"/>
      <c r="U1510" s="767"/>
      <c r="V1510" s="767"/>
      <c r="W1510" s="767"/>
      <c r="X1510" s="767"/>
      <c r="Y1510" s="767"/>
      <c r="Z1510" s="767"/>
      <c r="AA1510" s="767"/>
      <c r="AB1510" s="767"/>
      <c r="AC1510" s="767"/>
      <c r="AD1510" s="775"/>
      <c r="AE1510" s="775"/>
      <c r="AF1510" s="775"/>
      <c r="AG1510" s="775"/>
      <c r="AH1510" s="775"/>
      <c r="AI1510" s="2224"/>
      <c r="AJ1510" s="775"/>
      <c r="AK1510" s="775"/>
      <c r="AL1510" s="775"/>
      <c r="AM1510" s="775"/>
      <c r="AN1510" s="775"/>
      <c r="AO1510" s="775"/>
      <c r="AP1510" s="775"/>
      <c r="AQ1510" s="775"/>
      <c r="AR1510" s="2421"/>
      <c r="AS1510" s="2421"/>
      <c r="AT1510" s="2421"/>
    </row>
    <row r="1511" spans="4:46">
      <c r="D1511" s="772" t="s">
        <v>1170</v>
      </c>
      <c r="E1511" s="767"/>
      <c r="F1511" s="767"/>
      <c r="G1511" s="767"/>
      <c r="H1511" s="767"/>
      <c r="I1511" s="767"/>
      <c r="J1511" s="767"/>
      <c r="K1511" s="767"/>
      <c r="L1511" s="767"/>
      <c r="M1511" s="767"/>
      <c r="N1511" s="767"/>
      <c r="O1511" s="767"/>
      <c r="P1511" s="767"/>
      <c r="Q1511" s="767"/>
      <c r="R1511" s="767"/>
      <c r="S1511" s="767"/>
      <c r="T1511" s="767"/>
      <c r="U1511" s="767"/>
      <c r="V1511" s="767"/>
      <c r="W1511" s="767"/>
      <c r="X1511" s="767"/>
      <c r="Y1511" s="767"/>
      <c r="Z1511" s="767"/>
      <c r="AA1511" s="767"/>
      <c r="AB1511" s="767"/>
      <c r="AC1511" s="767"/>
      <c r="AD1511" s="775"/>
      <c r="AE1511" s="775"/>
      <c r="AF1511" s="775"/>
      <c r="AG1511" s="776"/>
      <c r="AH1511" s="775"/>
      <c r="AI1511" s="2224"/>
      <c r="AJ1511" s="775"/>
      <c r="AK1511" s="775"/>
      <c r="AL1511" s="775"/>
      <c r="AM1511" s="775"/>
      <c r="AN1511" s="775"/>
      <c r="AO1511" s="775"/>
      <c r="AP1511" s="775"/>
      <c r="AQ1511" s="775"/>
      <c r="AR1511" s="2421"/>
      <c r="AS1511" s="2421"/>
      <c r="AT1511" s="2421"/>
    </row>
    <row r="1512" spans="4:46">
      <c r="D1512" s="772" t="s">
        <v>1171</v>
      </c>
      <c r="E1512" s="767"/>
      <c r="F1512" s="767"/>
      <c r="G1512" s="767"/>
      <c r="H1512" s="767"/>
      <c r="I1512" s="767"/>
      <c r="J1512" s="767"/>
      <c r="K1512" s="767"/>
      <c r="L1512" s="767"/>
      <c r="M1512" s="767"/>
      <c r="N1512" s="767"/>
      <c r="O1512" s="767"/>
      <c r="P1512" s="767"/>
      <c r="Q1512" s="767"/>
      <c r="R1512" s="767"/>
      <c r="S1512" s="767"/>
      <c r="T1512" s="767"/>
      <c r="U1512" s="767"/>
      <c r="V1512" s="767"/>
      <c r="W1512" s="767"/>
      <c r="X1512" s="767"/>
      <c r="Y1512" s="767"/>
      <c r="Z1512" s="767"/>
      <c r="AA1512" s="767"/>
      <c r="AB1512" s="767"/>
      <c r="AC1512" s="767"/>
      <c r="AD1512" s="775"/>
      <c r="AE1512" s="775"/>
      <c r="AF1512" s="775"/>
      <c r="AG1512" s="775"/>
      <c r="AH1512" s="775"/>
      <c r="AI1512" s="2224"/>
      <c r="AJ1512" s="775"/>
      <c r="AK1512" s="775"/>
      <c r="AL1512" s="775"/>
      <c r="AM1512" s="775"/>
      <c r="AN1512" s="775"/>
      <c r="AO1512" s="775"/>
      <c r="AP1512" s="775"/>
      <c r="AQ1512" s="775"/>
      <c r="AR1512" s="2421"/>
      <c r="AS1512" s="2421"/>
      <c r="AT1512" s="2421"/>
    </row>
    <row r="1513" spans="4:46">
      <c r="D1513" s="772" t="s">
        <v>1172</v>
      </c>
      <c r="E1513" s="767"/>
      <c r="F1513" s="767"/>
      <c r="G1513" s="767"/>
      <c r="H1513" s="767"/>
      <c r="I1513" s="767"/>
      <c r="J1513" s="767"/>
      <c r="K1513" s="767"/>
      <c r="L1513" s="767"/>
      <c r="M1513" s="767"/>
      <c r="N1513" s="767"/>
      <c r="O1513" s="767"/>
      <c r="P1513" s="767"/>
      <c r="Q1513" s="767"/>
      <c r="R1513" s="767"/>
      <c r="S1513" s="767"/>
      <c r="T1513" s="767"/>
      <c r="U1513" s="767"/>
      <c r="V1513" s="767"/>
      <c r="W1513" s="767"/>
      <c r="X1513" s="767"/>
      <c r="Y1513" s="767"/>
      <c r="Z1513" s="767"/>
      <c r="AA1513" s="767"/>
      <c r="AB1513" s="767"/>
      <c r="AC1513" s="767"/>
      <c r="AD1513" s="775"/>
      <c r="AE1513" s="775"/>
      <c r="AF1513" s="775"/>
      <c r="AG1513" s="776"/>
      <c r="AH1513" s="775"/>
      <c r="AI1513" s="2224"/>
      <c r="AJ1513" s="775"/>
      <c r="AK1513" s="775"/>
      <c r="AL1513" s="775"/>
      <c r="AM1513" s="775"/>
      <c r="AN1513" s="775"/>
      <c r="AO1513" s="775"/>
      <c r="AP1513" s="775"/>
      <c r="AQ1513" s="775"/>
      <c r="AR1513" s="2421"/>
      <c r="AS1513" s="2421"/>
      <c r="AT1513" s="2421"/>
    </row>
    <row r="1514" spans="4:46" ht="16">
      <c r="D1514" s="777" t="s">
        <v>1155</v>
      </c>
      <c r="E1514" s="767"/>
      <c r="F1514" s="767"/>
      <c r="G1514" s="767"/>
      <c r="H1514" s="767"/>
      <c r="I1514" s="767"/>
      <c r="J1514" s="767"/>
      <c r="K1514" s="767"/>
      <c r="L1514" s="767"/>
      <c r="M1514" s="767"/>
      <c r="N1514" s="767"/>
      <c r="O1514" s="767"/>
      <c r="P1514" s="767"/>
      <c r="Q1514" s="767"/>
      <c r="R1514" s="767"/>
      <c r="S1514" s="767"/>
      <c r="T1514" s="767"/>
      <c r="U1514" s="767"/>
      <c r="V1514" s="767"/>
      <c r="W1514" s="767"/>
      <c r="X1514" s="767"/>
      <c r="Y1514" s="767"/>
      <c r="Z1514" s="767"/>
      <c r="AA1514" s="767"/>
      <c r="AB1514" s="767"/>
      <c r="AC1514" s="767"/>
      <c r="AD1514" s="767"/>
      <c r="AE1514" s="767"/>
      <c r="AF1514" s="767"/>
      <c r="AG1514" s="767"/>
      <c r="AH1514" s="767"/>
      <c r="AI1514" s="2220"/>
      <c r="AJ1514" s="767"/>
      <c r="AK1514" s="767"/>
      <c r="AL1514" s="767"/>
      <c r="AM1514" s="767"/>
      <c r="AN1514" s="767"/>
      <c r="AO1514" s="767"/>
      <c r="AP1514" s="767"/>
      <c r="AQ1514" s="767"/>
      <c r="AR1514" s="2588"/>
      <c r="AS1514" s="2588"/>
      <c r="AT1514" s="2588"/>
    </row>
    <row r="1515" spans="4:46">
      <c r="D1515" s="778" t="s">
        <v>1156</v>
      </c>
      <c r="E1515" s="767"/>
      <c r="F1515" s="767"/>
      <c r="G1515" s="767"/>
      <c r="H1515" s="767"/>
      <c r="I1515" s="767"/>
      <c r="J1515" s="767"/>
      <c r="K1515" s="767"/>
      <c r="L1515" s="767"/>
      <c r="M1515" s="767"/>
      <c r="N1515" s="767"/>
      <c r="O1515" s="767"/>
      <c r="P1515" s="767"/>
      <c r="Q1515" s="767"/>
      <c r="R1515" s="767"/>
      <c r="S1515" s="767"/>
      <c r="T1515" s="767"/>
      <c r="U1515" s="767"/>
      <c r="V1515" s="767"/>
      <c r="W1515" s="767"/>
      <c r="X1515" s="767"/>
      <c r="Y1515" s="767"/>
      <c r="Z1515" s="767"/>
      <c r="AA1515" s="767"/>
      <c r="AB1515" s="767"/>
      <c r="AC1515" s="767"/>
      <c r="AD1515" s="773">
        <f t="shared" ref="AD1515:AT1515" si="802">+(AD447+AE447)/2</f>
        <v>1.4596207116982739E-3</v>
      </c>
      <c r="AE1515" s="773">
        <f t="shared" si="802"/>
        <v>1.4596207116982739E-3</v>
      </c>
      <c r="AF1515" s="773">
        <f t="shared" si="802"/>
        <v>0</v>
      </c>
      <c r="AG1515" s="773">
        <f t="shared" si="802"/>
        <v>0</v>
      </c>
      <c r="AH1515" s="773">
        <f t="shared" si="802"/>
        <v>0</v>
      </c>
      <c r="AI1515" s="2222">
        <f t="shared" si="802"/>
        <v>0</v>
      </c>
      <c r="AJ1515" s="773">
        <f t="shared" si="802"/>
        <v>0</v>
      </c>
      <c r="AK1515" s="773">
        <f t="shared" si="802"/>
        <v>0</v>
      </c>
      <c r="AL1515" s="773">
        <f t="shared" si="802"/>
        <v>0</v>
      </c>
      <c r="AM1515" s="773">
        <f t="shared" si="802"/>
        <v>0</v>
      </c>
      <c r="AN1515" s="773">
        <f t="shared" si="802"/>
        <v>0</v>
      </c>
      <c r="AO1515" s="773">
        <f t="shared" si="802"/>
        <v>0</v>
      </c>
      <c r="AP1515" s="773">
        <f t="shared" si="802"/>
        <v>0</v>
      </c>
      <c r="AQ1515" s="773" t="e">
        <f t="shared" si="802"/>
        <v>#REF!</v>
      </c>
      <c r="AR1515" s="2590" t="e">
        <f t="shared" si="802"/>
        <v>#REF!</v>
      </c>
      <c r="AS1515" s="2590" t="e">
        <f t="shared" si="802"/>
        <v>#REF!</v>
      </c>
      <c r="AT1515" s="2590" t="e">
        <f t="shared" si="802"/>
        <v>#REF!</v>
      </c>
    </row>
    <row r="1516" spans="4:46">
      <c r="D1516" s="772" t="s">
        <v>1157</v>
      </c>
      <c r="E1516" s="779"/>
      <c r="F1516" s="779"/>
      <c r="G1516" s="779"/>
      <c r="H1516" s="779"/>
      <c r="I1516" s="779"/>
      <c r="J1516" s="779"/>
      <c r="K1516" s="779"/>
      <c r="L1516" s="779"/>
      <c r="M1516" s="779"/>
      <c r="N1516" s="779"/>
      <c r="O1516" s="779"/>
      <c r="P1516" s="779"/>
      <c r="Q1516" s="779"/>
      <c r="R1516" s="779"/>
      <c r="S1516" s="779"/>
      <c r="T1516" s="779"/>
      <c r="U1516" s="779"/>
      <c r="V1516" s="779"/>
      <c r="W1516" s="779"/>
      <c r="X1516" s="779"/>
      <c r="Y1516" s="779"/>
      <c r="Z1516" s="779"/>
      <c r="AA1516" s="779"/>
      <c r="AB1516" s="779"/>
      <c r="AC1516" s="779"/>
      <c r="AD1516" s="775">
        <f t="shared" ref="AD1516:AT1516" si="803">+((AD397-AD406)+(AE397-AE406))/2</f>
        <v>-1.2656569734053148E-2</v>
      </c>
      <c r="AE1516" s="775">
        <f t="shared" si="803"/>
        <v>-1.2271573406807294E-2</v>
      </c>
      <c r="AF1516" s="775">
        <f t="shared" si="803"/>
        <v>-1.1567312901439863E-2</v>
      </c>
      <c r="AG1516" s="775">
        <f t="shared" si="803"/>
        <v>-1.2463525593778165E-2</v>
      </c>
      <c r="AH1516" s="775">
        <f t="shared" si="803"/>
        <v>-1.239951822013843E-2</v>
      </c>
      <c r="AI1516" s="2224">
        <f t="shared" si="803"/>
        <v>-1.0984416520467614E-2</v>
      </c>
      <c r="AJ1516" s="775">
        <f t="shared" si="803"/>
        <v>-1.0619522234955414E-2</v>
      </c>
      <c r="AK1516" s="775">
        <f t="shared" si="803"/>
        <v>-1.0225706870741001E-2</v>
      </c>
      <c r="AL1516" s="775">
        <f t="shared" si="803"/>
        <v>-1.050011713541733E-2</v>
      </c>
      <c r="AM1516" s="775">
        <f t="shared" si="803"/>
        <v>-1.0835489923175984E-2</v>
      </c>
      <c r="AN1516" s="775">
        <f t="shared" si="803"/>
        <v>-1.0520966739001967E-2</v>
      </c>
      <c r="AO1516" s="775">
        <f t="shared" si="803"/>
        <v>-9.9904034026051351E-3</v>
      </c>
      <c r="AP1516" s="775">
        <f t="shared" si="803"/>
        <v>-9.848759685243156E-3</v>
      </c>
      <c r="AQ1516" s="775" t="e">
        <f t="shared" si="803"/>
        <v>#REF!</v>
      </c>
      <c r="AR1516" s="2421" t="e">
        <f t="shared" si="803"/>
        <v>#REF!</v>
      </c>
      <c r="AS1516" s="2421" t="e">
        <f t="shared" si="803"/>
        <v>#REF!</v>
      </c>
      <c r="AT1516" s="2421" t="e">
        <f t="shared" si="803"/>
        <v>#REF!</v>
      </c>
    </row>
    <row r="1517" spans="4:46">
      <c r="D1517" s="772" t="s">
        <v>1158</v>
      </c>
      <c r="E1517" s="767"/>
      <c r="F1517" s="767"/>
      <c r="G1517" s="767"/>
      <c r="H1517" s="767"/>
      <c r="I1517" s="767"/>
      <c r="J1517" s="767"/>
      <c r="K1517" s="767"/>
      <c r="L1517" s="767"/>
      <c r="M1517" s="767"/>
      <c r="N1517" s="767"/>
      <c r="O1517" s="767"/>
      <c r="P1517" s="767"/>
      <c r="Q1517" s="767"/>
      <c r="R1517" s="767"/>
      <c r="S1517" s="767"/>
      <c r="T1517" s="767"/>
      <c r="U1517" s="767"/>
      <c r="V1517" s="767"/>
      <c r="W1517" s="767"/>
      <c r="X1517" s="767"/>
      <c r="Y1517" s="767"/>
      <c r="Z1517" s="767"/>
      <c r="AA1517" s="767"/>
      <c r="AB1517" s="767"/>
      <c r="AC1517" s="767"/>
      <c r="AD1517" s="775">
        <f t="shared" ref="AD1517:AT1517" si="804">-(AD143+AD146+AE143+AE146)/2</f>
        <v>-0.25645597435355455</v>
      </c>
      <c r="AE1517" s="775">
        <f t="shared" si="804"/>
        <v>-0.27193955843701506</v>
      </c>
      <c r="AF1517" s="775">
        <f t="shared" si="804"/>
        <v>-0.27185261852539461</v>
      </c>
      <c r="AG1517" s="775">
        <f t="shared" si="804"/>
        <v>-0.25133506183345489</v>
      </c>
      <c r="AH1517" s="775">
        <f t="shared" si="804"/>
        <v>-0.23138227434104883</v>
      </c>
      <c r="AI1517" s="2224">
        <f t="shared" si="804"/>
        <v>-0.21788452605248909</v>
      </c>
      <c r="AJ1517" s="775">
        <f t="shared" si="804"/>
        <v>-0.2081019197475297</v>
      </c>
      <c r="AK1517" s="775">
        <f t="shared" si="804"/>
        <v>-0.2087392111343632</v>
      </c>
      <c r="AL1517" s="775">
        <f t="shared" si="804"/>
        <v>-0.21228565383782932</v>
      </c>
      <c r="AM1517" s="775">
        <f t="shared" si="804"/>
        <v>-0.21259206062138497</v>
      </c>
      <c r="AN1517" s="775">
        <f t="shared" si="804"/>
        <v>-0.20224280363770797</v>
      </c>
      <c r="AO1517" s="775">
        <f t="shared" si="804"/>
        <v>-0.18729694122926085</v>
      </c>
      <c r="AP1517" s="775">
        <f t="shared" si="804"/>
        <v>-0.174335204754442</v>
      </c>
      <c r="AQ1517" s="775">
        <f t="shared" si="804"/>
        <v>-0.16389085392486286</v>
      </c>
      <c r="AR1517" s="2421">
        <f t="shared" si="804"/>
        <v>-0.15735116402683361</v>
      </c>
      <c r="AS1517" s="2421" t="e">
        <f t="shared" si="804"/>
        <v>#REF!</v>
      </c>
      <c r="AT1517" s="2421" t="e">
        <f t="shared" si="804"/>
        <v>#REF!</v>
      </c>
    </row>
    <row r="1518" spans="4:46">
      <c r="D1518" s="772" t="s">
        <v>1159</v>
      </c>
      <c r="E1518" s="779"/>
      <c r="F1518" s="779"/>
      <c r="G1518" s="779"/>
      <c r="H1518" s="779"/>
      <c r="I1518" s="779"/>
      <c r="J1518" s="779"/>
      <c r="K1518" s="779"/>
      <c r="L1518" s="779"/>
      <c r="M1518" s="779"/>
      <c r="N1518" s="779"/>
      <c r="O1518" s="779"/>
      <c r="P1518" s="779"/>
      <c r="Q1518" s="779"/>
      <c r="R1518" s="779"/>
      <c r="S1518" s="779"/>
      <c r="T1518" s="779"/>
      <c r="U1518" s="779"/>
      <c r="V1518" s="779"/>
      <c r="W1518" s="779"/>
      <c r="X1518" s="779"/>
      <c r="Y1518" s="779"/>
      <c r="Z1518" s="779"/>
      <c r="AA1518" s="779"/>
      <c r="AB1518" s="779"/>
      <c r="AC1518" s="779"/>
      <c r="AD1518" s="775">
        <f t="shared" ref="AD1518:AK1518" si="805">AD1515-(AD1516+AD1517)</f>
        <v>0.27057216479930596</v>
      </c>
      <c r="AE1518" s="775">
        <f t="shared" si="805"/>
        <v>0.2856707525555206</v>
      </c>
      <c r="AF1518" s="775">
        <f t="shared" si="805"/>
        <v>0.28341993142683447</v>
      </c>
      <c r="AG1518" s="775">
        <f t="shared" si="805"/>
        <v>0.26379858742723306</v>
      </c>
      <c r="AH1518" s="775">
        <f t="shared" si="805"/>
        <v>0.24378179256118726</v>
      </c>
      <c r="AI1518" s="2224">
        <f t="shared" si="805"/>
        <v>0.2288689425729567</v>
      </c>
      <c r="AJ1518" s="775">
        <f t="shared" si="805"/>
        <v>0.21872144198248511</v>
      </c>
      <c r="AK1518" s="775">
        <f t="shared" si="805"/>
        <v>0.2189649180051042</v>
      </c>
      <c r="AL1518" s="775">
        <f t="shared" ref="AL1518:AO1518" si="806">AL1515-(AL1516+AL1517)</f>
        <v>0.22278577097324664</v>
      </c>
      <c r="AM1518" s="775">
        <f t="shared" si="806"/>
        <v>0.22342755054456095</v>
      </c>
      <c r="AN1518" s="775">
        <f t="shared" si="806"/>
        <v>0.21276377037670993</v>
      </c>
      <c r="AO1518" s="775">
        <f t="shared" si="806"/>
        <v>0.19728734463186598</v>
      </c>
      <c r="AP1518" s="775">
        <f t="shared" ref="AP1518:AT1518" si="807">AP1515-(AP1516+AP1517)</f>
        <v>0.18418396443968515</v>
      </c>
      <c r="AQ1518" s="775" t="e">
        <f t="shared" si="807"/>
        <v>#REF!</v>
      </c>
      <c r="AR1518" s="2421" t="e">
        <f t="shared" si="807"/>
        <v>#REF!</v>
      </c>
      <c r="AS1518" s="2421" t="e">
        <f t="shared" si="807"/>
        <v>#REF!</v>
      </c>
      <c r="AT1518" s="2421" t="e">
        <f t="shared" si="807"/>
        <v>#REF!</v>
      </c>
    </row>
    <row r="1519" spans="4:46">
      <c r="D1519" s="772" t="s">
        <v>1160</v>
      </c>
      <c r="E1519" s="779"/>
      <c r="F1519" s="779"/>
      <c r="G1519" s="779"/>
      <c r="H1519" s="779"/>
      <c r="I1519" s="779"/>
      <c r="J1519" s="779"/>
      <c r="K1519" s="779"/>
      <c r="L1519" s="779"/>
      <c r="M1519" s="779"/>
      <c r="N1519" s="779"/>
      <c r="O1519" s="779"/>
      <c r="P1519" s="779"/>
      <c r="Q1519" s="779"/>
      <c r="R1519" s="779"/>
      <c r="S1519" s="779"/>
      <c r="T1519" s="779"/>
      <c r="U1519" s="779"/>
      <c r="V1519" s="779"/>
      <c r="W1519" s="779"/>
      <c r="X1519" s="779"/>
      <c r="Y1519" s="779"/>
      <c r="Z1519" s="779"/>
      <c r="AA1519" s="779"/>
      <c r="AB1519" s="779"/>
      <c r="AC1519" s="779"/>
      <c r="AD1519" s="775">
        <f t="shared" ref="AD1519:AT1519" si="808">+(AD406+AE406)/2</f>
        <v>1.2656569734053148E-2</v>
      </c>
      <c r="AE1519" s="775">
        <f t="shared" si="808"/>
        <v>1.2271573406807294E-2</v>
      </c>
      <c r="AF1519" s="775">
        <f t="shared" si="808"/>
        <v>1.1567312901439863E-2</v>
      </c>
      <c r="AG1519" s="775">
        <f t="shared" si="808"/>
        <v>1.2463525593778165E-2</v>
      </c>
      <c r="AH1519" s="775">
        <f t="shared" si="808"/>
        <v>1.239951822013843E-2</v>
      </c>
      <c r="AI1519" s="2224">
        <f t="shared" si="808"/>
        <v>1.0984416520467614E-2</v>
      </c>
      <c r="AJ1519" s="775">
        <f t="shared" si="808"/>
        <v>1.0619522234955414E-2</v>
      </c>
      <c r="AK1519" s="775">
        <f t="shared" si="808"/>
        <v>1.0225706870741001E-2</v>
      </c>
      <c r="AL1519" s="775">
        <f t="shared" si="808"/>
        <v>1.050011713541733E-2</v>
      </c>
      <c r="AM1519" s="775">
        <f t="shared" si="808"/>
        <v>1.0835489923175984E-2</v>
      </c>
      <c r="AN1519" s="775">
        <f t="shared" si="808"/>
        <v>1.0520966739001967E-2</v>
      </c>
      <c r="AO1519" s="775">
        <f t="shared" si="808"/>
        <v>9.9904034026051351E-3</v>
      </c>
      <c r="AP1519" s="775">
        <f t="shared" si="808"/>
        <v>9.848759685243156E-3</v>
      </c>
      <c r="AQ1519" s="775" t="e">
        <f t="shared" si="808"/>
        <v>#REF!</v>
      </c>
      <c r="AR1519" s="2421" t="e">
        <f t="shared" si="808"/>
        <v>#REF!</v>
      </c>
      <c r="AS1519" s="2421" t="e">
        <f t="shared" si="808"/>
        <v>#REF!</v>
      </c>
      <c r="AT1519" s="2421" t="e">
        <f t="shared" si="808"/>
        <v>#REF!</v>
      </c>
    </row>
    <row r="1520" spans="4:46">
      <c r="D1520" s="778" t="s">
        <v>1161</v>
      </c>
      <c r="E1520" s="779"/>
      <c r="F1520" s="779"/>
      <c r="G1520" s="779"/>
      <c r="H1520" s="779"/>
      <c r="I1520" s="779"/>
      <c r="J1520" s="779"/>
      <c r="K1520" s="779"/>
      <c r="L1520" s="779"/>
      <c r="M1520" s="779"/>
      <c r="N1520" s="779"/>
      <c r="O1520" s="779"/>
      <c r="P1520" s="779"/>
      <c r="Q1520" s="779"/>
      <c r="R1520" s="779"/>
      <c r="S1520" s="779"/>
      <c r="T1520" s="779"/>
      <c r="U1520" s="779"/>
      <c r="V1520" s="779"/>
      <c r="W1520" s="779"/>
      <c r="X1520" s="779"/>
      <c r="Y1520" s="779"/>
      <c r="Z1520" s="779"/>
      <c r="AA1520" s="779"/>
      <c r="AB1520" s="779"/>
      <c r="AC1520" s="779"/>
      <c r="AD1520" s="775">
        <f t="shared" ref="AD1520:AT1520" si="809">+(AD446+AE446)/2</f>
        <v>5.261724894021054E-2</v>
      </c>
      <c r="AE1520" s="775">
        <f t="shared" si="809"/>
        <v>5.3577819331822277E-2</v>
      </c>
      <c r="AF1520" s="775">
        <f t="shared" si="809"/>
        <v>6.1250681833237591E-2</v>
      </c>
      <c r="AG1520" s="775">
        <f t="shared" si="809"/>
        <v>5.7949758602877301E-2</v>
      </c>
      <c r="AH1520" s="775">
        <f t="shared" si="809"/>
        <v>4.2940394298963028E-2</v>
      </c>
      <c r="AI1520" s="2224">
        <f t="shared" si="809"/>
        <v>3.5049809191335803E-2</v>
      </c>
      <c r="AJ1520" s="775">
        <f t="shared" si="809"/>
        <v>3.1061201074184884E-2</v>
      </c>
      <c r="AK1520" s="775">
        <f t="shared" si="809"/>
        <v>3.3579081822903221E-2</v>
      </c>
      <c r="AL1520" s="775">
        <f t="shared" si="809"/>
        <v>4.1111689467923943E-2</v>
      </c>
      <c r="AM1520" s="775">
        <f t="shared" si="809"/>
        <v>4.5609282117367193E-2</v>
      </c>
      <c r="AN1520" s="775">
        <f t="shared" si="809"/>
        <v>4.9095607220343326E-2</v>
      </c>
      <c r="AO1520" s="775">
        <f t="shared" si="809"/>
        <v>5.2729337268476964E-2</v>
      </c>
      <c r="AP1520" s="775">
        <f t="shared" si="809"/>
        <v>5.5743518253570629E-2</v>
      </c>
      <c r="AQ1520" s="775" t="e">
        <f t="shared" si="809"/>
        <v>#REF!</v>
      </c>
      <c r="AR1520" s="2421" t="e">
        <f t="shared" si="809"/>
        <v>#REF!</v>
      </c>
      <c r="AS1520" s="2421" t="e">
        <f t="shared" si="809"/>
        <v>#REF!</v>
      </c>
      <c r="AT1520" s="2421" t="e">
        <f t="shared" si="809"/>
        <v>#REF!</v>
      </c>
    </row>
    <row r="1521" spans="4:46" ht="16">
      <c r="D1521" s="780" t="s">
        <v>741</v>
      </c>
      <c r="E1521" s="767"/>
      <c r="F1521" s="767"/>
      <c r="G1521" s="767"/>
      <c r="H1521" s="767"/>
      <c r="I1521" s="767"/>
      <c r="J1521" s="767"/>
      <c r="K1521" s="767"/>
      <c r="L1521" s="767"/>
      <c r="M1521" s="767"/>
      <c r="N1521" s="767"/>
      <c r="O1521" s="767"/>
      <c r="P1521" s="767"/>
      <c r="Q1521" s="767"/>
      <c r="R1521" s="767"/>
      <c r="S1521" s="767"/>
      <c r="T1521" s="767"/>
      <c r="U1521" s="767"/>
      <c r="V1521" s="767"/>
      <c r="W1521" s="767"/>
      <c r="X1521" s="767"/>
      <c r="Y1521" s="767"/>
      <c r="Z1521" s="767"/>
      <c r="AA1521" s="767"/>
      <c r="AB1521" s="767"/>
      <c r="AC1521" s="767"/>
      <c r="AD1521" s="775" t="str">
        <f>+IF(ABS(AD1515+AD1519-AD1520)&gt;0.001,"check","")</f>
        <v>check</v>
      </c>
      <c r="AE1521" s="775" t="str">
        <f t="shared" ref="AE1521:AK1521" si="810">+IF(ABS(AE1515+AE1519-AE1520)&gt;0.001,"check","")</f>
        <v>check</v>
      </c>
      <c r="AF1521" s="775" t="str">
        <f t="shared" si="810"/>
        <v>check</v>
      </c>
      <c r="AG1521" s="775" t="str">
        <f t="shared" si="810"/>
        <v>check</v>
      </c>
      <c r="AH1521" s="775" t="str">
        <f t="shared" si="810"/>
        <v>check</v>
      </c>
      <c r="AI1521" s="2224" t="str">
        <f t="shared" si="810"/>
        <v>check</v>
      </c>
      <c r="AJ1521" s="775" t="str">
        <f t="shared" si="810"/>
        <v>check</v>
      </c>
      <c r="AK1521" s="775" t="str">
        <f t="shared" si="810"/>
        <v>check</v>
      </c>
      <c r="AL1521" s="775" t="str">
        <f t="shared" ref="AL1521:AO1521" si="811">+IF(ABS(AL1515+AL1519-AL1520)&gt;0.001,"check","")</f>
        <v>check</v>
      </c>
      <c r="AM1521" s="775" t="str">
        <f t="shared" si="811"/>
        <v>check</v>
      </c>
      <c r="AN1521" s="775" t="str">
        <f t="shared" si="811"/>
        <v>check</v>
      </c>
      <c r="AO1521" s="775" t="str">
        <f t="shared" si="811"/>
        <v>check</v>
      </c>
      <c r="AP1521" s="775" t="str">
        <f t="shared" ref="AP1521:AT1521" si="812">+IF(ABS(AP1515+AP1519-AP1520)&gt;0.001,"check","")</f>
        <v>check</v>
      </c>
      <c r="AQ1521" s="775" t="e">
        <f t="shared" si="812"/>
        <v>#REF!</v>
      </c>
      <c r="AR1521" s="2421" t="e">
        <f t="shared" si="812"/>
        <v>#REF!</v>
      </c>
      <c r="AS1521" s="2421" t="e">
        <f t="shared" si="812"/>
        <v>#REF!</v>
      </c>
      <c r="AT1521" s="2421" t="e">
        <f t="shared" si="812"/>
        <v>#REF!</v>
      </c>
    </row>
    <row r="1522" spans="4:46">
      <c r="D1522" s="772" t="s">
        <v>1162</v>
      </c>
      <c r="E1522" s="767"/>
      <c r="F1522" s="767"/>
      <c r="G1522" s="767"/>
      <c r="H1522" s="767"/>
      <c r="I1522" s="767"/>
      <c r="J1522" s="767"/>
      <c r="K1522" s="767"/>
      <c r="L1522" s="767"/>
      <c r="M1522" s="767"/>
      <c r="N1522" s="767"/>
      <c r="O1522" s="767"/>
      <c r="P1522" s="767"/>
      <c r="Q1522" s="767"/>
      <c r="R1522" s="767"/>
      <c r="S1522" s="767"/>
      <c r="T1522" s="767"/>
      <c r="U1522" s="767"/>
      <c r="V1522" s="767"/>
      <c r="W1522" s="767"/>
      <c r="X1522" s="767"/>
      <c r="Y1522" s="767"/>
      <c r="Z1522" s="767"/>
      <c r="AA1522" s="767"/>
      <c r="AB1522" s="767"/>
      <c r="AC1522" s="767"/>
      <c r="AD1522" s="773">
        <f>+AD801/AC801-1</f>
        <v>4.6591023280929234E-2</v>
      </c>
      <c r="AE1522" s="773">
        <f>+AE801/AD801-1</f>
        <v>4.881423131107554E-2</v>
      </c>
      <c r="AF1522" s="773">
        <f>+AF801/AE801-1</f>
        <v>4.7789816166369237E-2</v>
      </c>
      <c r="AG1522" s="773">
        <f>+AG801/AF801-1</f>
        <v>4.3043912834820786E-2</v>
      </c>
      <c r="AH1522" s="773">
        <f>+AH802/AG801-1</f>
        <v>0.22356330397358981</v>
      </c>
      <c r="AI1522" s="2222">
        <f t="shared" ref="AI1522:AT1522" si="813">+AI802/AH802-1</f>
        <v>9.4195325799418583E-2</v>
      </c>
      <c r="AJ1522" s="773">
        <f t="shared" si="813"/>
        <v>8.2999999999999963E-2</v>
      </c>
      <c r="AK1522" s="773">
        <f t="shared" si="813"/>
        <v>7.4000000000000066E-2</v>
      </c>
      <c r="AL1522" s="773">
        <f t="shared" si="813"/>
        <v>6.6599999999999993E-2</v>
      </c>
      <c r="AM1522" s="773">
        <f t="shared" si="813"/>
        <v>5.8699999999999974E-2</v>
      </c>
      <c r="AN1522" s="773">
        <f t="shared" si="813"/>
        <v>4.3800000000000061E-2</v>
      </c>
      <c r="AO1522" s="773">
        <f t="shared" si="813"/>
        <v>3.0000000000000027E-2</v>
      </c>
      <c r="AP1522" s="773">
        <f t="shared" si="813"/>
        <v>5.0000000000000044E-2</v>
      </c>
      <c r="AQ1522" s="773">
        <f t="shared" si="813"/>
        <v>5.0000000000000044E-2</v>
      </c>
      <c r="AR1522" s="2590">
        <f t="shared" si="813"/>
        <v>5.0000000000000044E-2</v>
      </c>
      <c r="AS1522" s="2590">
        <f t="shared" si="813"/>
        <v>5.0000000000000044E-2</v>
      </c>
      <c r="AT1522" s="2590">
        <f t="shared" si="813"/>
        <v>5.0000000000000044E-2</v>
      </c>
    </row>
    <row r="1523" spans="4:46">
      <c r="D1523" s="772" t="s">
        <v>1163</v>
      </c>
      <c r="E1523" s="767"/>
      <c r="F1523" s="767"/>
      <c r="G1523" s="767"/>
      <c r="H1523" s="767"/>
      <c r="I1523" s="767"/>
      <c r="J1523" s="767"/>
      <c r="K1523" s="767"/>
      <c r="L1523" s="767"/>
      <c r="M1523" s="767"/>
      <c r="N1523" s="767"/>
      <c r="O1523" s="767"/>
      <c r="P1523" s="767"/>
      <c r="Q1523" s="767"/>
      <c r="R1523" s="767"/>
      <c r="S1523" s="767"/>
      <c r="T1523" s="767"/>
      <c r="U1523" s="767"/>
      <c r="V1523" s="767"/>
      <c r="W1523" s="767"/>
      <c r="X1523" s="767"/>
      <c r="Y1523" s="767"/>
      <c r="Z1523" s="767"/>
      <c r="AA1523" s="767"/>
      <c r="AB1523" s="767"/>
      <c r="AC1523" s="767"/>
      <c r="AD1523" s="775">
        <f>+AD800/AC800-1</f>
        <v>4.9554013875119374E-4</v>
      </c>
      <c r="AE1523" s="775">
        <f>+AE800/AD800-1</f>
        <v>4.9529470034670453E-4</v>
      </c>
      <c r="AF1523" s="775">
        <f>+AF800/AE800-1</f>
        <v>4.9504950495049549E-4</v>
      </c>
      <c r="AG1523" s="775">
        <f>+AG800/AF800-1</f>
        <v>4.9480455220196617E-4</v>
      </c>
      <c r="AH1523" s="775">
        <f>+AH801/AG800-1</f>
        <v>-0.42229773850148378</v>
      </c>
      <c r="AI1523" s="2224">
        <f t="shared" ref="AI1523:AT1523" si="814">+AI801/AH801-1</f>
        <v>0.13235996039211573</v>
      </c>
      <c r="AJ1523" s="775">
        <f t="shared" si="814"/>
        <v>8.8949540547409001E-2</v>
      </c>
      <c r="AK1523" s="775">
        <f t="shared" si="814"/>
        <v>7.8320691310609813E-2</v>
      </c>
      <c r="AL1523" s="775">
        <f t="shared" si="814"/>
        <v>7.0167984570877584E-2</v>
      </c>
      <c r="AM1523" s="775">
        <f t="shared" si="814"/>
        <v>6.252270395819215E-2</v>
      </c>
      <c r="AN1523" s="775">
        <f t="shared" si="814"/>
        <v>5.1037577111769705E-2</v>
      </c>
      <c r="AO1523" s="775">
        <f t="shared" si="814"/>
        <v>3.6752128388296335E-2</v>
      </c>
      <c r="AP1523" s="775">
        <f t="shared" si="814"/>
        <v>4.0147783251231361E-2</v>
      </c>
      <c r="AQ1523" s="775">
        <f t="shared" si="814"/>
        <v>5.0000000000000044E-2</v>
      </c>
      <c r="AR1523" s="2421">
        <f t="shared" si="814"/>
        <v>5.0000000000000266E-2</v>
      </c>
      <c r="AS1523" s="2421">
        <f t="shared" si="814"/>
        <v>4.9999999999999822E-2</v>
      </c>
      <c r="AT1523" s="2421">
        <f t="shared" si="814"/>
        <v>5.0000000000000044E-2</v>
      </c>
    </row>
    <row r="1524" spans="4:46">
      <c r="D1524" s="772" t="s">
        <v>1164</v>
      </c>
      <c r="E1524" s="767"/>
      <c r="F1524" s="767"/>
      <c r="G1524" s="767"/>
      <c r="H1524" s="767"/>
      <c r="I1524" s="767"/>
      <c r="J1524" s="767"/>
      <c r="K1524" s="767"/>
      <c r="L1524" s="767"/>
      <c r="M1524" s="767"/>
      <c r="N1524" s="767"/>
      <c r="O1524" s="767"/>
      <c r="P1524" s="767"/>
      <c r="Q1524" s="767"/>
      <c r="R1524" s="767"/>
      <c r="S1524" s="767"/>
      <c r="T1524" s="767"/>
      <c r="U1524" s="767"/>
      <c r="V1524" s="767"/>
      <c r="W1524" s="767"/>
      <c r="X1524" s="767"/>
      <c r="Y1524" s="767"/>
      <c r="Z1524" s="767"/>
      <c r="AA1524" s="767"/>
      <c r="AB1524" s="767"/>
      <c r="AC1524" s="767"/>
      <c r="AD1524" s="775">
        <f t="shared" ref="AD1524:AT1524" si="815">+(1+AD1523)*(1+AD47)/(1+AD1507)-1</f>
        <v>-4.4124687316502431E-2</v>
      </c>
      <c r="AE1524" s="775">
        <f t="shared" si="815"/>
        <v>-5.3107794294798061E-2</v>
      </c>
      <c r="AF1524" s="775">
        <f t="shared" si="815"/>
        <v>4.7059005720801128E-2</v>
      </c>
      <c r="AG1524" s="775">
        <f t="shared" si="815"/>
        <v>-0.14200298078713502</v>
      </c>
      <c r="AH1524" s="775">
        <f t="shared" si="815"/>
        <v>-0.46787101617164262</v>
      </c>
      <c r="AI1524" s="2224">
        <f t="shared" si="815"/>
        <v>0.10083898985053708</v>
      </c>
      <c r="AJ1524" s="775">
        <f t="shared" si="815"/>
        <v>2.7625891747335318E-2</v>
      </c>
      <c r="AK1524" s="775">
        <f t="shared" si="815"/>
        <v>5.0474099006566187E-2</v>
      </c>
      <c r="AL1524" s="775">
        <f t="shared" si="815"/>
        <v>4.0976903691122502E-2</v>
      </c>
      <c r="AM1524" s="775">
        <f t="shared" si="815"/>
        <v>3.4495738107110263E-2</v>
      </c>
      <c r="AN1524" s="775">
        <f t="shared" si="815"/>
        <v>2.2323146042647179E-2</v>
      </c>
      <c r="AO1524" s="775">
        <f t="shared" si="815"/>
        <v>9.4736143150664365E-3</v>
      </c>
      <c r="AP1524" s="775">
        <f t="shared" si="815"/>
        <v>1.2779924370858176E-2</v>
      </c>
      <c r="AQ1524" s="775">
        <f t="shared" si="815"/>
        <v>2.2372914419362733E-2</v>
      </c>
      <c r="AR1524" s="2421">
        <f t="shared" si="815"/>
        <v>2.2372914419362955E-2</v>
      </c>
      <c r="AS1524" s="2421">
        <f t="shared" si="815"/>
        <v>2.2372914419362511E-2</v>
      </c>
      <c r="AT1524" s="2421">
        <f t="shared" si="815"/>
        <v>2.2372914419362733E-2</v>
      </c>
    </row>
    <row r="1525" spans="4:46">
      <c r="D1525" s="781" t="s">
        <v>1165</v>
      </c>
      <c r="E1525" s="767"/>
      <c r="F1525" s="767"/>
      <c r="G1525" s="767"/>
      <c r="H1525" s="767"/>
      <c r="I1525" s="767"/>
      <c r="J1525" s="767"/>
      <c r="K1525" s="767"/>
      <c r="L1525" s="767"/>
      <c r="M1525" s="767"/>
      <c r="N1525" s="767"/>
      <c r="O1525" s="767"/>
      <c r="P1525" s="767"/>
      <c r="Q1525" s="767"/>
      <c r="R1525" s="767"/>
      <c r="S1525" s="767"/>
      <c r="T1525" s="767"/>
      <c r="U1525" s="767"/>
      <c r="V1525" s="767"/>
      <c r="W1525" s="767"/>
      <c r="X1525" s="767"/>
      <c r="Y1525" s="767"/>
      <c r="Z1525" s="767"/>
      <c r="AA1525" s="767"/>
      <c r="AB1525" s="767"/>
      <c r="AC1525" s="767"/>
      <c r="AD1525" s="775"/>
      <c r="AE1525" s="775"/>
      <c r="AF1525" s="775"/>
      <c r="AG1525" s="775"/>
      <c r="AH1525" s="775"/>
      <c r="AI1525" s="2224"/>
      <c r="AJ1525" s="775"/>
      <c r="AK1525" s="775"/>
      <c r="AL1525" s="775"/>
      <c r="AM1525" s="775"/>
      <c r="AN1525" s="775"/>
      <c r="AO1525" s="775"/>
      <c r="AP1525" s="775"/>
      <c r="AQ1525" s="775"/>
      <c r="AR1525" s="2421"/>
      <c r="AS1525" s="2421"/>
      <c r="AT1525" s="2421"/>
    </row>
    <row r="1526" spans="4:46">
      <c r="D1526" s="772" t="s">
        <v>1166</v>
      </c>
      <c r="E1526" s="767"/>
      <c r="F1526" s="767"/>
      <c r="G1526" s="767"/>
      <c r="H1526" s="767"/>
      <c r="I1526" s="767"/>
      <c r="J1526" s="767"/>
      <c r="K1526" s="767"/>
      <c r="L1526" s="767"/>
      <c r="M1526" s="767"/>
      <c r="N1526" s="767"/>
      <c r="O1526" s="767"/>
      <c r="P1526" s="767"/>
      <c r="Q1526" s="767"/>
      <c r="R1526" s="767"/>
      <c r="S1526" s="767"/>
      <c r="T1526" s="767"/>
      <c r="U1526" s="767"/>
      <c r="V1526" s="767"/>
      <c r="W1526" s="767"/>
      <c r="X1526" s="767"/>
      <c r="Y1526" s="767"/>
      <c r="Z1526" s="767"/>
      <c r="AA1526" s="767"/>
      <c r="AB1526" s="767"/>
      <c r="AC1526" s="767"/>
      <c r="AD1526" s="775">
        <f>+AD914</f>
        <v>0.39613941615916803</v>
      </c>
      <c r="AE1526" s="775">
        <f t="shared" ref="AE1526:AK1526" si="816">+AE914</f>
        <v>0.51577844733680067</v>
      </c>
      <c r="AF1526" s="775">
        <f t="shared" si="816"/>
        <v>0.50307885220625392</v>
      </c>
      <c r="AG1526" s="775">
        <f t="shared" si="816"/>
        <v>0.45509809624876657</v>
      </c>
      <c r="AH1526" s="775">
        <f t="shared" si="816"/>
        <v>0.54704642702516826</v>
      </c>
      <c r="AI1526" s="2224">
        <f t="shared" si="816"/>
        <v>0.62699749135804295</v>
      </c>
      <c r="AJ1526" s="775">
        <f t="shared" si="816"/>
        <v>0.67515388128401066</v>
      </c>
      <c r="AK1526" s="775">
        <f t="shared" si="816"/>
        <v>0.71719817910172035</v>
      </c>
      <c r="AL1526" s="775">
        <f t="shared" ref="AL1526:AO1526" si="817">+AL914</f>
        <v>0.72967678698314531</v>
      </c>
      <c r="AM1526" s="775">
        <f t="shared" si="817"/>
        <v>0.71000782819485375</v>
      </c>
      <c r="AN1526" s="775">
        <f t="shared" si="817"/>
        <v>0.6647083532118061</v>
      </c>
      <c r="AO1526" s="775">
        <f t="shared" si="817"/>
        <v>0.57419373102505233</v>
      </c>
      <c r="AP1526" s="775">
        <f t="shared" ref="AP1526:AT1526" si="818">+AP914</f>
        <v>0.53947639677095371</v>
      </c>
      <c r="AQ1526" s="775">
        <f t="shared" si="818"/>
        <v>0.47793104716304358</v>
      </c>
      <c r="AR1526" s="2421">
        <f t="shared" si="818"/>
        <v>0.41175645691433643</v>
      </c>
      <c r="AS1526" s="2421">
        <f t="shared" si="818"/>
        <v>0.3536508223953575</v>
      </c>
      <c r="AT1526" s="2421" t="e">
        <f t="shared" si="818"/>
        <v>#REF!</v>
      </c>
    </row>
    <row r="1527" spans="4:46">
      <c r="D1527" s="772" t="s">
        <v>1167</v>
      </c>
      <c r="E1527" s="767"/>
      <c r="F1527" s="767"/>
      <c r="G1527" s="767"/>
      <c r="H1527" s="767"/>
      <c r="I1527" s="767"/>
      <c r="J1527" s="767"/>
      <c r="K1527" s="767"/>
      <c r="L1527" s="767"/>
      <c r="M1527" s="767"/>
      <c r="N1527" s="767"/>
      <c r="O1527" s="767"/>
      <c r="P1527" s="767"/>
      <c r="Q1527" s="767"/>
      <c r="R1527" s="767"/>
      <c r="S1527" s="767"/>
      <c r="T1527" s="767"/>
      <c r="U1527" s="767"/>
      <c r="V1527" s="767"/>
      <c r="W1527" s="767"/>
      <c r="X1527" s="767"/>
      <c r="Y1527" s="767"/>
      <c r="Z1527" s="767"/>
      <c r="AA1527" s="767"/>
      <c r="AB1527" s="767"/>
      <c r="AC1527" s="767"/>
      <c r="AD1527" s="775">
        <f>+AD921</f>
        <v>8.9396669594058259E-2</v>
      </c>
      <c r="AE1527" s="775">
        <f>+AE921</f>
        <v>0.13309726383571277</v>
      </c>
      <c r="AF1527" s="782" t="s">
        <v>198</v>
      </c>
      <c r="AG1527" s="782" t="s">
        <v>198</v>
      </c>
      <c r="AH1527" s="782" t="s">
        <v>198</v>
      </c>
      <c r="AI1527" s="2225" t="s">
        <v>198</v>
      </c>
      <c r="AJ1527" s="782" t="s">
        <v>198</v>
      </c>
      <c r="AK1527" s="782" t="s">
        <v>198</v>
      </c>
      <c r="AL1527" s="782" t="s">
        <v>198</v>
      </c>
      <c r="AM1527" s="782" t="s">
        <v>198</v>
      </c>
      <c r="AN1527" s="782" t="s">
        <v>198</v>
      </c>
      <c r="AO1527" s="782" t="s">
        <v>198</v>
      </c>
      <c r="AP1527" s="782" t="s">
        <v>198</v>
      </c>
      <c r="AQ1527" s="782" t="s">
        <v>198</v>
      </c>
      <c r="AR1527" s="2421" t="s">
        <v>198</v>
      </c>
      <c r="AS1527" s="2421" t="s">
        <v>198</v>
      </c>
      <c r="AT1527" s="2421" t="s">
        <v>198</v>
      </c>
    </row>
    <row r="1528" spans="4:46">
      <c r="D1528" s="162" t="s">
        <v>1320</v>
      </c>
    </row>
  </sheetData>
  <mergeCells count="17">
    <mergeCell ref="BJ1272:BK1272"/>
    <mergeCell ref="AN1272:AO1272"/>
    <mergeCell ref="AP1272:AQ1272"/>
    <mergeCell ref="AF1272:AG1272"/>
    <mergeCell ref="AH1272:AI1272"/>
    <mergeCell ref="AJ1272:AK1272"/>
    <mergeCell ref="AL1272:AM1272"/>
    <mergeCell ref="AV1272:AW1272"/>
    <mergeCell ref="AX1272:AY1272"/>
    <mergeCell ref="AZ1272:BA1272"/>
    <mergeCell ref="AT1272:AU1272"/>
    <mergeCell ref="AR1272:AS1272"/>
    <mergeCell ref="AJ852:AT853"/>
    <mergeCell ref="BB1272:BC1272"/>
    <mergeCell ref="BD1272:BE1272"/>
    <mergeCell ref="BF1272:BG1272"/>
    <mergeCell ref="BH1272:BI1272"/>
  </mergeCells>
  <phoneticPr fontId="13" type="noConversion"/>
  <pageMargins left="0.2" right="0.2" top="0.25" bottom="0.25" header="0.3" footer="0.3"/>
  <pageSetup scale="65" fitToHeight="0" orientation="landscape" horizontalDpi="360" verticalDpi="360" r:id="rId1"/>
  <ignoredErrors>
    <ignoredError sqref="Q865 Q867" evalError="1"/>
  </ignoredErrors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autoFill="0" autoLine="0" r:id="rId5">
            <anchor moveWithCells="1">
              <from>
                <xdr:col>36</xdr:col>
                <xdr:colOff>31750</xdr:colOff>
                <xdr:row>1</xdr:row>
                <xdr:rowOff>107950</xdr:rowOff>
              </from>
              <to>
                <xdr:col>38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autoFill="0" autoLine="0" r:id="rId7">
            <anchor moveWithCells="1">
              <from>
                <xdr:col>33</xdr:col>
                <xdr:colOff>381000</xdr:colOff>
                <xdr:row>1</xdr:row>
                <xdr:rowOff>114300</xdr:rowOff>
              </from>
              <to>
                <xdr:col>35</xdr:col>
                <xdr:colOff>142875</xdr:colOff>
                <xdr:row>3</xdr:row>
                <xdr:rowOff>57150</xdr:rowOff>
              </to>
            </anchor>
          </controlPr>
        </control>
      </mc:Choice>
      <mc:Fallback>
        <control shapeId="102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"/>
  <sheetViews>
    <sheetView topLeftCell="H14" workbookViewId="0">
      <selection activeCell="K11" sqref="K11:K22"/>
    </sheetView>
  </sheetViews>
  <sheetFormatPr defaultRowHeight="14.7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D3:AJ39"/>
  <sheetViews>
    <sheetView workbookViewId="0">
      <selection activeCell="S12" sqref="S12"/>
    </sheetView>
  </sheetViews>
  <sheetFormatPr defaultRowHeight="14.75"/>
  <cols>
    <col min="1" max="1" width="7" customWidth="1"/>
    <col min="2" max="2" width="4.08984375" customWidth="1"/>
    <col min="3" max="3" width="2.36328125" customWidth="1"/>
    <col min="4" max="4" width="54.08984375" bestFit="1" customWidth="1"/>
    <col min="5" max="5" width="0" hidden="1" customWidth="1"/>
    <col min="6" max="10" width="5.08984375" bestFit="1" customWidth="1"/>
    <col min="11" max="11" width="6.08984375" bestFit="1" customWidth="1"/>
    <col min="12" max="12" width="5.08984375" bestFit="1" customWidth="1"/>
    <col min="13" max="14" width="6.08984375" bestFit="1" customWidth="1"/>
    <col min="15" max="18" width="7.26953125" bestFit="1" customWidth="1"/>
    <col min="19" max="24" width="8.08984375" bestFit="1" customWidth="1"/>
    <col min="25" max="25" width="9.6328125" bestFit="1" customWidth="1"/>
    <col min="26" max="36" width="10.08984375" bestFit="1" customWidth="1"/>
  </cols>
  <sheetData>
    <row r="3" spans="4:36">
      <c r="D3" s="327" t="s">
        <v>495</v>
      </c>
      <c r="E3" s="327"/>
      <c r="F3" s="327"/>
      <c r="G3" s="327"/>
      <c r="H3" s="327"/>
      <c r="I3" s="327">
        <v>1998</v>
      </c>
      <c r="J3" s="327">
        <v>1999</v>
      </c>
      <c r="K3" s="327">
        <v>2000</v>
      </c>
      <c r="L3" s="327">
        <v>2001</v>
      </c>
      <c r="M3" s="327">
        <v>2002</v>
      </c>
      <c r="N3" s="327">
        <v>2003</v>
      </c>
      <c r="O3" s="327">
        <v>2004</v>
      </c>
      <c r="P3" s="327">
        <v>2005</v>
      </c>
      <c r="Q3" s="327">
        <v>2006</v>
      </c>
      <c r="R3" s="327">
        <v>2007</v>
      </c>
      <c r="S3" s="327">
        <v>2008</v>
      </c>
      <c r="T3" s="327">
        <v>2009</v>
      </c>
      <c r="U3" s="327">
        <v>2010</v>
      </c>
      <c r="V3" s="327">
        <v>2011</v>
      </c>
      <c r="W3" s="327">
        <v>2012</v>
      </c>
      <c r="X3" s="327">
        <v>2013</v>
      </c>
      <c r="Y3" s="327">
        <v>2014</v>
      </c>
      <c r="Z3" s="327">
        <v>2015</v>
      </c>
      <c r="AA3" s="327">
        <v>2016</v>
      </c>
      <c r="AB3" s="327">
        <v>2017</v>
      </c>
      <c r="AC3" s="327">
        <v>2018</v>
      </c>
      <c r="AD3" s="327">
        <v>2019</v>
      </c>
      <c r="AE3" s="327">
        <v>2020</v>
      </c>
      <c r="AF3" s="327">
        <v>2021</v>
      </c>
      <c r="AG3" s="327">
        <v>2022</v>
      </c>
      <c r="AH3" s="327">
        <v>2023</v>
      </c>
      <c r="AI3" s="327">
        <v>2024</v>
      </c>
      <c r="AJ3" s="327">
        <v>2025</v>
      </c>
    </row>
    <row r="4" spans="4:36">
      <c r="D4" s="328" t="s">
        <v>482</v>
      </c>
      <c r="E4" s="328"/>
      <c r="F4" s="329"/>
      <c r="G4" s="329"/>
      <c r="H4" s="329"/>
      <c r="I4" s="329"/>
      <c r="J4" s="329"/>
      <c r="K4" s="329"/>
      <c r="L4" s="329"/>
      <c r="M4" s="329"/>
      <c r="N4" s="329"/>
      <c r="O4" s="329">
        <f>intMF!O1323</f>
        <v>330.27856550033948</v>
      </c>
      <c r="P4" s="329">
        <f>intMF!P1323</f>
        <v>430.37307411314896</v>
      </c>
      <c r="Q4" s="329">
        <f>intMF!Q1323</f>
        <v>548.06072101735663</v>
      </c>
      <c r="R4" s="329">
        <f>intMF!R1323</f>
        <v>737.18727262237996</v>
      </c>
      <c r="S4" s="329">
        <f>intMF!S1323</f>
        <v>1136.7324496951767</v>
      </c>
      <c r="T4" s="329">
        <f>intMF!T1323</f>
        <v>1243.3196745436326</v>
      </c>
      <c r="U4" s="329">
        <f>intMF!U1323</f>
        <v>1389.3829448428585</v>
      </c>
      <c r="V4" s="329">
        <f>intMF!V1323</f>
        <v>1890.581270573294</v>
      </c>
      <c r="W4" s="329">
        <f>intMF!W1323</f>
        <v>2199.9687608938075</v>
      </c>
      <c r="X4" s="329">
        <f>intMF!X1323</f>
        <v>2247.4095805393881</v>
      </c>
      <c r="Y4" s="329">
        <f>intMF!Y1323</f>
        <v>2386.91589400167</v>
      </c>
      <c r="Z4" s="329">
        <f>intMF!Z1323</f>
        <v>2311.243256007625</v>
      </c>
      <c r="AA4" s="329">
        <f>intMF!AA1323</f>
        <v>2223.2957901254381</v>
      </c>
      <c r="AB4" s="329">
        <f>intMF!AB1323</f>
        <v>2211.8280389140896</v>
      </c>
      <c r="AC4" s="329">
        <f>intMF!AC1323</f>
        <v>2466.2717773100003</v>
      </c>
      <c r="AD4" s="329">
        <f>intMF!AD1323</f>
        <v>2659.2781329723011</v>
      </c>
      <c r="AE4" s="329">
        <f>intMF!AE1323</f>
        <v>2541.6763749889669</v>
      </c>
      <c r="AF4" s="329">
        <f>intMF!AF1323</f>
        <v>2895.0730804107761</v>
      </c>
      <c r="AG4" s="329">
        <f>intMF!AG1323</f>
        <v>3612.757414311814</v>
      </c>
      <c r="AH4" s="329">
        <f>intMF!AH1323</f>
        <v>3857.3152703487262</v>
      </c>
      <c r="AI4" s="329">
        <f>intMF!AI1323</f>
        <v>4102.1873290917329</v>
      </c>
      <c r="AJ4" s="329">
        <f>intMF!AJ1323</f>
        <v>4170.0069039607151</v>
      </c>
    </row>
    <row r="5" spans="4:36">
      <c r="D5" s="328" t="s">
        <v>483</v>
      </c>
      <c r="E5" s="328"/>
      <c r="F5" s="330"/>
      <c r="G5" s="330"/>
      <c r="H5" s="330"/>
      <c r="I5" s="330"/>
      <c r="J5" s="330"/>
      <c r="K5" s="330"/>
      <c r="L5" s="330"/>
      <c r="M5" s="330"/>
      <c r="N5" s="330"/>
      <c r="O5" s="330">
        <f>intMF!O1324</f>
        <v>33.164552430252513</v>
      </c>
      <c r="P5" s="330">
        <f>intMF!P1324</f>
        <v>35.26351657551092</v>
      </c>
      <c r="Q5" s="330">
        <f>intMF!Q1324</f>
        <v>47.925007745865791</v>
      </c>
      <c r="R5" s="330">
        <f>intMF!R1324</f>
        <v>71.761720158586257</v>
      </c>
      <c r="S5" s="330">
        <f>intMF!S1324</f>
        <v>87.071090769343328</v>
      </c>
      <c r="T5" s="330">
        <f>intMF!T1324</f>
        <v>122.72353049382353</v>
      </c>
      <c r="U5" s="330">
        <f>intMF!U1324</f>
        <v>154.18106010809132</v>
      </c>
      <c r="V5" s="330">
        <f>intMF!V1324</f>
        <v>207.62630271805133</v>
      </c>
      <c r="W5" s="330">
        <f>intMF!W1324</f>
        <v>227.8885643694654</v>
      </c>
      <c r="X5" s="330">
        <f>intMF!X1324</f>
        <v>230.18488969758295</v>
      </c>
      <c r="Y5" s="330">
        <f>intMF!Y1324</f>
        <v>230.53352154417047</v>
      </c>
      <c r="Z5" s="330">
        <f>intMF!Z1324</f>
        <v>252.092716050159</v>
      </c>
      <c r="AA5" s="330">
        <f>intMF!AA1324</f>
        <v>282.91902888175366</v>
      </c>
      <c r="AB5" s="330">
        <f>intMF!AB1324</f>
        <v>323.64078506130261</v>
      </c>
      <c r="AC5" s="330">
        <f>intMF!AC1324</f>
        <v>323.06602852000003</v>
      </c>
      <c r="AD5" s="330">
        <f>intMF!AD1324</f>
        <v>297.93062160812758</v>
      </c>
      <c r="AE5" s="330">
        <f>intMF!AE1324</f>
        <v>345.20668041434971</v>
      </c>
      <c r="AF5" s="330">
        <f>intMF!AF1324</f>
        <v>399.32342371923909</v>
      </c>
      <c r="AG5" s="330">
        <f>intMF!AG1324</f>
        <v>492.96446619926945</v>
      </c>
      <c r="AH5" s="330">
        <f>intMF!AH1324</f>
        <v>683.27263446611107</v>
      </c>
      <c r="AI5" s="330">
        <f>intMF!AI1324</f>
        <v>728.4113858481802</v>
      </c>
      <c r="AJ5" s="330">
        <f>intMF!AJ1324</f>
        <v>734.65125882794666</v>
      </c>
    </row>
    <row r="6" spans="4:36">
      <c r="D6" s="328" t="s">
        <v>484</v>
      </c>
      <c r="E6" s="328"/>
      <c r="F6" s="330"/>
      <c r="G6" s="330"/>
      <c r="H6" s="330"/>
      <c r="I6" s="330"/>
      <c r="J6" s="330"/>
      <c r="K6" s="330"/>
      <c r="L6" s="330"/>
      <c r="M6" s="330"/>
      <c r="N6" s="330"/>
      <c r="O6" s="330">
        <f>intMF!O1325</f>
        <v>69.296185391323576</v>
      </c>
      <c r="P6" s="330">
        <f>intMF!P1325</f>
        <v>95.906309044354117</v>
      </c>
      <c r="Q6" s="330">
        <f>intMF!Q1325</f>
        <v>118.61858401006262</v>
      </c>
      <c r="R6" s="330">
        <f>intMF!R1325</f>
        <v>157.33566545172607</v>
      </c>
      <c r="S6" s="330">
        <f>intMF!S1325</f>
        <v>197.0094196328196</v>
      </c>
      <c r="T6" s="330">
        <f>intMF!T1325</f>
        <v>241.26800378978905</v>
      </c>
      <c r="U6" s="330">
        <f>intMF!U1325</f>
        <v>284.82961084351984</v>
      </c>
      <c r="V6" s="330">
        <f>intMF!V1325</f>
        <v>345.48402472328235</v>
      </c>
      <c r="W6" s="330">
        <f>intMF!W1325</f>
        <v>398.40184759354781</v>
      </c>
      <c r="X6" s="330">
        <f>intMF!X1325</f>
        <v>403.43128969811079</v>
      </c>
      <c r="Y6" s="330">
        <f>intMF!Y1325</f>
        <v>425.64190501307093</v>
      </c>
      <c r="Z6" s="330">
        <f>intMF!Z1325</f>
        <v>442.04050994513295</v>
      </c>
      <c r="AA6" s="330">
        <f>intMF!AA1325</f>
        <v>440.10088399139909</v>
      </c>
      <c r="AB6" s="330">
        <f>intMF!AB1325</f>
        <v>333.28620808744745</v>
      </c>
      <c r="AC6" s="330">
        <f>intMF!AC1325</f>
        <v>366.93557398000002</v>
      </c>
      <c r="AD6" s="330">
        <f>intMF!AD1325</f>
        <v>416.71332421895505</v>
      </c>
      <c r="AE6" s="330">
        <f>intMF!AE1325</f>
        <v>425.80219389432381</v>
      </c>
      <c r="AF6" s="330">
        <f>intMF!AF1325</f>
        <v>480.71122596392081</v>
      </c>
      <c r="AG6" s="330">
        <f>intMF!AG1325</f>
        <v>577.55691581841688</v>
      </c>
      <c r="AH6" s="330">
        <f>intMF!AH1325</f>
        <v>541.75319568895702</v>
      </c>
      <c r="AI6" s="330">
        <f>intMF!AI1325</f>
        <v>559.57839532283811</v>
      </c>
      <c r="AJ6" s="330">
        <f>intMF!AJ1325</f>
        <v>567.86448781211573</v>
      </c>
    </row>
    <row r="7" spans="4:36">
      <c r="D7" s="328" t="s">
        <v>489</v>
      </c>
      <c r="E7" s="328"/>
      <c r="F7" s="330"/>
      <c r="G7" s="330"/>
      <c r="H7" s="330"/>
      <c r="I7" s="330"/>
      <c r="J7" s="330"/>
      <c r="K7" s="330"/>
      <c r="L7" s="330"/>
      <c r="M7" s="330"/>
      <c r="N7" s="330"/>
      <c r="O7" s="330">
        <f>intMF!O1326</f>
        <v>68.635008626592224</v>
      </c>
      <c r="P7" s="330">
        <f>intMF!P1326</f>
        <v>78.163021985368218</v>
      </c>
      <c r="Q7" s="330">
        <f>intMF!Q1326</f>
        <v>108.56485078325591</v>
      </c>
      <c r="R7" s="330">
        <f>intMF!R1326</f>
        <v>115.6499009121369</v>
      </c>
      <c r="S7" s="330">
        <f>intMF!S1326</f>
        <v>161.48728548433982</v>
      </c>
      <c r="T7" s="330">
        <f>intMF!T1326</f>
        <v>174.47139588973374</v>
      </c>
      <c r="U7" s="330">
        <f>intMF!U1326</f>
        <v>210.83913903427091</v>
      </c>
      <c r="V7" s="330">
        <f>intMF!V1326</f>
        <v>345.5688214580112</v>
      </c>
      <c r="W7" s="330">
        <f>intMF!W1326</f>
        <v>361.55247478086255</v>
      </c>
      <c r="X7" s="330">
        <f>intMF!X1326</f>
        <v>384.59796367716024</v>
      </c>
      <c r="Y7" s="330">
        <f>intMF!Y1326</f>
        <v>368.49615218262363</v>
      </c>
      <c r="Z7" s="330">
        <f>intMF!Z1326</f>
        <v>282.07954107669298</v>
      </c>
      <c r="AA7" s="330">
        <f>intMF!AA1326</f>
        <v>226.39659381096908</v>
      </c>
      <c r="AB7" s="330">
        <f>intMF!AB1326</f>
        <v>487.13386603290525</v>
      </c>
      <c r="AC7" s="330">
        <f>intMF!AC1326</f>
        <v>562.26818792999995</v>
      </c>
      <c r="AD7" s="330">
        <f>intMF!AD1326</f>
        <v>521.493398091936</v>
      </c>
      <c r="AE7" s="330">
        <f>intMF!AE1326</f>
        <v>348.74189688909951</v>
      </c>
      <c r="AF7" s="330">
        <f>intMF!AF1326</f>
        <v>397.26150612744345</v>
      </c>
      <c r="AG7" s="330">
        <f>intMF!AG1326</f>
        <v>763.05873521715762</v>
      </c>
      <c r="AH7" s="330">
        <f>intMF!AH1326</f>
        <v>679.96951332810363</v>
      </c>
      <c r="AI7" s="330">
        <f>intMF!AI1326</f>
        <v>740.13166217804962</v>
      </c>
      <c r="AJ7" s="330">
        <f>intMF!AJ1326</f>
        <v>691.75083813255799</v>
      </c>
    </row>
    <row r="8" spans="4:36">
      <c r="D8" s="328" t="s">
        <v>485</v>
      </c>
      <c r="E8" s="328"/>
      <c r="F8" s="330"/>
      <c r="G8" s="330"/>
      <c r="H8" s="330"/>
      <c r="I8" s="330"/>
      <c r="J8" s="330"/>
      <c r="K8" s="330"/>
      <c r="L8" s="330"/>
      <c r="M8" s="330"/>
      <c r="N8" s="330"/>
      <c r="O8" s="330">
        <f>intMF!O1327</f>
        <v>0</v>
      </c>
      <c r="P8" s="330">
        <f>intMF!P1327</f>
        <v>0</v>
      </c>
      <c r="Q8" s="330">
        <f>intMF!Q1327</f>
        <v>0</v>
      </c>
      <c r="R8" s="330">
        <f>intMF!R1327</f>
        <v>0</v>
      </c>
      <c r="S8" s="330">
        <f>intMF!S1327</f>
        <v>0</v>
      </c>
      <c r="T8" s="330">
        <f>intMF!T1327</f>
        <v>0</v>
      </c>
      <c r="U8" s="330">
        <f>intMF!U1327</f>
        <v>0</v>
      </c>
      <c r="V8" s="330">
        <f>intMF!V1327</f>
        <v>0</v>
      </c>
      <c r="W8" s="330">
        <f>intMF!W1327</f>
        <v>0</v>
      </c>
      <c r="X8" s="330">
        <f>intMF!X1327</f>
        <v>0</v>
      </c>
      <c r="Y8" s="330">
        <f>intMF!Y1327</f>
        <v>270411.94500000001</v>
      </c>
      <c r="Z8" s="330">
        <f>intMF!Z1327</f>
        <v>276956.39168999996</v>
      </c>
      <c r="AA8" s="330">
        <f>intMF!AA1327</f>
        <v>267183</v>
      </c>
      <c r="AB8" s="330">
        <f>intMF!AB1327</f>
        <v>662918.34925999993</v>
      </c>
      <c r="AC8" s="330">
        <f>intMF!AC1327</f>
        <v>725339.51312000002</v>
      </c>
      <c r="AD8" s="330">
        <f>intMF!AD1327</f>
        <v>745532.51297000004</v>
      </c>
      <c r="AE8" s="330">
        <f>intMF!AE1327</f>
        <v>627416.92625999998</v>
      </c>
      <c r="AF8" s="330">
        <f>intMF!AF1327</f>
        <v>633888.96921999997</v>
      </c>
      <c r="AG8" s="330">
        <f>intMF!AG1327</f>
        <v>790079.92506000004</v>
      </c>
      <c r="AH8" s="330">
        <f>intMF!AH1327</f>
        <v>734498.31530999998</v>
      </c>
      <c r="AI8" s="330">
        <f>intMF!AI1327</f>
        <v>848594.80564000004</v>
      </c>
      <c r="AJ8" s="330">
        <f>intMF!AJ1327</f>
        <v>872150.49107269011</v>
      </c>
    </row>
    <row r="9" spans="4:36">
      <c r="D9" s="328" t="s">
        <v>486</v>
      </c>
      <c r="E9" s="328"/>
      <c r="F9" s="330"/>
      <c r="G9" s="330"/>
      <c r="H9" s="330"/>
      <c r="I9" s="330"/>
      <c r="J9" s="330"/>
      <c r="K9" s="330"/>
      <c r="L9" s="330"/>
      <c r="M9" s="330"/>
      <c r="N9" s="330"/>
      <c r="O9" s="330">
        <f>intMF!O1328</f>
        <v>29.280729729999997</v>
      </c>
      <c r="P9" s="330">
        <f>intMF!P1328</f>
        <v>37.300212579251223</v>
      </c>
      <c r="Q9" s="330">
        <f>intMF!Q1328</f>
        <v>36.573334098098599</v>
      </c>
      <c r="R9" s="330">
        <f>intMF!R1328</f>
        <v>70.619907099073686</v>
      </c>
      <c r="S9" s="330">
        <f>intMF!S1328</f>
        <v>91.335012828986947</v>
      </c>
      <c r="T9" s="330">
        <f>intMF!T1328</f>
        <v>54.574203482157657</v>
      </c>
      <c r="U9" s="330">
        <f>intMF!U1328</f>
        <v>67.790141859401899</v>
      </c>
      <c r="V9" s="330">
        <f>intMF!V1328</f>
        <v>151.42677189844926</v>
      </c>
      <c r="W9" s="330">
        <f>intMF!W1328</f>
        <v>136.07097313718566</v>
      </c>
      <c r="X9" s="330">
        <f>intMF!X1328</f>
        <v>225.69987494973122</v>
      </c>
      <c r="Y9" s="330">
        <f>intMF!Y1328</f>
        <v>203.3182655808873</v>
      </c>
      <c r="Z9" s="330">
        <f>intMF!Z1328</f>
        <v>117.80669559463368</v>
      </c>
      <c r="AA9" s="330">
        <f>intMF!AA1328</f>
        <v>86.424093277594437</v>
      </c>
      <c r="AB9" s="330">
        <f>intMF!AB1328</f>
        <v>123.6809372959932</v>
      </c>
      <c r="AC9" s="330">
        <f>intMF!AC1328</f>
        <v>142.99183080454571</v>
      </c>
      <c r="AD9" s="330">
        <f>intMF!AD1328</f>
        <v>100.32776262985463</v>
      </c>
      <c r="AE9" s="330">
        <f>intMF!AE1328</f>
        <v>83.149746543495297</v>
      </c>
      <c r="AF9" s="330">
        <f>intMF!AF1328</f>
        <v>149.45351661204421</v>
      </c>
      <c r="AG9" s="330">
        <f>intMF!AG1328</f>
        <v>203.79222498491765</v>
      </c>
      <c r="AH9" s="330">
        <f>intMF!AH1328</f>
        <v>201.36166246024169</v>
      </c>
      <c r="AI9" s="330">
        <f>intMF!AI1328</f>
        <v>231.34806366289354</v>
      </c>
      <c r="AJ9" s="330">
        <f>intMF!AJ1328</f>
        <v>259.24399859361864</v>
      </c>
    </row>
    <row r="10" spans="4:36">
      <c r="D10" s="328" t="s">
        <v>487</v>
      </c>
      <c r="E10" s="328"/>
      <c r="F10" s="330"/>
      <c r="G10" s="330"/>
      <c r="H10" s="330"/>
      <c r="I10" s="330"/>
      <c r="J10" s="330"/>
      <c r="K10" s="330"/>
      <c r="L10" s="330"/>
      <c r="M10" s="330"/>
      <c r="N10" s="330"/>
      <c r="O10" s="330">
        <f>intMF!O1329</f>
        <v>0</v>
      </c>
      <c r="P10" s="330">
        <f>intMF!P1329</f>
        <v>0</v>
      </c>
      <c r="Q10" s="330">
        <f>intMF!Q1329</f>
        <v>0</v>
      </c>
      <c r="R10" s="330">
        <f>intMF!R1329</f>
        <v>0</v>
      </c>
      <c r="S10" s="330">
        <f>intMF!S1329</f>
        <v>0</v>
      </c>
      <c r="T10" s="330">
        <f>intMF!T1329</f>
        <v>0</v>
      </c>
      <c r="U10" s="330">
        <f>intMF!U1329</f>
        <v>0</v>
      </c>
      <c r="V10" s="330">
        <f>intMF!V1329</f>
        <v>0</v>
      </c>
      <c r="W10" s="330">
        <f>intMF!W1329</f>
        <v>0</v>
      </c>
      <c r="X10" s="330">
        <f>intMF!X1329</f>
        <v>0</v>
      </c>
      <c r="Y10" s="330">
        <f>intMF!Y1329</f>
        <v>0</v>
      </c>
      <c r="Z10" s="330">
        <f>intMF!Z1329</f>
        <v>31.275750264540573</v>
      </c>
      <c r="AA10" s="330">
        <f>intMF!AA1329</f>
        <v>80.057527532402602</v>
      </c>
      <c r="AB10" s="330">
        <f>intMF!AB1329</f>
        <v>158.03864383325856</v>
      </c>
      <c r="AC10" s="330">
        <f>intMF!AC1329</f>
        <v>131.38635920567842</v>
      </c>
      <c r="AD10" s="330">
        <f>intMF!AD1329</f>
        <v>37.400433960727383</v>
      </c>
      <c r="AE10" s="330">
        <f>intMF!AE1329</f>
        <v>2.2570868859405442</v>
      </c>
      <c r="AF10" s="330">
        <f>intMF!AF1329</f>
        <v>3.5235349063438157</v>
      </c>
      <c r="AG10" s="330">
        <f>intMF!AG1329</f>
        <v>13.028563570340655</v>
      </c>
      <c r="AH10" s="330">
        <f>intMF!AH1329</f>
        <v>19.692751649989368</v>
      </c>
      <c r="AI10" s="330">
        <f>intMF!AI1329</f>
        <v>14.57908623456575</v>
      </c>
      <c r="AJ10" s="330">
        <f>intMF!AJ1329</f>
        <v>28.427453122381124</v>
      </c>
    </row>
    <row r="11" spans="4:36">
      <c r="D11" s="336" t="s">
        <v>492</v>
      </c>
      <c r="E11" s="335"/>
      <c r="F11" s="342"/>
      <c r="G11" s="342"/>
      <c r="H11" s="342"/>
      <c r="I11" s="342"/>
      <c r="J11" s="342">
        <f>intMF!J1338</f>
        <v>2065</v>
      </c>
      <c r="K11" s="342">
        <f>intMF!K1338</f>
        <v>2238</v>
      </c>
      <c r="L11" s="342">
        <f>intMF!L1338</f>
        <v>2428</v>
      </c>
      <c r="M11" s="342">
        <f>intMF!M1338</f>
        <v>2748</v>
      </c>
      <c r="N11" s="342">
        <f>intMF!N1338</f>
        <v>2809</v>
      </c>
      <c r="O11" s="342">
        <f>intMF!O1338</f>
        <v>3018</v>
      </c>
      <c r="P11" s="342">
        <f>intMF!P1338</f>
        <v>3301</v>
      </c>
      <c r="Q11" s="342">
        <f>intMF!Q1338</f>
        <v>3605</v>
      </c>
      <c r="R11" s="342">
        <f>intMF!R1338</f>
        <v>3881</v>
      </c>
      <c r="S11" s="342">
        <f>intMF!S1338</f>
        <v>4314</v>
      </c>
      <c r="T11" s="342">
        <f>intMF!T1338</f>
        <v>4583</v>
      </c>
      <c r="U11" s="342">
        <f>intMF!U1338</f>
        <v>4919</v>
      </c>
      <c r="V11" s="342">
        <f>intMF!V1338</f>
        <v>5314</v>
      </c>
      <c r="W11" s="342">
        <f>intMF!W1338</f>
        <v>5773</v>
      </c>
      <c r="X11" s="342">
        <f>intMF!X1338</f>
        <v>6046</v>
      </c>
      <c r="Y11" s="342">
        <f>intMF!Y1338</f>
        <v>6418</v>
      </c>
      <c r="Z11" s="342">
        <f>intMF!Z1338</f>
        <v>6987</v>
      </c>
      <c r="AA11" s="342">
        <f>intMF!AA1338</f>
        <v>7404</v>
      </c>
      <c r="AB11" s="342">
        <f>intMF!AB1338</f>
        <v>7694.2340000000004</v>
      </c>
      <c r="AC11" s="342">
        <f>intMF!AC1338</f>
        <v>8349.5110000000004</v>
      </c>
      <c r="AD11" s="342">
        <f>intMF!AD1338</f>
        <v>9138.3220000000001</v>
      </c>
      <c r="AE11" s="342">
        <f>intMF!AE1338</f>
        <v>8830.0249999999996</v>
      </c>
      <c r="AF11" s="342">
        <f>intMF!AF1338</f>
        <v>9788.8250000000007</v>
      </c>
      <c r="AG11" s="342">
        <f>intMF!AG1338</f>
        <v>10587.712</v>
      </c>
      <c r="AH11" s="342">
        <f>intMF!AH1338</f>
        <v>11461.187</v>
      </c>
      <c r="AI11" s="342">
        <f>intMF!AI1338</f>
        <v>12480.162</v>
      </c>
      <c r="AJ11" s="342">
        <f>intMF!AJ1338</f>
        <v>13446.434542148056</v>
      </c>
    </row>
    <row r="12" spans="4:36">
      <c r="D12" s="336" t="s">
        <v>59</v>
      </c>
      <c r="E12" s="335"/>
      <c r="F12" s="341">
        <f>intMF!F1339</f>
        <v>0</v>
      </c>
      <c r="G12" s="341">
        <f>intMF!G1339</f>
        <v>0</v>
      </c>
      <c r="H12" s="341">
        <f>intMF!H1339</f>
        <v>0</v>
      </c>
      <c r="I12" s="341">
        <f>intMF!I1339</f>
        <v>0</v>
      </c>
      <c r="J12" s="341">
        <f>intMF!J1339</f>
        <v>0</v>
      </c>
      <c r="K12" s="341">
        <f>intMF!K1339</f>
        <v>8.4000000000000005E-2</v>
      </c>
      <c r="L12" s="341">
        <f>intMF!L1339</f>
        <v>8.5000000000000006E-2</v>
      </c>
      <c r="M12" s="341">
        <f>intMF!M1339</f>
        <v>0.13200000000000001</v>
      </c>
      <c r="N12" s="341">
        <f>intMF!N1339</f>
        <v>2.1999999999999999E-2</v>
      </c>
      <c r="O12" s="341">
        <f>intMF!O1339</f>
        <v>7.3999999999999996E-2</v>
      </c>
      <c r="P12" s="341">
        <f>intMF!P1339</f>
        <v>9.4E-2</v>
      </c>
      <c r="Q12" s="341">
        <f>intMF!Q1339</f>
        <v>9.1999999999999998E-2</v>
      </c>
      <c r="R12" s="341">
        <f>intMF!R1339</f>
        <v>7.5999999999999998E-2</v>
      </c>
      <c r="S12" s="341">
        <f>intMF!S1339</f>
        <v>0.112</v>
      </c>
      <c r="T12" s="341">
        <f>intMF!T1339</f>
        <v>6.2E-2</v>
      </c>
      <c r="U12" s="341">
        <f>intMF!U1339</f>
        <v>7.2999999999999995E-2</v>
      </c>
      <c r="V12" s="341">
        <f>intMF!V1339</f>
        <v>0.08</v>
      </c>
      <c r="W12" s="341">
        <f>intMF!W1339</f>
        <v>8.5999999999999993E-2</v>
      </c>
      <c r="X12" s="341">
        <f>intMF!X1339</f>
        <v>4.7E-2</v>
      </c>
      <c r="Y12" s="341">
        <f>intMF!Y1339</f>
        <v>6.2E-2</v>
      </c>
      <c r="Z12" s="341">
        <f>intMF!Z1339</f>
        <v>8.8999999999999996E-2</v>
      </c>
      <c r="AA12" s="341">
        <f>intMF!AA1339</f>
        <v>0.06</v>
      </c>
      <c r="AB12" s="341">
        <f>intMF!AB1339</f>
        <v>3.9E-2</v>
      </c>
      <c r="AC12" s="341">
        <f>intMF!AC1339</f>
        <v>8.5000000000000006E-2</v>
      </c>
      <c r="AD12" s="341">
        <f>intMF!AD1339</f>
        <v>9.4E-2</v>
      </c>
      <c r="AE12" s="341">
        <f>intMF!AE1339</f>
        <v>-3.4000000000000002E-2</v>
      </c>
      <c r="AF12" s="341">
        <f>intMF!AF1339</f>
        <v>0.109</v>
      </c>
      <c r="AG12" s="341">
        <f>intMF!AG1339</f>
        <v>8.2000000000000003E-2</v>
      </c>
      <c r="AH12" s="341">
        <f>intMF!AH1339</f>
        <v>8.2000000000000003E-2</v>
      </c>
      <c r="AI12" s="341">
        <f>intMF!AI1339</f>
        <v>8.8999999999999996E-2</v>
      </c>
      <c r="AJ12" s="341">
        <f>intMF!AJ1339</f>
        <v>7.7424679435095109E-2</v>
      </c>
    </row>
    <row r="13" spans="4:36">
      <c r="D13" s="336" t="s">
        <v>233</v>
      </c>
      <c r="E13" s="335"/>
      <c r="F13" s="342"/>
      <c r="G13" s="342"/>
      <c r="H13" s="342"/>
      <c r="I13" s="342"/>
      <c r="J13" s="342">
        <f>intMF!J1340</f>
        <v>0.13598046410497738</v>
      </c>
      <c r="K13" s="342">
        <f>intMF!K1340</f>
        <v>0.12856969960592429</v>
      </c>
      <c r="L13" s="342">
        <f>intMF!L1340</f>
        <v>0.13614462026406426</v>
      </c>
      <c r="M13" s="342">
        <f>intMF!M1340</f>
        <v>0.12824183462098498</v>
      </c>
      <c r="N13" s="342">
        <f>intMF!N1340</f>
        <v>0.14177341718126316</v>
      </c>
      <c r="O13" s="342">
        <f>intMF!O1340</f>
        <v>0.15678200218787591</v>
      </c>
      <c r="P13" s="342">
        <f>intMF!P1340</f>
        <v>0.15693487902380851</v>
      </c>
      <c r="Q13" s="342">
        <f>intMF!Q1340</f>
        <v>0.17390313746043362</v>
      </c>
      <c r="R13" s="342">
        <f>intMF!R1340</f>
        <v>0.21056681515657186</v>
      </c>
      <c r="S13" s="342">
        <f>intMF!S1340</f>
        <v>0.17281568376220066</v>
      </c>
      <c r="T13" s="342">
        <f>intMF!T1340</f>
        <v>0.16229096586108241</v>
      </c>
      <c r="U13" s="342">
        <f>intMF!U1340</f>
        <v>0.15963882474310689</v>
      </c>
      <c r="V13" s="342">
        <f>intMF!V1340</f>
        <v>0.18615384971680793</v>
      </c>
      <c r="W13" s="342">
        <f>intMF!W1340</f>
        <v>0.16357106306070393</v>
      </c>
      <c r="X13" s="342">
        <f>intMF!X1340</f>
        <v>0.1464089233511289</v>
      </c>
      <c r="Y13" s="342">
        <f>intMF!Y1340</f>
        <v>0.11099527920055802</v>
      </c>
      <c r="Z13" s="342">
        <f>intMF!Z1340</f>
        <v>0.10481515998725506</v>
      </c>
      <c r="AA13" s="342">
        <f>intMF!AA1340</f>
        <v>4084</v>
      </c>
      <c r="AB13" s="342">
        <f>intMF!AB1340</f>
        <v>4642</v>
      </c>
      <c r="AC13" s="342">
        <f>intMF!AC1340</f>
        <v>4988</v>
      </c>
      <c r="AD13" s="342">
        <f>intMF!AD1340</f>
        <v>5548</v>
      </c>
      <c r="AE13" s="342">
        <f>intMF!AE1340</f>
        <v>6081</v>
      </c>
      <c r="AF13" s="342">
        <f>intMF!AF1340</f>
        <v>6768</v>
      </c>
      <c r="AG13" s="342">
        <f>intMF!AG1340</f>
        <v>7621</v>
      </c>
      <c r="AH13" s="342">
        <f>intMF!AH1340</f>
        <v>8310</v>
      </c>
      <c r="AI13" s="342">
        <f>intMF!AI1340</f>
        <v>9461</v>
      </c>
      <c r="AJ13" s="342">
        <f>intMF!AJ1340</f>
        <v>9893</v>
      </c>
    </row>
    <row r="14" spans="4:36">
      <c r="D14" s="336" t="s">
        <v>493</v>
      </c>
      <c r="E14" s="335"/>
      <c r="F14" s="341">
        <f>intMF!F1341</f>
        <v>0</v>
      </c>
      <c r="G14" s="341">
        <f>intMF!G1341</f>
        <v>0</v>
      </c>
      <c r="H14" s="341">
        <f>intMF!H1341</f>
        <v>0</v>
      </c>
      <c r="I14" s="341">
        <f>intMF!I1341</f>
        <v>0</v>
      </c>
      <c r="J14" s="341">
        <f>intMF!J1341</f>
        <v>-9.5722783288772623E-2</v>
      </c>
      <c r="K14" s="341">
        <f>intMF!K1341</f>
        <v>-0.10560673177671633</v>
      </c>
      <c r="L14" s="341">
        <f>intMF!L1341</f>
        <v>-9.7433022756458126E-2</v>
      </c>
      <c r="M14" s="341">
        <f>intMF!M1341</f>
        <v>-0.10055451179398647</v>
      </c>
      <c r="N14" s="341">
        <f>intMF!N1341</f>
        <v>-8.3991514285366192E-2</v>
      </c>
      <c r="O14" s="341">
        <f>intMF!O1341</f>
        <v>-7.8578851996864013E-2</v>
      </c>
      <c r="P14" s="341">
        <f>intMF!P1341</f>
        <v>-8.1251682034139169E-2</v>
      </c>
      <c r="Q14" s="341">
        <f>intMF!Q1341</f>
        <v>-6.4451830653128886E-2</v>
      </c>
      <c r="R14" s="341">
        <f>intMF!R1341</f>
        <v>-4.1546634140432886E-2</v>
      </c>
      <c r="S14" s="341">
        <f>intMF!S1341</f>
        <v>-0.12278896872651726</v>
      </c>
      <c r="T14" s="341">
        <f>intMF!T1341</f>
        <v>-0.13489754190364056</v>
      </c>
      <c r="U14" s="341">
        <f>intMF!U1341</f>
        <v>-6.8969514068054294E-2</v>
      </c>
      <c r="V14" s="341">
        <f>intMF!V1341</f>
        <v>-3.51572880341188E-2</v>
      </c>
      <c r="W14" s="341">
        <f>intMF!W1341</f>
        <v>-9.7764229840973049E-2</v>
      </c>
      <c r="X14" s="341">
        <f>intMF!X1341</f>
        <v>-8.3661397038721969E-2</v>
      </c>
      <c r="Y14" s="341">
        <f>intMF!Y1341</f>
        <v>-0.11328345446405966</v>
      </c>
      <c r="Z14" s="341">
        <f>intMF!Z1341</f>
        <v>-0.13786792952412452</v>
      </c>
      <c r="AA14" s="341">
        <f>intMF!AA1341</f>
        <v>-0.16057838510837966</v>
      </c>
      <c r="AB14" s="341">
        <f>intMF!AB1341</f>
        <v>-9.3092437952587398E-2</v>
      </c>
      <c r="AC14" s="341">
        <f>intMF!AC1341</f>
        <v>-0.100471755013523</v>
      </c>
      <c r="AD14" s="341">
        <f>intMF!AD1341</f>
        <v>-0.11830780516178452</v>
      </c>
      <c r="AE14" s="341">
        <f>intMF!AE1341</f>
        <v>-0.12391001814062744</v>
      </c>
      <c r="AF14" s="341">
        <f>intMF!AF1341</f>
        <v>-0.10080379228988351</v>
      </c>
      <c r="AG14" s="341">
        <f>intMF!AG1341</f>
        <v>-0.10680597589272514</v>
      </c>
      <c r="AH14" s="341">
        <f>intMF!AH1341</f>
        <v>-0.11574594343094621</v>
      </c>
      <c r="AI14" s="341">
        <f>intMF!AI1341</f>
        <v>-0.12720535242180792</v>
      </c>
      <c r="AJ14" s="341">
        <f>intMF!AJ1341</f>
        <v>-0.1460492417063608</v>
      </c>
    </row>
    <row r="15" spans="4:36">
      <c r="D15" s="336" t="s">
        <v>375</v>
      </c>
      <c r="E15" s="335"/>
      <c r="F15" s="342"/>
      <c r="G15" s="342"/>
      <c r="H15" s="342"/>
      <c r="I15" s="342"/>
      <c r="J15" s="342">
        <f>intMF!J1342</f>
        <v>118</v>
      </c>
      <c r="K15" s="342">
        <f>intMF!K1342</f>
        <v>130</v>
      </c>
      <c r="L15" s="342">
        <f>intMF!L1342</f>
        <v>142</v>
      </c>
      <c r="M15" s="342">
        <f>intMF!M1342</f>
        <v>160</v>
      </c>
      <c r="N15" s="342">
        <f>intMF!N1342</f>
        <v>196</v>
      </c>
      <c r="O15" s="342">
        <f>intMF!O1342</f>
        <v>227</v>
      </c>
      <c r="P15" s="342">
        <f>intMF!P1342</f>
        <v>269</v>
      </c>
      <c r="Q15" s="342">
        <f>intMF!Q1342</f>
        <v>294</v>
      </c>
      <c r="R15" s="342">
        <f>intMF!R1342</f>
        <v>315</v>
      </c>
      <c r="S15" s="342">
        <f>intMF!S1342</f>
        <v>348</v>
      </c>
      <c r="T15" s="342">
        <f>intMF!T1342</f>
        <v>411</v>
      </c>
      <c r="U15" s="342">
        <f>intMF!U1342</f>
        <v>467</v>
      </c>
      <c r="V15" s="342">
        <f>intMF!V1342</f>
        <v>497</v>
      </c>
      <c r="W15" s="342">
        <f>intMF!W1342</f>
        <v>609</v>
      </c>
      <c r="X15" s="342">
        <f>intMF!X1342</f>
        <v>651</v>
      </c>
      <c r="Y15" s="342">
        <f>intMF!Y1342</f>
        <v>803</v>
      </c>
      <c r="Z15" s="342">
        <f>intMF!Z1342</f>
        <v>852</v>
      </c>
      <c r="AA15" s="342">
        <f>intMF!AA1342</f>
        <v>1031</v>
      </c>
      <c r="AB15" s="342">
        <f>intMF!AB1342</f>
        <v>1154.711</v>
      </c>
      <c r="AC15" s="342">
        <f>intMF!AC1342</f>
        <v>1223.9280000000001</v>
      </c>
      <c r="AD15" s="342">
        <f>intMF!AD1342</f>
        <v>1472.15</v>
      </c>
      <c r="AE15" s="342">
        <f>intMF!AE1342</f>
        <v>1572.345</v>
      </c>
      <c r="AF15" s="342">
        <f>intMF!AF1342</f>
        <v>1855.81</v>
      </c>
      <c r="AG15" s="342">
        <f>intMF!AG1342</f>
        <v>2336.86</v>
      </c>
      <c r="AH15" s="342">
        <f>intMF!AH1342</f>
        <v>2530.6</v>
      </c>
      <c r="AI15" s="342">
        <f>intMF!AI1342</f>
        <v>2766.1</v>
      </c>
      <c r="AJ15" s="342">
        <f>intMF!AJ1342</f>
        <v>2983.4881085469542</v>
      </c>
    </row>
    <row r="16" spans="4:36">
      <c r="D16" s="336" t="s">
        <v>75</v>
      </c>
      <c r="E16" s="335"/>
      <c r="F16" s="342"/>
      <c r="G16" s="342"/>
      <c r="H16" s="342"/>
      <c r="I16" s="342"/>
      <c r="J16" s="342">
        <f>intMF!J1343</f>
        <v>635</v>
      </c>
      <c r="K16" s="342">
        <f>intMF!K1343</f>
        <v>712</v>
      </c>
      <c r="L16" s="342">
        <f>intMF!L1343</f>
        <v>745</v>
      </c>
      <c r="M16" s="342">
        <f>intMF!M1343</f>
        <v>798</v>
      </c>
      <c r="N16" s="342">
        <f>intMF!N1343</f>
        <v>960</v>
      </c>
      <c r="O16" s="342">
        <f>intMF!O1343</f>
        <v>1121</v>
      </c>
      <c r="P16" s="342">
        <f>intMF!P1343</f>
        <v>1329</v>
      </c>
      <c r="Q16" s="342">
        <f>intMF!Q1343</f>
        <v>1471</v>
      </c>
      <c r="R16" s="342">
        <f>intMF!R1343</f>
        <v>1728</v>
      </c>
      <c r="S16" s="342">
        <f>intMF!S1343</f>
        <v>2305</v>
      </c>
      <c r="T16" s="342">
        <f>intMF!T1343</f>
        <v>2652</v>
      </c>
      <c r="U16" s="342">
        <f>intMF!U1343</f>
        <v>2933</v>
      </c>
      <c r="V16" s="342">
        <f>intMF!V1343</f>
        <v>3367</v>
      </c>
      <c r="W16" s="342">
        <f>intMF!W1343</f>
        <v>3776</v>
      </c>
      <c r="X16" s="342">
        <f>intMF!X1343</f>
        <v>3965</v>
      </c>
      <c r="Y16" s="342">
        <f>intMF!Y1343</f>
        <v>4422</v>
      </c>
      <c r="Z16" s="342">
        <f>intMF!Z1343</f>
        <v>4960</v>
      </c>
      <c r="AA16" s="342">
        <f>intMF!AA1343</f>
        <v>5317</v>
      </c>
      <c r="AB16" s="342">
        <f>intMF!AB1343</f>
        <v>5676.4979999999996</v>
      </c>
      <c r="AC16" s="342">
        <f>intMF!AC1343</f>
        <v>6348.6940000000004</v>
      </c>
      <c r="AD16" s="342">
        <f>intMF!AD1343</f>
        <v>6653.0609999999997</v>
      </c>
      <c r="AE16" s="342">
        <f>intMF!AE1343</f>
        <v>7333.8140000000003</v>
      </c>
      <c r="AF16" s="342">
        <f>intMF!AF1343</f>
        <v>7843.2920000000004</v>
      </c>
      <c r="AG16" s="342">
        <f>intMF!AG1343</f>
        <v>10072.261</v>
      </c>
      <c r="AH16" s="342">
        <f>intMF!AH1343</f>
        <v>12582</v>
      </c>
      <c r="AI16" s="342">
        <f>intMF!AI1343</f>
        <v>13237</v>
      </c>
      <c r="AJ16" s="342">
        <f>intMF!AJ1343</f>
        <v>15766.732026464422</v>
      </c>
    </row>
    <row r="17" spans="4:36">
      <c r="D17" s="336" t="s">
        <v>246</v>
      </c>
      <c r="E17" s="335"/>
      <c r="F17" s="341">
        <f>intMF!F1344</f>
        <v>0</v>
      </c>
      <c r="G17" s="341">
        <f>intMF!G1344</f>
        <v>0</v>
      </c>
      <c r="H17" s="341">
        <f>intMF!H1344</f>
        <v>0</v>
      </c>
      <c r="I17" s="341">
        <f>intMF!I1344</f>
        <v>0</v>
      </c>
      <c r="J17" s="341">
        <f>intMF!J1344</f>
        <v>7.5</v>
      </c>
      <c r="K17" s="341">
        <f>intMF!K1344</f>
        <v>7.7</v>
      </c>
      <c r="L17" s="341">
        <f>intMF!L1344</f>
        <v>7.9</v>
      </c>
      <c r="M17" s="341">
        <f>intMF!M1344</f>
        <v>8.1</v>
      </c>
      <c r="N17" s="341">
        <f>intMF!N1344</f>
        <v>8.3000000000000007</v>
      </c>
      <c r="O17" s="341">
        <f>intMF!O1344</f>
        <v>8.6</v>
      </c>
      <c r="P17" s="341">
        <f>intMF!P1344</f>
        <v>8.8000000000000007</v>
      </c>
      <c r="Q17" s="341">
        <f>intMF!Q1344</f>
        <v>9</v>
      </c>
      <c r="R17" s="341">
        <f>intMF!R1344</f>
        <v>9.1999999999999993</v>
      </c>
      <c r="S17" s="341">
        <f>intMF!S1344</f>
        <v>9.5</v>
      </c>
      <c r="T17" s="341">
        <f>intMF!T1344</f>
        <v>9.6999999999999993</v>
      </c>
      <c r="U17" s="341">
        <f>intMF!U1344</f>
        <v>10</v>
      </c>
      <c r="V17" s="341">
        <f>intMF!V1344</f>
        <v>10.199999999999999</v>
      </c>
      <c r="W17" s="341">
        <f>intMF!W1344</f>
        <v>10.5</v>
      </c>
      <c r="X17" s="341">
        <f>intMF!X1344</f>
        <v>10.7</v>
      </c>
      <c r="Y17" s="341">
        <f>intMF!Y1344</f>
        <v>11</v>
      </c>
      <c r="Z17" s="341">
        <f>intMF!Z1344</f>
        <v>11.3</v>
      </c>
      <c r="AA17" s="341">
        <f>intMF!AA1344</f>
        <v>0.115</v>
      </c>
      <c r="AB17" s="341">
        <f>intMF!AB1344</f>
        <v>11.8</v>
      </c>
      <c r="AC17" s="341">
        <f>intMF!AC1344</f>
        <v>12.1</v>
      </c>
      <c r="AD17" s="341">
        <f>intMF!AD1344</f>
        <v>12.4</v>
      </c>
      <c r="AE17" s="341">
        <f>intMF!AE1344</f>
        <v>12.7</v>
      </c>
      <c r="AF17" s="341">
        <f>intMF!AF1344</f>
        <v>13</v>
      </c>
      <c r="AG17" s="341">
        <f>intMF!AG1344</f>
        <v>13.206731</v>
      </c>
      <c r="AH17" s="341">
        <f>intMF!AH1344</f>
        <v>13.499656</v>
      </c>
      <c r="AI17" s="341">
        <f>intMF!AI1344</f>
        <v>13.798560999999999</v>
      </c>
      <c r="AJ17" s="341">
        <f>intMF!AJ1344</f>
        <v>14.104965</v>
      </c>
    </row>
    <row r="18" spans="4:36">
      <c r="D18" s="336"/>
      <c r="E18" s="335"/>
      <c r="F18" s="341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1"/>
      <c r="V18" s="341"/>
      <c r="W18" s="341"/>
      <c r="X18" s="341"/>
      <c r="Y18" s="341"/>
      <c r="Z18" s="341"/>
      <c r="AA18" s="341"/>
      <c r="AB18" s="341"/>
      <c r="AC18" s="341"/>
      <c r="AD18" s="341"/>
      <c r="AE18" s="341"/>
      <c r="AF18" s="341"/>
      <c r="AG18" s="341"/>
      <c r="AH18" s="341"/>
      <c r="AI18" s="341"/>
      <c r="AJ18" s="341"/>
    </row>
    <row r="19" spans="4:36" ht="16">
      <c r="D19" s="336"/>
      <c r="E19" s="335"/>
      <c r="F19" s="336"/>
      <c r="G19" s="336"/>
      <c r="H19" s="336"/>
      <c r="I19" s="336"/>
      <c r="J19" s="336"/>
      <c r="K19" s="336"/>
      <c r="L19" s="336"/>
      <c r="M19" s="336"/>
      <c r="N19" s="336"/>
      <c r="O19" s="336"/>
      <c r="P19" s="336"/>
      <c r="Q19" s="336"/>
      <c r="R19" s="336"/>
      <c r="S19" s="336"/>
      <c r="T19" s="336"/>
      <c r="U19" s="337"/>
      <c r="V19" s="343"/>
      <c r="W19" s="342"/>
      <c r="X19" s="342"/>
      <c r="Y19" s="342"/>
      <c r="Z19" s="342"/>
      <c r="AA19" s="342"/>
      <c r="AB19" s="342"/>
      <c r="AC19" s="343"/>
      <c r="AD19" s="343"/>
      <c r="AE19" s="343"/>
      <c r="AF19" s="343"/>
      <c r="AG19" s="343"/>
      <c r="AH19" s="343"/>
      <c r="AI19" s="343"/>
      <c r="AJ19" s="343"/>
    </row>
    <row r="29" spans="4:36" ht="16">
      <c r="D29" s="347"/>
      <c r="E29" s="332"/>
      <c r="F29" s="326"/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326"/>
      <c r="S29" s="326"/>
      <c r="T29" s="326"/>
      <c r="U29" s="325"/>
      <c r="V29" s="348"/>
      <c r="W29" s="349"/>
      <c r="X29" s="349"/>
      <c r="Y29" s="349"/>
      <c r="Z29" s="349"/>
      <c r="AA29" s="349"/>
      <c r="AB29" s="349"/>
      <c r="AC29" s="348"/>
      <c r="AD29" s="348"/>
      <c r="AE29" s="348"/>
      <c r="AF29" s="348"/>
      <c r="AG29" s="348"/>
      <c r="AH29" s="348"/>
      <c r="AI29" s="348"/>
      <c r="AJ29" s="348"/>
    </row>
    <row r="30" spans="4:36" ht="16">
      <c r="D30" s="350"/>
      <c r="E30" s="332"/>
      <c r="F30" s="326"/>
      <c r="G30" s="326"/>
      <c r="H30" s="326"/>
      <c r="I30" s="326"/>
      <c r="J30" s="326"/>
      <c r="K30" s="326"/>
      <c r="L30" s="326"/>
      <c r="M30" s="326"/>
      <c r="N30" s="326"/>
      <c r="O30" s="326"/>
      <c r="P30" s="326"/>
      <c r="Q30" s="326"/>
      <c r="R30" s="326"/>
      <c r="S30" s="326"/>
      <c r="T30" s="326"/>
      <c r="U30" s="325"/>
      <c r="V30" s="348"/>
      <c r="W30" s="349"/>
      <c r="X30" s="349"/>
      <c r="Y30" s="349"/>
      <c r="Z30" s="351"/>
      <c r="AA30" s="349"/>
      <c r="AB30" s="349"/>
      <c r="AC30" s="348"/>
      <c r="AD30" s="348"/>
      <c r="AE30" s="348"/>
      <c r="AF30" s="348"/>
      <c r="AG30" s="348"/>
      <c r="AH30" s="348"/>
      <c r="AI30" s="348"/>
      <c r="AJ30" s="348"/>
    </row>
    <row r="31" spans="4:36">
      <c r="D31" s="326"/>
      <c r="E31" s="332"/>
      <c r="F31" s="352"/>
      <c r="G31" s="352"/>
      <c r="H31" s="352"/>
      <c r="I31" s="352"/>
      <c r="J31" s="352"/>
      <c r="K31" s="352"/>
      <c r="L31" s="352"/>
      <c r="M31" s="352"/>
      <c r="N31" s="352"/>
      <c r="O31" s="352"/>
      <c r="P31" s="352"/>
      <c r="Q31" s="352"/>
      <c r="R31" s="352"/>
      <c r="S31" s="352"/>
      <c r="T31" s="352"/>
      <c r="U31" s="352"/>
      <c r="V31" s="352"/>
      <c r="W31" s="352"/>
      <c r="X31" s="352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352"/>
    </row>
    <row r="32" spans="4:36">
      <c r="D32" s="326"/>
      <c r="E32" s="332"/>
      <c r="F32" s="346"/>
      <c r="G32" s="346"/>
      <c r="H32" s="346"/>
      <c r="I32" s="346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/>
      <c r="U32" s="346"/>
      <c r="V32" s="346"/>
      <c r="W32" s="346"/>
      <c r="X32" s="346"/>
      <c r="Y32" s="346"/>
      <c r="Z32" s="346"/>
      <c r="AA32" s="346"/>
      <c r="AB32" s="346"/>
      <c r="AC32" s="346"/>
      <c r="AD32" s="346"/>
      <c r="AE32" s="346"/>
      <c r="AF32" s="346"/>
      <c r="AG32" s="346"/>
      <c r="AH32" s="346"/>
      <c r="AI32" s="346"/>
      <c r="AJ32" s="346"/>
    </row>
    <row r="33" spans="4:36">
      <c r="D33" s="326"/>
      <c r="E33" s="33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2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352"/>
    </row>
    <row r="34" spans="4:36">
      <c r="D34" s="326"/>
      <c r="E34" s="332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  <c r="AI34" s="346"/>
      <c r="AJ34" s="346"/>
    </row>
    <row r="35" spans="4:36">
      <c r="D35" s="326"/>
      <c r="E35" s="33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45"/>
      <c r="AD35" s="345"/>
      <c r="AE35" s="345"/>
      <c r="AF35" s="345"/>
      <c r="AG35" s="345"/>
      <c r="AH35" s="345"/>
      <c r="AI35" s="345"/>
      <c r="AJ35" s="345"/>
    </row>
    <row r="36" spans="4:36">
      <c r="D36" s="326"/>
      <c r="E36" s="332"/>
      <c r="F36" s="352"/>
      <c r="G36" s="352"/>
      <c r="H36" s="352"/>
      <c r="I36" s="352"/>
      <c r="J36" s="352"/>
      <c r="K36" s="352"/>
      <c r="L36" s="352"/>
      <c r="M36" s="352"/>
      <c r="N36" s="352"/>
      <c r="O36" s="352"/>
      <c r="P36" s="352"/>
      <c r="Q36" s="352"/>
      <c r="R36" s="352"/>
      <c r="S36" s="352"/>
      <c r="T36" s="352"/>
      <c r="U36" s="352"/>
      <c r="V36" s="352"/>
      <c r="W36" s="352"/>
      <c r="X36" s="352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</row>
    <row r="37" spans="4:36">
      <c r="D37" s="326"/>
      <c r="E37" s="33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52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352"/>
    </row>
    <row r="38" spans="4:36">
      <c r="D38" s="326"/>
      <c r="E38" s="332"/>
      <c r="F38" s="346"/>
      <c r="G38" s="346"/>
      <c r="H38" s="346"/>
      <c r="I38" s="346"/>
      <c r="J38" s="346"/>
      <c r="K38" s="346"/>
      <c r="L38" s="346"/>
      <c r="M38" s="346"/>
      <c r="N38" s="346"/>
      <c r="O38" s="346"/>
      <c r="P38" s="346"/>
      <c r="Q38" s="346"/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  <c r="AI38" s="346"/>
      <c r="AJ38" s="346"/>
    </row>
    <row r="39" spans="4:36" ht="16">
      <c r="D39" s="326"/>
      <c r="E39" s="332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5"/>
      <c r="V39" s="345"/>
      <c r="W39" s="352"/>
      <c r="X39" s="352"/>
      <c r="Y39" s="352"/>
      <c r="Z39" s="352"/>
      <c r="AA39" s="352"/>
      <c r="AB39" s="352"/>
      <c r="AC39" s="345"/>
      <c r="AD39" s="345"/>
      <c r="AE39" s="345"/>
      <c r="AF39" s="345"/>
      <c r="AG39" s="345"/>
      <c r="AH39" s="345"/>
      <c r="AI39" s="345"/>
      <c r="AJ39" s="345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T84"/>
  <sheetViews>
    <sheetView topLeftCell="A16" workbookViewId="0">
      <selection activeCell="V24" sqref="V24"/>
    </sheetView>
  </sheetViews>
  <sheetFormatPr defaultColWidth="9.08984375" defaultRowHeight="14.75"/>
  <cols>
    <col min="2" max="2" width="41.6328125" bestFit="1" customWidth="1"/>
    <col min="3" max="3" width="17.6328125" hidden="1" customWidth="1"/>
    <col min="4" max="6" width="12.81640625" hidden="1" customWidth="1"/>
    <col min="7" max="7" width="13.08984375" hidden="1" customWidth="1"/>
    <col min="8" max="8" width="9.26953125" customWidth="1"/>
    <col min="9" max="9" width="9.81640625" bestFit="1" customWidth="1"/>
    <col min="10" max="11" width="9.26953125" bestFit="1" customWidth="1"/>
    <col min="12" max="15" width="10.08984375" bestFit="1" customWidth="1"/>
    <col min="16" max="16" width="9.81640625" customWidth="1"/>
    <col min="17" max="17" width="11" customWidth="1"/>
  </cols>
  <sheetData>
    <row r="2" spans="2:20">
      <c r="B2" s="965" t="s">
        <v>1294</v>
      </c>
      <c r="C2" s="965"/>
      <c r="D2" s="965"/>
      <c r="E2" s="965"/>
      <c r="F2" s="965"/>
      <c r="G2" s="965"/>
      <c r="H2" s="965"/>
      <c r="I2" s="965"/>
      <c r="J2" s="965"/>
      <c r="K2" s="965"/>
      <c r="L2" s="965"/>
      <c r="M2" s="965"/>
      <c r="N2" s="965"/>
      <c r="O2" s="965"/>
      <c r="P2" s="965"/>
    </row>
    <row r="3" spans="2:20">
      <c r="B3" s="965"/>
      <c r="C3" s="966" t="str">
        <f t="shared" ref="C3:N3" si="0">C12</f>
        <v>2017/18</v>
      </c>
      <c r="D3" s="966" t="str">
        <f t="shared" si="0"/>
        <v>2018/19</v>
      </c>
      <c r="E3" s="966" t="str">
        <f t="shared" si="0"/>
        <v>2019/20</v>
      </c>
      <c r="F3" s="966" t="str">
        <f t="shared" si="0"/>
        <v>2020/21</v>
      </c>
      <c r="G3" s="966" t="str">
        <f t="shared" si="0"/>
        <v>2021/22</v>
      </c>
      <c r="H3" s="966" t="str">
        <f t="shared" si="0"/>
        <v>2022/23</v>
      </c>
      <c r="I3" s="966" t="str">
        <f t="shared" si="0"/>
        <v>2023/24</v>
      </c>
      <c r="J3" s="966" t="str">
        <f t="shared" si="0"/>
        <v>2024/25</v>
      </c>
      <c r="K3" s="966" t="str">
        <f t="shared" si="0"/>
        <v>2025/26</v>
      </c>
      <c r="L3" s="966" t="str">
        <f t="shared" si="0"/>
        <v>2026/27</v>
      </c>
      <c r="M3" s="966" t="str">
        <f t="shared" si="0"/>
        <v>2027/28</v>
      </c>
      <c r="N3" s="966" t="str">
        <f t="shared" si="0"/>
        <v>2028/29</v>
      </c>
      <c r="O3" s="966" t="str">
        <f>O12</f>
        <v>2029/30</v>
      </c>
      <c r="P3" s="966"/>
    </row>
    <row r="4" spans="2:20">
      <c r="B4" s="965" t="s">
        <v>1295</v>
      </c>
      <c r="C4" s="965"/>
      <c r="D4" s="967">
        <f t="shared" ref="D4:E4" si="1">D14/((C40+D40)/2)</f>
        <v>18058.451065663208</v>
      </c>
      <c r="E4" s="967">
        <f t="shared" si="1"/>
        <v>22745.053540495119</v>
      </c>
      <c r="F4" s="967">
        <f t="shared" ref="F4" si="2">F14/((E40+F40)/2)</f>
        <v>21908.06999904972</v>
      </c>
      <c r="G4" s="967">
        <f t="shared" ref="G4" si="3">G14/((F40+G40)/2)</f>
        <v>25479.732387487085</v>
      </c>
      <c r="H4" s="967">
        <f t="shared" ref="H4" si="4">H14/((G40+H40)/2)</f>
        <v>29069.846770687134</v>
      </c>
      <c r="I4" s="967">
        <f>AVERAGE(D4:H4)</f>
        <v>23452.230752676456</v>
      </c>
      <c r="J4" s="967">
        <f>I4</f>
        <v>23452.230752676456</v>
      </c>
      <c r="K4" s="967">
        <f t="shared" ref="K4:O4" si="5">AVERAGE(I4:J4)</f>
        <v>23452.230752676456</v>
      </c>
      <c r="L4" s="967">
        <f t="shared" si="5"/>
        <v>23452.230752676456</v>
      </c>
      <c r="M4" s="967">
        <f t="shared" si="5"/>
        <v>23452.230752676456</v>
      </c>
      <c r="N4" s="967">
        <f t="shared" si="5"/>
        <v>23452.230752676456</v>
      </c>
      <c r="O4" s="967">
        <f t="shared" si="5"/>
        <v>23452.230752676456</v>
      </c>
      <c r="P4" s="967"/>
    </row>
    <row r="5" spans="2:20">
      <c r="B5" s="965" t="s">
        <v>1296</v>
      </c>
      <c r="C5" s="965"/>
      <c r="D5" s="965"/>
      <c r="E5" s="965"/>
      <c r="F5" s="965"/>
      <c r="G5" s="965"/>
      <c r="H5" s="967"/>
      <c r="I5" s="968">
        <f>I4*((H40+I40)/2)</f>
        <v>3802.474770004002</v>
      </c>
      <c r="J5" s="968">
        <f t="shared" ref="J5:O5" si="6">J4*((I40+J40)/2)</f>
        <v>3948.0525558923123</v>
      </c>
      <c r="K5" s="968">
        <f t="shared" si="6"/>
        <v>3567.0364936467226</v>
      </c>
      <c r="L5" s="968">
        <f t="shared" si="6"/>
        <v>3427.7568746758784</v>
      </c>
      <c r="M5" s="968">
        <f t="shared" si="6"/>
        <v>3450.9198515235998</v>
      </c>
      <c r="N5" s="968">
        <f t="shared" si="6"/>
        <v>3617.9249627163445</v>
      </c>
      <c r="O5" s="968">
        <f t="shared" si="6"/>
        <v>3812.0480266906275</v>
      </c>
      <c r="P5" s="968"/>
    </row>
    <row r="6" spans="2:20">
      <c r="B6" s="965" t="s">
        <v>1297</v>
      </c>
      <c r="C6" s="965"/>
      <c r="D6" s="965"/>
      <c r="E6" s="965"/>
      <c r="F6" s="965"/>
      <c r="G6" s="965"/>
      <c r="H6" s="965"/>
      <c r="I6" s="969">
        <f>I5-I15</f>
        <v>-1290.1818350159897</v>
      </c>
      <c r="J6" s="969">
        <f t="shared" ref="J6:O6" si="7">J5-J15</f>
        <v>-1445.3527527237707</v>
      </c>
      <c r="K6" s="969">
        <f t="shared" si="7"/>
        <v>-3076.7291706092506</v>
      </c>
      <c r="L6" s="969">
        <f t="shared" si="7"/>
        <v>-3863.3894139183908</v>
      </c>
      <c r="M6" s="969">
        <f t="shared" si="7"/>
        <v>-4459.7753131985046</v>
      </c>
      <c r="N6" s="969">
        <f t="shared" si="7"/>
        <v>-5288.8769453078585</v>
      </c>
      <c r="O6" s="969">
        <f t="shared" si="7"/>
        <v>-6764.9308202823595</v>
      </c>
      <c r="P6" s="969"/>
    </row>
    <row r="7" spans="2:20">
      <c r="B7" s="965" t="s">
        <v>1298</v>
      </c>
      <c r="C7" s="965"/>
      <c r="D7" s="965"/>
      <c r="E7" s="965"/>
      <c r="F7" s="965"/>
      <c r="G7" s="965"/>
      <c r="H7" s="965"/>
      <c r="I7" s="967">
        <f>I14/((H40+I40)/2)</f>
        <v>31409.968063081269</v>
      </c>
      <c r="J7" s="967">
        <f t="shared" ref="J7:O7" si="8">J14/((I40+J40)/2)</f>
        <v>32038.273172881396</v>
      </c>
      <c r="K7" s="967">
        <f t="shared" si="8"/>
        <v>43681.193596751677</v>
      </c>
      <c r="L7" s="967">
        <f t="shared" si="8"/>
        <v>49885.387807351784</v>
      </c>
      <c r="M7" s="967">
        <f t="shared" si="8"/>
        <v>53760.954996829671</v>
      </c>
      <c r="N7" s="967">
        <f t="shared" si="8"/>
        <v>57736.30298966993</v>
      </c>
      <c r="O7" s="967">
        <f t="shared" si="8"/>
        <v>65071.348844445005</v>
      </c>
      <c r="P7" s="967"/>
    </row>
    <row r="8" spans="2:20">
      <c r="I8" s="1054"/>
      <c r="J8" s="1054"/>
      <c r="K8" s="1054"/>
      <c r="L8" s="1054"/>
      <c r="M8" s="1054"/>
      <c r="N8" s="1054"/>
      <c r="O8" s="1054"/>
    </row>
    <row r="12" spans="2:20" ht="15" customHeight="1">
      <c r="B12" s="282" t="s">
        <v>437</v>
      </c>
      <c r="C12" s="281" t="s">
        <v>48</v>
      </c>
      <c r="D12" s="281" t="s">
        <v>49</v>
      </c>
      <c r="E12" s="281" t="s">
        <v>50</v>
      </c>
      <c r="F12" s="281" t="s">
        <v>356</v>
      </c>
      <c r="G12" s="281" t="s">
        <v>363</v>
      </c>
      <c r="H12" s="281" t="s">
        <v>364</v>
      </c>
      <c r="I12" s="281" t="s">
        <v>366</v>
      </c>
      <c r="J12" s="281" t="s">
        <v>365</v>
      </c>
      <c r="K12" s="281" t="s">
        <v>391</v>
      </c>
      <c r="L12" s="281" t="s">
        <v>736</v>
      </c>
      <c r="M12" s="281" t="s">
        <v>1178</v>
      </c>
      <c r="N12" s="281" t="s">
        <v>1180</v>
      </c>
      <c r="O12" s="281" t="s">
        <v>1182</v>
      </c>
      <c r="P12" s="305" t="s">
        <v>1228</v>
      </c>
      <c r="Q12" s="2617" t="s">
        <v>1255</v>
      </c>
    </row>
    <row r="13" spans="2:20">
      <c r="B13" s="282" t="s">
        <v>442</v>
      </c>
      <c r="C13" s="282" t="s">
        <v>1231</v>
      </c>
      <c r="D13" s="282" t="s">
        <v>1231</v>
      </c>
      <c r="E13" s="282" t="s">
        <v>1231</v>
      </c>
      <c r="F13" s="282" t="s">
        <v>1231</v>
      </c>
      <c r="G13" s="282" t="s">
        <v>1231</v>
      </c>
      <c r="H13" s="282" t="s">
        <v>1231</v>
      </c>
      <c r="I13" s="280" t="s">
        <v>1230</v>
      </c>
      <c r="J13" s="280" t="s">
        <v>438</v>
      </c>
      <c r="K13" s="280" t="s">
        <v>438</v>
      </c>
      <c r="L13" s="280" t="s">
        <v>438</v>
      </c>
      <c r="M13" s="280" t="s">
        <v>438</v>
      </c>
      <c r="N13" s="280" t="s">
        <v>438</v>
      </c>
      <c r="O13" s="280" t="s">
        <v>438</v>
      </c>
      <c r="P13" s="282" t="s">
        <v>1229</v>
      </c>
      <c r="Q13" s="2617"/>
    </row>
    <row r="14" spans="2:20">
      <c r="B14" s="283" t="s">
        <v>1256</v>
      </c>
      <c r="C14" s="289">
        <f t="shared" ref="C14:F14" si="9">C15+C16</f>
        <v>2268.7431441733534</v>
      </c>
      <c r="D14" s="289">
        <f t="shared" si="9"/>
        <v>2621.3431025098043</v>
      </c>
      <c r="E14" s="289">
        <f t="shared" si="9"/>
        <v>3363.086580274366</v>
      </c>
      <c r="F14" s="289">
        <f t="shared" si="9"/>
        <v>3483.9112451319093</v>
      </c>
      <c r="G14" s="289">
        <f>G15+G16</f>
        <v>4471.6738808911405</v>
      </c>
      <c r="H14" s="289">
        <f>H15+H16</f>
        <v>4418.5792125932485</v>
      </c>
      <c r="I14" s="289">
        <f t="shared" ref="I14:N14" si="10">I15+I16</f>
        <v>5092.7185710411604</v>
      </c>
      <c r="J14" s="289">
        <f t="shared" si="10"/>
        <v>5393.4650234556102</v>
      </c>
      <c r="K14" s="289">
        <f t="shared" si="10"/>
        <v>6643.8205085407008</v>
      </c>
      <c r="L14" s="289">
        <f t="shared" si="10"/>
        <v>7291.2032465401071</v>
      </c>
      <c r="M14" s="289">
        <f t="shared" si="10"/>
        <v>7910.7505291049383</v>
      </c>
      <c r="N14" s="289">
        <f t="shared" si="10"/>
        <v>8906.8547058126805</v>
      </c>
      <c r="O14" s="289">
        <f>O15+O16</f>
        <v>10577.03676773925</v>
      </c>
      <c r="P14" s="289">
        <f>SUM(J14:O14)</f>
        <v>46723.130781193286</v>
      </c>
      <c r="Q14" s="295">
        <f>P14/$P$14</f>
        <v>1</v>
      </c>
      <c r="R14" s="306"/>
      <c r="S14" s="306"/>
      <c r="T14" s="306"/>
    </row>
    <row r="15" spans="2:20">
      <c r="B15" s="9" t="s">
        <v>454</v>
      </c>
      <c r="C15" s="290">
        <f t="shared" ref="C15" si="11">C18</f>
        <v>2268.7078022136952</v>
      </c>
      <c r="D15" s="290">
        <f t="shared" ref="D15:F15" si="12">D18</f>
        <v>2621.2802867939954</v>
      </c>
      <c r="E15" s="290">
        <f t="shared" si="12"/>
        <v>3363.0812235941526</v>
      </c>
      <c r="F15" s="290">
        <f t="shared" si="12"/>
        <v>3483.8979507345744</v>
      </c>
      <c r="G15" s="290">
        <f>G18</f>
        <v>4471.5996455653949</v>
      </c>
      <c r="H15" s="290">
        <f>H18</f>
        <v>4418.5174201109321</v>
      </c>
      <c r="I15" s="290">
        <f t="shared" ref="I15:O15" si="13">I18</f>
        <v>5092.6566050199917</v>
      </c>
      <c r="J15" s="290">
        <f t="shared" si="13"/>
        <v>5393.4053086160829</v>
      </c>
      <c r="K15" s="290">
        <f t="shared" si="13"/>
        <v>6643.7656642559732</v>
      </c>
      <c r="L15" s="290">
        <f t="shared" si="13"/>
        <v>7291.1462885942692</v>
      </c>
      <c r="M15" s="290">
        <f t="shared" si="13"/>
        <v>7910.6951647221049</v>
      </c>
      <c r="N15" s="290">
        <f t="shared" si="13"/>
        <v>8906.8019080242029</v>
      </c>
      <c r="O15" s="290">
        <f t="shared" si="13"/>
        <v>10576.978846972987</v>
      </c>
      <c r="P15" s="290">
        <f>SUM(J15:O15)</f>
        <v>46722.793181185625</v>
      </c>
      <c r="Q15" s="1055">
        <f t="shared" ref="Q15:Q29" si="14">P15/$P$14</f>
        <v>0.99999277445663393</v>
      </c>
      <c r="R15" s="306"/>
      <c r="S15" s="306"/>
      <c r="T15" s="306"/>
    </row>
    <row r="16" spans="2:20">
      <c r="B16" s="9" t="s">
        <v>443</v>
      </c>
      <c r="C16" s="290">
        <f t="shared" ref="C16" si="15">C32</f>
        <v>3.5341959658215405E-2</v>
      </c>
      <c r="D16" s="290">
        <f t="shared" ref="D16:F16" si="16">D32</f>
        <v>6.28157158091176E-2</v>
      </c>
      <c r="E16" s="290">
        <f t="shared" si="16"/>
        <v>5.356680213360443E-3</v>
      </c>
      <c r="F16" s="290">
        <f t="shared" si="16"/>
        <v>1.3294397334948527E-2</v>
      </c>
      <c r="G16" s="290">
        <f>G32</f>
        <v>7.4235325745578673E-2</v>
      </c>
      <c r="H16" s="290">
        <f>H32</f>
        <v>6.1792482316542663E-2</v>
      </c>
      <c r="I16" s="290">
        <f t="shared" ref="I16:O16" si="17">I32</f>
        <v>6.1966021168399998E-2</v>
      </c>
      <c r="J16" s="290">
        <f t="shared" si="17"/>
        <v>5.9714839527534536E-2</v>
      </c>
      <c r="K16" s="290">
        <f t="shared" si="17"/>
        <v>5.4844284727513792E-2</v>
      </c>
      <c r="L16" s="290">
        <f t="shared" si="17"/>
        <v>5.6957945837500357E-2</v>
      </c>
      <c r="M16" s="290">
        <f t="shared" si="17"/>
        <v>5.5364382833046899E-2</v>
      </c>
      <c r="N16" s="290">
        <f t="shared" si="17"/>
        <v>5.279778847682659E-2</v>
      </c>
      <c r="O16" s="290">
        <f t="shared" si="17"/>
        <v>5.7920766263571566E-2</v>
      </c>
      <c r="P16" s="290">
        <f>SUM(J16:O16)</f>
        <v>0.33760000766599374</v>
      </c>
      <c r="Q16" s="1055">
        <f t="shared" si="14"/>
        <v>7.2255433662395431E-6</v>
      </c>
      <c r="R16" s="306"/>
      <c r="S16" s="306"/>
      <c r="T16" s="306"/>
    </row>
    <row r="17" spans="2:20">
      <c r="B17" s="9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84"/>
      <c r="R17" s="306"/>
      <c r="S17" s="306"/>
      <c r="T17" s="306"/>
    </row>
    <row r="18" spans="2:20">
      <c r="B18" s="86" t="s">
        <v>445</v>
      </c>
      <c r="C18" s="292">
        <f t="shared" ref="C18:F18" si="18">C19+C25+C26</f>
        <v>2268.7078022136952</v>
      </c>
      <c r="D18" s="292">
        <f t="shared" si="18"/>
        <v>2621.2802867939954</v>
      </c>
      <c r="E18" s="292">
        <f t="shared" si="18"/>
        <v>3363.0812235941526</v>
      </c>
      <c r="F18" s="292">
        <f t="shared" si="18"/>
        <v>3483.8979507345744</v>
      </c>
      <c r="G18" s="292">
        <f>G19+G25+G26</f>
        <v>4471.5996455653949</v>
      </c>
      <c r="H18" s="292">
        <f>H19+H25+H26</f>
        <v>4418.5174201109321</v>
      </c>
      <c r="I18" s="292">
        <f t="shared" ref="I18:O18" si="19">I19+I25+I26</f>
        <v>5092.6566050199917</v>
      </c>
      <c r="J18" s="292">
        <f t="shared" si="19"/>
        <v>5393.4053086160829</v>
      </c>
      <c r="K18" s="292">
        <f t="shared" si="19"/>
        <v>6643.7656642559732</v>
      </c>
      <c r="L18" s="292">
        <f t="shared" si="19"/>
        <v>7291.1462885942692</v>
      </c>
      <c r="M18" s="292">
        <f t="shared" si="19"/>
        <v>7910.6951647221049</v>
      </c>
      <c r="N18" s="292">
        <f t="shared" si="19"/>
        <v>8906.8019080242029</v>
      </c>
      <c r="O18" s="292">
        <f t="shared" si="19"/>
        <v>10576.978846972987</v>
      </c>
      <c r="P18" s="292">
        <f t="shared" ref="P18:P29" si="20">SUM(J18:O18)</f>
        <v>46722.793181185625</v>
      </c>
      <c r="Q18" s="296">
        <f t="shared" si="14"/>
        <v>0.99999277445663393</v>
      </c>
      <c r="R18" s="307"/>
      <c r="S18" s="307"/>
      <c r="T18" s="307"/>
    </row>
    <row r="19" spans="2:20">
      <c r="B19" s="308" t="s">
        <v>459</v>
      </c>
      <c r="C19" s="294">
        <f t="shared" ref="C19:F19" si="21">C20+C21+C22</f>
        <v>1820.4124327910465</v>
      </c>
      <c r="D19" s="294">
        <f t="shared" si="21"/>
        <v>2065.0273714377413</v>
      </c>
      <c r="E19" s="294">
        <f t="shared" si="21"/>
        <v>2203.0901479640534</v>
      </c>
      <c r="F19" s="294">
        <f t="shared" si="21"/>
        <v>2573.1596054000879</v>
      </c>
      <c r="G19" s="294">
        <f>G20+G21+G22</f>
        <v>3102.1830053361032</v>
      </c>
      <c r="H19" s="294">
        <f>H20+H21+H22</f>
        <v>3399.5671834663381</v>
      </c>
      <c r="I19" s="294">
        <f t="shared" ref="I19:O19" si="22">I20+I21+I22</f>
        <v>3811.1283616710443</v>
      </c>
      <c r="J19" s="294">
        <f t="shared" si="22"/>
        <v>4220.3620123301134</v>
      </c>
      <c r="K19" s="294">
        <f t="shared" si="22"/>
        <v>4622.8712094887323</v>
      </c>
      <c r="L19" s="294">
        <f t="shared" si="22"/>
        <v>5185.726411788758</v>
      </c>
      <c r="M19" s="294">
        <f t="shared" si="22"/>
        <v>5694.3091291266674</v>
      </c>
      <c r="N19" s="294">
        <f t="shared" si="22"/>
        <v>6271.0691403100709</v>
      </c>
      <c r="O19" s="294">
        <f t="shared" si="22"/>
        <v>7652.9697771011406</v>
      </c>
      <c r="P19" s="294">
        <f t="shared" si="20"/>
        <v>33647.307680145481</v>
      </c>
      <c r="Q19" s="297">
        <f t="shared" si="14"/>
        <v>0.72014240307905464</v>
      </c>
      <c r="R19" s="307"/>
      <c r="S19" s="307"/>
      <c r="T19" s="307"/>
    </row>
    <row r="20" spans="2:20">
      <c r="B20" s="309" t="s">
        <v>464</v>
      </c>
      <c r="C20" s="310">
        <f>intMF!AC312</f>
        <v>1198.9734424605276</v>
      </c>
      <c r="D20" s="310">
        <f>intMF!AD312</f>
        <v>1402.5222584188773</v>
      </c>
      <c r="E20" s="310">
        <f>intMF!AE312</f>
        <v>1475.6087142883362</v>
      </c>
      <c r="F20" s="310">
        <f>intMF!AF312</f>
        <v>1621.6892824968352</v>
      </c>
      <c r="G20" s="310">
        <f>intMF!AG312</f>
        <v>1876.7735911488617</v>
      </c>
      <c r="H20" s="310">
        <f>intMF!AH312</f>
        <v>2287.3717968127403</v>
      </c>
      <c r="I20" s="310">
        <f>intMF!AI312</f>
        <v>2593.3215244053276</v>
      </c>
      <c r="J20" s="310">
        <f>intMF!AJ312</f>
        <v>3037.1078572496631</v>
      </c>
      <c r="K20" s="310">
        <f>intMF!AK312</f>
        <v>3478.1944422762017</v>
      </c>
      <c r="L20" s="310">
        <f>intMF!AL312</f>
        <v>3962.7660325887359</v>
      </c>
      <c r="M20" s="310">
        <f>intMF!AM312</f>
        <v>4347.1012321895259</v>
      </c>
      <c r="N20" s="310">
        <f>intMF!AN312</f>
        <v>4806.9067066132848</v>
      </c>
      <c r="O20" s="310">
        <f>intMF!AO312</f>
        <v>5938.6124112183788</v>
      </c>
      <c r="P20" s="310">
        <f t="shared" si="20"/>
        <v>25570.688682135791</v>
      </c>
      <c r="Q20" s="311">
        <f t="shared" si="14"/>
        <v>0.54728114864315458</v>
      </c>
      <c r="R20" s="307"/>
      <c r="S20" s="307"/>
      <c r="T20" s="307"/>
    </row>
    <row r="21" spans="2:20">
      <c r="B21" s="309" t="s">
        <v>465</v>
      </c>
      <c r="C21" s="310">
        <f>intMF!AC331</f>
        <v>262.53031346180853</v>
      </c>
      <c r="D21" s="310">
        <f>intMF!AD331</f>
        <v>267.75505516264838</v>
      </c>
      <c r="E21" s="310">
        <f>intMF!AE331</f>
        <v>289.92302903184969</v>
      </c>
      <c r="F21" s="310">
        <f>intMF!AF331</f>
        <v>385.41374679017059</v>
      </c>
      <c r="G21" s="310">
        <f>intMF!AG331</f>
        <v>401.22505476096023</v>
      </c>
      <c r="H21" s="310">
        <f>intMF!AH331</f>
        <v>400.88814089864599</v>
      </c>
      <c r="I21" s="310">
        <f>intMF!AI331</f>
        <v>460.01542773408437</v>
      </c>
      <c r="J21" s="310">
        <f>intMF!AJ331</f>
        <v>557.48541584633688</v>
      </c>
      <c r="K21" s="310">
        <f>intMF!AK331</f>
        <v>559.46175886121137</v>
      </c>
      <c r="L21" s="310">
        <f>intMF!AL331</f>
        <v>627.2011629124454</v>
      </c>
      <c r="M21" s="310">
        <f>intMF!AM331</f>
        <v>710.28588220463371</v>
      </c>
      <c r="N21" s="310">
        <f>intMF!AN331</f>
        <v>796.62028176613774</v>
      </c>
      <c r="O21" s="310">
        <f>intMF!AO331</f>
        <v>1019.522546218188</v>
      </c>
      <c r="P21" s="310">
        <f t="shared" si="20"/>
        <v>4270.5770478089535</v>
      </c>
      <c r="Q21" s="311">
        <f t="shared" si="14"/>
        <v>9.1401774162101324E-2</v>
      </c>
      <c r="R21" s="307"/>
      <c r="S21" s="307"/>
      <c r="T21" s="307"/>
    </row>
    <row r="22" spans="2:20">
      <c r="B22" s="309" t="s">
        <v>466</v>
      </c>
      <c r="C22" s="294">
        <f t="shared" ref="C22:F22" si="23">C23+C24</f>
        <v>358.90867686871047</v>
      </c>
      <c r="D22" s="294">
        <f t="shared" si="23"/>
        <v>394.75005785621573</v>
      </c>
      <c r="E22" s="294">
        <f t="shared" si="23"/>
        <v>437.5584046438675</v>
      </c>
      <c r="F22" s="294">
        <f t="shared" si="23"/>
        <v>566.05657611308209</v>
      </c>
      <c r="G22" s="294">
        <f>G23+G24</f>
        <v>824.1843594262815</v>
      </c>
      <c r="H22" s="294">
        <f>H23+H24</f>
        <v>711.30724575495185</v>
      </c>
      <c r="I22" s="294">
        <f t="shared" ref="I22:O22" si="24">I23+I24</f>
        <v>757.7914095316321</v>
      </c>
      <c r="J22" s="294">
        <f t="shared" si="24"/>
        <v>625.76873923411313</v>
      </c>
      <c r="K22" s="294">
        <f t="shared" si="24"/>
        <v>585.21500835131974</v>
      </c>
      <c r="L22" s="294">
        <f t="shared" si="24"/>
        <v>595.75921628757612</v>
      </c>
      <c r="M22" s="294">
        <f t="shared" si="24"/>
        <v>636.92201473250771</v>
      </c>
      <c r="N22" s="294">
        <f t="shared" si="24"/>
        <v>667.54215193064817</v>
      </c>
      <c r="O22" s="294">
        <f t="shared" si="24"/>
        <v>694.83481966457384</v>
      </c>
      <c r="P22" s="294">
        <f t="shared" si="20"/>
        <v>3806.0419502007389</v>
      </c>
      <c r="Q22" s="297">
        <f t="shared" ref="Q22:Q24" si="25">P22/$P$14</f>
        <v>8.1459480273798859E-2</v>
      </c>
      <c r="R22" s="307"/>
      <c r="S22" s="307"/>
      <c r="T22" s="307"/>
    </row>
    <row r="23" spans="2:20">
      <c r="B23" s="309" t="s">
        <v>467</v>
      </c>
      <c r="C23" s="293">
        <f>intMF!AC322+intMF!AC325+intMF!AC328</f>
        <v>190.19867686871044</v>
      </c>
      <c r="D23" s="293">
        <f>intMF!AD322+intMF!AD325+intMF!AD328</f>
        <v>161.67452586204607</v>
      </c>
      <c r="E23" s="293">
        <f>intMF!AE322+intMF!AE325+intMF!AE328</f>
        <v>177.73056196161747</v>
      </c>
      <c r="F23" s="293">
        <f>intMF!AF322+intMF!AF325+intMF!AF328</f>
        <v>271.30825333268211</v>
      </c>
      <c r="G23" s="293">
        <f>intMF!AG322+intMF!AG325+intMF!AG328</f>
        <v>447.13089389864149</v>
      </c>
      <c r="H23" s="293">
        <f>intMF!AH322+intMF!AH325+intMF!AH328</f>
        <v>310.02234101195063</v>
      </c>
      <c r="I23" s="293">
        <f>intMF!AI322+intMF!AI325+intMF!AI328</f>
        <v>253.71076038609252</v>
      </c>
      <c r="J23" s="293">
        <f>intMF!AJ322+intMF!AJ325+intMF!AJ328</f>
        <v>182.96202035937614</v>
      </c>
      <c r="K23" s="293">
        <f>intMF!AK322+intMF!AK325+intMF!AK328</f>
        <v>145.86554518785539</v>
      </c>
      <c r="L23" s="293">
        <f>intMF!AL322+intMF!AL325+intMF!AL328</f>
        <v>123.85803410891204</v>
      </c>
      <c r="M23" s="293">
        <f>intMF!AM322+intMF!AM325+intMF!AM328</f>
        <v>133.77352932821719</v>
      </c>
      <c r="N23" s="293">
        <f>intMF!AN322+intMF!AN325+intMF!AN328</f>
        <v>135.91241208395084</v>
      </c>
      <c r="O23" s="293">
        <f>intMF!AO322+intMF!AO325+intMF!AO328</f>
        <v>139.96376148386048</v>
      </c>
      <c r="P23" s="293">
        <f t="shared" si="20"/>
        <v>862.33530255217204</v>
      </c>
      <c r="Q23" s="298">
        <f t="shared" si="25"/>
        <v>1.8456282533602694E-2</v>
      </c>
      <c r="R23" s="307"/>
      <c r="S23" s="307"/>
      <c r="T23" s="307"/>
    </row>
    <row r="24" spans="2:20">
      <c r="B24" s="309" t="s">
        <v>468</v>
      </c>
      <c r="C24" s="293">
        <f>intMF!AC323+intMF!AC326+intMF!AC329</f>
        <v>168.71</v>
      </c>
      <c r="D24" s="293">
        <f>intMF!AD323+intMF!AD326+intMF!AD329</f>
        <v>233.07553199416967</v>
      </c>
      <c r="E24" s="293">
        <f>intMF!AE323+intMF!AE326+intMF!AE329</f>
        <v>259.82784268225004</v>
      </c>
      <c r="F24" s="293">
        <f>intMF!AF323+intMF!AF326+intMF!AF329</f>
        <v>294.74832278039997</v>
      </c>
      <c r="G24" s="293">
        <f>intMF!AG323+intMF!AG326+intMF!AG329</f>
        <v>377.05346552764001</v>
      </c>
      <c r="H24" s="293">
        <f>intMF!AH323+intMF!AH326+intMF!AH329</f>
        <v>401.28490474300122</v>
      </c>
      <c r="I24" s="293">
        <f>intMF!AI323+intMF!AI326+intMF!AI329</f>
        <v>504.08064914553961</v>
      </c>
      <c r="J24" s="293">
        <f>intMF!AJ323+intMF!AJ326+intMF!AJ329</f>
        <v>442.80671887473699</v>
      </c>
      <c r="K24" s="293">
        <f>intMF!AK323+intMF!AK326+intMF!AK329</f>
        <v>439.34946316346429</v>
      </c>
      <c r="L24" s="293">
        <f>intMF!AL323+intMF!AL326+intMF!AL329</f>
        <v>471.90118217866404</v>
      </c>
      <c r="M24" s="293">
        <f>intMF!AM323+intMF!AM326+intMF!AM329</f>
        <v>503.14848540429045</v>
      </c>
      <c r="N24" s="293">
        <f>intMF!AN323+intMF!AN326+intMF!AN329</f>
        <v>531.62973984669736</v>
      </c>
      <c r="O24" s="293">
        <f>intMF!AO323+intMF!AO326+intMF!AO329</f>
        <v>554.87105818071336</v>
      </c>
      <c r="P24" s="293">
        <f t="shared" si="20"/>
        <v>2943.7066476485661</v>
      </c>
      <c r="Q24" s="298">
        <f t="shared" si="25"/>
        <v>6.3003197740196151E-2</v>
      </c>
      <c r="R24" s="307"/>
      <c r="S24" s="307"/>
      <c r="T24" s="307"/>
    </row>
    <row r="25" spans="2:20">
      <c r="B25" s="308" t="s">
        <v>446</v>
      </c>
      <c r="C25" s="294">
        <f>intMF!AC384</f>
        <v>92.266238545422084</v>
      </c>
      <c r="D25" s="294">
        <f>intMF!AD384</f>
        <v>107.94094871251076</v>
      </c>
      <c r="E25" s="294">
        <f>intMF!AE384</f>
        <v>205.97138405200027</v>
      </c>
      <c r="F25" s="294">
        <f>intMF!AF384</f>
        <v>253.46590520499987</v>
      </c>
      <c r="G25" s="294">
        <f>intMF!AG384</f>
        <v>220.58644761457262</v>
      </c>
      <c r="H25" s="294">
        <f>intMF!AH384</f>
        <v>142.32728891000002</v>
      </c>
      <c r="I25" s="294">
        <f>intMF!AI384</f>
        <v>-25.685910036448661</v>
      </c>
      <c r="J25" s="294">
        <f>intMF!AJ384</f>
        <v>-111.58020717878526</v>
      </c>
      <c r="K25" s="294">
        <f>intMF!AK384</f>
        <v>146.56480147092475</v>
      </c>
      <c r="L25" s="294">
        <f>intMF!AL384</f>
        <v>405.57804324823383</v>
      </c>
      <c r="M25" s="294">
        <f>intMF!AM384</f>
        <v>1153.6108082732912</v>
      </c>
      <c r="N25" s="294">
        <f>intMF!AN384</f>
        <v>1764.874720520012</v>
      </c>
      <c r="O25" s="294">
        <f>intMF!AO384</f>
        <v>2488.0151056759842</v>
      </c>
      <c r="P25" s="294">
        <f t="shared" si="20"/>
        <v>5847.063272009661</v>
      </c>
      <c r="Q25" s="297">
        <f t="shared" si="14"/>
        <v>0.12514279703112674</v>
      </c>
      <c r="R25" s="307"/>
      <c r="S25" s="307"/>
      <c r="T25" s="307"/>
    </row>
    <row r="26" spans="2:20">
      <c r="B26" s="308" t="s">
        <v>460</v>
      </c>
      <c r="C26" s="294">
        <f t="shared" ref="C26:F26" si="26">SUM(C27:C29)</f>
        <v>356.02913087722652</v>
      </c>
      <c r="D26" s="294">
        <f t="shared" si="26"/>
        <v>448.31196664374346</v>
      </c>
      <c r="E26" s="294">
        <f t="shared" si="26"/>
        <v>954.01969157809879</v>
      </c>
      <c r="F26" s="294">
        <f t="shared" si="26"/>
        <v>657.27244012948677</v>
      </c>
      <c r="G26" s="294">
        <f>SUM(G27:G29)</f>
        <v>1148.8301926147194</v>
      </c>
      <c r="H26" s="294">
        <f>SUM(H27:H29)</f>
        <v>876.62294773459428</v>
      </c>
      <c r="I26" s="294">
        <f t="shared" ref="I26:O26" si="27">SUM(I27:I29)</f>
        <v>1307.214153385396</v>
      </c>
      <c r="J26" s="294">
        <f t="shared" si="27"/>
        <v>1284.6235034647552</v>
      </c>
      <c r="K26" s="294">
        <f t="shared" si="27"/>
        <v>1874.3296532963159</v>
      </c>
      <c r="L26" s="294">
        <f t="shared" si="27"/>
        <v>1699.8418335572765</v>
      </c>
      <c r="M26" s="294">
        <f t="shared" si="27"/>
        <v>1062.7752273221472</v>
      </c>
      <c r="N26" s="294">
        <f t="shared" si="27"/>
        <v>870.85804719411965</v>
      </c>
      <c r="O26" s="294">
        <f t="shared" si="27"/>
        <v>435.99396419586219</v>
      </c>
      <c r="P26" s="294">
        <f t="shared" si="20"/>
        <v>7228.4222290304751</v>
      </c>
      <c r="Q26" s="297">
        <f t="shared" si="14"/>
        <v>0.15470757434645233</v>
      </c>
      <c r="R26" s="307"/>
      <c r="S26" s="307"/>
      <c r="T26" s="307"/>
    </row>
    <row r="27" spans="2:20">
      <c r="B27" s="285" t="s">
        <v>461</v>
      </c>
      <c r="C27" s="293">
        <f>intMF!AC386</f>
        <v>211.49647385698302</v>
      </c>
      <c r="D27" s="293">
        <f>intMF!AD386</f>
        <v>262.04850870218172</v>
      </c>
      <c r="E27" s="293">
        <f>intMF!AE386</f>
        <v>720.95135038795513</v>
      </c>
      <c r="F27" s="293">
        <f>intMF!AF386</f>
        <v>343.07164259517788</v>
      </c>
      <c r="G27" s="293">
        <f>intMF!AG386</f>
        <v>832.32568548254562</v>
      </c>
      <c r="H27" s="293">
        <f>intMF!AH386</f>
        <v>535.3669076300398</v>
      </c>
      <c r="I27" s="293">
        <f>intMF!AI386</f>
        <v>791.94458221729565</v>
      </c>
      <c r="J27" s="293">
        <f>intMF!AJ386</f>
        <v>864.07628736920913</v>
      </c>
      <c r="K27" s="293">
        <f>intMF!AK386</f>
        <v>1529.5376053660843</v>
      </c>
      <c r="L27" s="293">
        <f>intMF!AL386</f>
        <v>1427.792134255667</v>
      </c>
      <c r="M27" s="293">
        <f>intMF!AM386</f>
        <v>831.48544004381029</v>
      </c>
      <c r="N27" s="293">
        <f>intMF!AN386</f>
        <v>693.77210826866417</v>
      </c>
      <c r="O27" s="293">
        <f>intMF!AO386</f>
        <v>359.65575636834785</v>
      </c>
      <c r="P27" s="293">
        <f t="shared" si="20"/>
        <v>5706.3193316717834</v>
      </c>
      <c r="Q27" s="298">
        <f t="shared" si="14"/>
        <v>0.12213050016692496</v>
      </c>
      <c r="R27" s="307"/>
      <c r="S27" s="307"/>
      <c r="T27" s="307"/>
    </row>
    <row r="28" spans="2:20">
      <c r="B28" s="285" t="s">
        <v>462</v>
      </c>
      <c r="C28" s="293">
        <f>intMF!AC388</f>
        <v>170.35041550616</v>
      </c>
      <c r="D28" s="293">
        <f>intMF!AD388</f>
        <v>214.928464239612</v>
      </c>
      <c r="E28" s="293">
        <f>intMF!AE388</f>
        <v>287.97105069611598</v>
      </c>
      <c r="F28" s="293">
        <f>intMF!AF388</f>
        <v>390.57003784890901</v>
      </c>
      <c r="G28" s="293">
        <f>intMF!AG388</f>
        <v>411.65558615469001</v>
      </c>
      <c r="H28" s="293">
        <f>intMF!AH388</f>
        <v>426.47173391326498</v>
      </c>
      <c r="I28" s="293">
        <f>intMF!AI388</f>
        <v>640.01178499634898</v>
      </c>
      <c r="J28" s="293">
        <f>intMF!AJ388</f>
        <v>608.67462293576659</v>
      </c>
      <c r="K28" s="293">
        <f>intMF!AK388</f>
        <v>622.31717167411489</v>
      </c>
      <c r="L28" s="293">
        <f>intMF!AL388</f>
        <v>691.10374325500595</v>
      </c>
      <c r="M28" s="293">
        <f>intMF!AM388</f>
        <v>757.90284103393492</v>
      </c>
      <c r="N28" s="293">
        <f>intMF!AN388</f>
        <v>866.89395039810574</v>
      </c>
      <c r="O28" s="293">
        <f>intMF!AO388</f>
        <v>978.70108417141194</v>
      </c>
      <c r="P28" s="293">
        <f t="shared" si="20"/>
        <v>4525.5934134683393</v>
      </c>
      <c r="Q28" s="298">
        <f t="shared" si="14"/>
        <v>9.6859806648272678E-2</v>
      </c>
      <c r="R28" s="307"/>
      <c r="S28" s="307"/>
      <c r="T28" s="307"/>
    </row>
    <row r="29" spans="2:20">
      <c r="B29" s="304" t="s">
        <v>463</v>
      </c>
      <c r="C29" s="293">
        <f>-intMF!AC389</f>
        <v>-25.817758485916514</v>
      </c>
      <c r="D29" s="293">
        <f>-intMF!AD389</f>
        <v>-28.665006298050265</v>
      </c>
      <c r="E29" s="293">
        <f>-intMF!AE389</f>
        <v>-54.902709505972297</v>
      </c>
      <c r="F29" s="293">
        <f>-intMF!AF389</f>
        <v>-76.369240314600148</v>
      </c>
      <c r="G29" s="293">
        <f>-intMF!AG389</f>
        <v>-95.151079022516313</v>
      </c>
      <c r="H29" s="293">
        <f>-intMF!AH389</f>
        <v>-85.215693808710483</v>
      </c>
      <c r="I29" s="293">
        <f>-intMF!AI389</f>
        <v>-124.74221382824851</v>
      </c>
      <c r="J29" s="293">
        <f>-intMF!AJ389</f>
        <v>-188.12740684022049</v>
      </c>
      <c r="K29" s="293">
        <f>-intMF!AK389</f>
        <v>-277.52512374388346</v>
      </c>
      <c r="L29" s="293">
        <f>-intMF!AL389</f>
        <v>-419.0540439533965</v>
      </c>
      <c r="M29" s="293">
        <f>-intMF!AM389</f>
        <v>-526.61305375559812</v>
      </c>
      <c r="N29" s="293">
        <f>-intMF!AN389</f>
        <v>-689.80801147265026</v>
      </c>
      <c r="O29" s="293">
        <f>-intMF!AO389</f>
        <v>-902.3628763438976</v>
      </c>
      <c r="P29" s="293">
        <f t="shared" si="20"/>
        <v>-3003.4905161096467</v>
      </c>
      <c r="Q29" s="298">
        <f t="shared" si="14"/>
        <v>-6.4282732468745302E-2</v>
      </c>
      <c r="R29" s="307"/>
      <c r="S29" s="307"/>
      <c r="T29" s="307"/>
    </row>
    <row r="30" spans="2:20" hidden="1">
      <c r="B30" s="312" t="s">
        <v>439</v>
      </c>
      <c r="C30" s="294"/>
      <c r="D30" s="294"/>
      <c r="E30" s="294"/>
      <c r="F30" s="294"/>
      <c r="G30" s="294"/>
      <c r="H30" s="294"/>
      <c r="I30" s="293"/>
      <c r="J30" s="293"/>
      <c r="K30" s="293"/>
      <c r="L30" s="293"/>
      <c r="M30" s="293"/>
      <c r="N30" s="293"/>
      <c r="O30" s="293"/>
      <c r="P30" s="293"/>
      <c r="Q30" s="298"/>
      <c r="R30" s="307"/>
      <c r="S30" s="307"/>
      <c r="T30" s="307"/>
    </row>
    <row r="31" spans="2:20">
      <c r="B31" s="9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P31" s="293"/>
      <c r="Q31" s="298"/>
      <c r="R31" s="307"/>
      <c r="S31" s="307"/>
      <c r="T31" s="307"/>
    </row>
    <row r="32" spans="2:20">
      <c r="B32" s="313" t="s">
        <v>449</v>
      </c>
      <c r="C32" s="292">
        <f>(intMF!AB174+intMF!AC174)/2</f>
        <v>3.5341959658215405E-2</v>
      </c>
      <c r="D32" s="292">
        <f>(intMF!AC174+intMF!AD174)/2</f>
        <v>6.28157158091176E-2</v>
      </c>
      <c r="E32" s="292">
        <f>(intMF!AD174+intMF!AE174)/2</f>
        <v>5.356680213360443E-3</v>
      </c>
      <c r="F32" s="292">
        <f>(intMF!AE174+intMF!AF174)/2</f>
        <v>1.3294397334948527E-2</v>
      </c>
      <c r="G32" s="292">
        <f>(intMF!AF174+intMF!AG174)/2</f>
        <v>7.4235325745578673E-2</v>
      </c>
      <c r="H32" s="292">
        <f>(intMF!AG174+intMF!AH174)/2</f>
        <v>6.1792482316542663E-2</v>
      </c>
      <c r="I32" s="292">
        <f>(intMF!AH174+intMF!AI174)/2</f>
        <v>6.1966021168399998E-2</v>
      </c>
      <c r="J32" s="292">
        <f>(intMF!AI174+intMF!AJ174)/2</f>
        <v>5.9714839527534536E-2</v>
      </c>
      <c r="K32" s="292">
        <f>(intMF!AJ174+intMF!AK174)/2</f>
        <v>5.4844284727513792E-2</v>
      </c>
      <c r="L32" s="292">
        <f>(intMF!AK174+intMF!AL174)/2</f>
        <v>5.6957945837500357E-2</v>
      </c>
      <c r="M32" s="292">
        <f>(intMF!AL174+intMF!AM174)/2</f>
        <v>5.5364382833046899E-2</v>
      </c>
      <c r="N32" s="292">
        <f>(intMF!AM174+intMF!AN174)/2</f>
        <v>5.279778847682659E-2</v>
      </c>
      <c r="O32" s="292">
        <f>(intMF!AN174+intMF!AO174)/2</f>
        <v>5.7920766263571566E-2</v>
      </c>
      <c r="P32" s="292">
        <f>SUM(J32:O32)</f>
        <v>0.33760000766599374</v>
      </c>
      <c r="Q32" s="296">
        <f t="shared" ref="Q32:Q36" si="28">P32/$P$14</f>
        <v>7.2255433662395431E-6</v>
      </c>
      <c r="R32" s="307"/>
      <c r="S32" s="307"/>
      <c r="T32" s="307"/>
    </row>
    <row r="33" spans="2:20">
      <c r="B33" s="286" t="s">
        <v>451</v>
      </c>
      <c r="C33" s="294">
        <f t="shared" ref="C33:F33" si="29">C34+C35</f>
        <v>9606.8630889468386</v>
      </c>
      <c r="D33" s="294">
        <f t="shared" si="29"/>
        <v>10119.114717328588</v>
      </c>
      <c r="E33" s="294">
        <f t="shared" si="29"/>
        <v>10511.2952563908</v>
      </c>
      <c r="F33" s="294">
        <f t="shared" si="29"/>
        <v>11035.426735421672</v>
      </c>
      <c r="G33" s="294">
        <f>G34+G35</f>
        <v>12652.553667639158</v>
      </c>
      <c r="H33" s="294">
        <f>H34+H35</f>
        <v>14240.898167843987</v>
      </c>
      <c r="I33" s="294">
        <f t="shared" ref="I33:O33" si="30">I34+I35</f>
        <v>14626.27755094277</v>
      </c>
      <c r="J33" s="294">
        <f t="shared" si="30"/>
        <v>14794.22833266101</v>
      </c>
      <c r="K33" s="294">
        <f t="shared" si="30"/>
        <v>15379.40576439267</v>
      </c>
      <c r="L33" s="294">
        <f t="shared" si="30"/>
        <v>16154.65609019699</v>
      </c>
      <c r="M33" s="294">
        <f t="shared" si="30"/>
        <v>17108.272672145351</v>
      </c>
      <c r="N33" s="294">
        <f t="shared" si="30"/>
        <v>18310.567840775351</v>
      </c>
      <c r="O33" s="294">
        <f t="shared" si="30"/>
        <v>20725.340118017495</v>
      </c>
      <c r="P33" s="294">
        <f>SUM(J33:O33)</f>
        <v>102472.47081818887</v>
      </c>
      <c r="Q33" s="297">
        <f t="shared" si="28"/>
        <v>2.1931850264502284</v>
      </c>
      <c r="R33" s="307"/>
    </row>
    <row r="34" spans="2:20">
      <c r="B34" s="288" t="s">
        <v>453</v>
      </c>
      <c r="C34" s="293">
        <f>(intMF!AB175+intMF!AC175)/2</f>
        <v>8841.733892112803</v>
      </c>
      <c r="D34" s="293">
        <f>(intMF!AC175+intMF!AD175)/2</f>
        <v>9331.0147759263418</v>
      </c>
      <c r="E34" s="293">
        <f>(intMF!AD175+intMF!AE175)/2</f>
        <v>9716.1148484802634</v>
      </c>
      <c r="F34" s="293">
        <f>(intMF!AE175+intMF!AF175)/2</f>
        <v>10225.220255227076</v>
      </c>
      <c r="G34" s="293">
        <f>(intMF!AF175+intMF!AG175)/2</f>
        <v>11740.738469331016</v>
      </c>
      <c r="H34" s="293">
        <f>(intMF!AG175+intMF!AH175)/2</f>
        <v>13230.608069064567</v>
      </c>
      <c r="I34" s="293">
        <f>(intMF!AH175+intMF!AI175)/2</f>
        <v>13606.838249519395</v>
      </c>
      <c r="J34" s="293">
        <f>(intMF!AI175+intMF!AJ175)/2</f>
        <v>13781.935696052813</v>
      </c>
      <c r="K34" s="293">
        <f>(intMF!AJ175+intMF!AK175)/2</f>
        <v>14345.407149888961</v>
      </c>
      <c r="L34" s="293">
        <f>(intMF!AK175+intMF!AL175)/2</f>
        <v>15085.828767577252</v>
      </c>
      <c r="M34" s="293">
        <f>(intMF!AL175+intMF!AM175)/2</f>
        <v>15996.159329695007</v>
      </c>
      <c r="N34" s="293">
        <f>(intMF!AM175+intMF!AN175)/2</f>
        <v>17143.458767466687</v>
      </c>
      <c r="O34" s="293">
        <f>(intMF!AN175+intMF!AO175)/2</f>
        <v>19434.175698436557</v>
      </c>
      <c r="P34" s="293">
        <f>SUM(J34:O34)</f>
        <v>95786.965409117285</v>
      </c>
      <c r="Q34" s="298">
        <f t="shared" si="28"/>
        <v>2.0500973245498542</v>
      </c>
      <c r="R34" s="307"/>
      <c r="S34" s="307"/>
      <c r="T34" s="307"/>
    </row>
    <row r="35" spans="2:20">
      <c r="B35" s="288" t="s">
        <v>444</v>
      </c>
      <c r="C35" s="293">
        <f>(intMF!AB176+intMF!AC176)/2</f>
        <v>765.12919683403641</v>
      </c>
      <c r="D35" s="293">
        <f>(intMF!AC176+intMF!AD176)/2</f>
        <v>788.09994140224546</v>
      </c>
      <c r="E35" s="293">
        <f>(intMF!AD176+intMF!AE176)/2</f>
        <v>795.18040791053613</v>
      </c>
      <c r="F35" s="293">
        <f>(intMF!AE176+intMF!AF176)/2</f>
        <v>810.20648019459691</v>
      </c>
      <c r="G35" s="293">
        <f>(intMF!AF176+intMF!AG176)/2</f>
        <v>911.81519830814227</v>
      </c>
      <c r="H35" s="293">
        <f>(intMF!AG176+intMF!AH176)/2</f>
        <v>1010.2900987794194</v>
      </c>
      <c r="I35" s="293">
        <f>(intMF!AH176+intMF!AI176)/2</f>
        <v>1019.4393014233747</v>
      </c>
      <c r="J35" s="293">
        <f>(intMF!AI176+intMF!AJ176)/2</f>
        <v>1012.2926366081974</v>
      </c>
      <c r="K35" s="293">
        <f>(intMF!AJ176+intMF!AK176)/2</f>
        <v>1033.9986145037099</v>
      </c>
      <c r="L35" s="293">
        <f>(intMF!AK176+intMF!AL176)/2</f>
        <v>1068.8273226197387</v>
      </c>
      <c r="M35" s="293">
        <f>(intMF!AL176+intMF!AM176)/2</f>
        <v>1112.1133424503455</v>
      </c>
      <c r="N35" s="293">
        <f>(intMF!AM176+intMF!AN176)/2</f>
        <v>1167.1090733086653</v>
      </c>
      <c r="O35" s="293">
        <f>(intMF!AN176+intMF!AO176)/2</f>
        <v>1291.1644195809372</v>
      </c>
      <c r="P35" s="293">
        <f>SUM(J35:O35)</f>
        <v>6685.505409071593</v>
      </c>
      <c r="Q35" s="298">
        <f t="shared" si="28"/>
        <v>0.14308770190037443</v>
      </c>
      <c r="R35" s="306"/>
      <c r="S35" s="307"/>
      <c r="T35" s="307"/>
    </row>
    <row r="36" spans="2:20">
      <c r="B36" s="286" t="s">
        <v>450</v>
      </c>
      <c r="C36" s="292">
        <f t="shared" ref="C36" si="31">C32-C33</f>
        <v>-9606.8277469871809</v>
      </c>
      <c r="D36" s="292">
        <f t="shared" ref="D36:F36" si="32">D32-D33</f>
        <v>-10119.051901612778</v>
      </c>
      <c r="E36" s="292">
        <f t="shared" si="32"/>
        <v>-10511.289899710588</v>
      </c>
      <c r="F36" s="292">
        <f t="shared" si="32"/>
        <v>-11035.413441024337</v>
      </c>
      <c r="G36" s="292">
        <f>G32-G33</f>
        <v>-12652.479432313412</v>
      </c>
      <c r="H36" s="292">
        <f>H32-H33</f>
        <v>-14240.83637536167</v>
      </c>
      <c r="I36" s="292">
        <f t="shared" ref="I36:O36" si="33">I32-I33</f>
        <v>-14626.215584921601</v>
      </c>
      <c r="J36" s="292">
        <f t="shared" si="33"/>
        <v>-14794.168617821482</v>
      </c>
      <c r="K36" s="292">
        <f t="shared" si="33"/>
        <v>-15379.350920107943</v>
      </c>
      <c r="L36" s="292">
        <f t="shared" si="33"/>
        <v>-16154.599132251153</v>
      </c>
      <c r="M36" s="292">
        <f t="shared" si="33"/>
        <v>-17108.217307762519</v>
      </c>
      <c r="N36" s="292">
        <f t="shared" si="33"/>
        <v>-18310.515042986874</v>
      </c>
      <c r="O36" s="292">
        <f t="shared" si="33"/>
        <v>-20725.282197251232</v>
      </c>
      <c r="P36" s="292">
        <f>SUM(J36:O36)</f>
        <v>-102472.1332181812</v>
      </c>
      <c r="Q36" s="296">
        <f t="shared" si="28"/>
        <v>-2.1931778009068621</v>
      </c>
      <c r="R36" s="306"/>
      <c r="S36" s="306"/>
      <c r="T36" s="306"/>
    </row>
    <row r="37" spans="2:20">
      <c r="B37" s="287"/>
      <c r="C37" s="291"/>
      <c r="D37" s="291"/>
      <c r="E37" s="291"/>
      <c r="F37" s="291"/>
      <c r="G37" s="291"/>
      <c r="H37" s="291"/>
      <c r="I37" s="290"/>
      <c r="J37" s="290"/>
      <c r="K37" s="290"/>
      <c r="L37" s="290"/>
      <c r="M37" s="284"/>
      <c r="N37" s="284"/>
      <c r="O37" s="284"/>
      <c r="P37" s="290"/>
      <c r="Q37" s="290"/>
      <c r="R37" s="306"/>
      <c r="S37" s="306"/>
      <c r="T37" s="306"/>
    </row>
    <row r="38" spans="2:20">
      <c r="B38" s="321" t="s">
        <v>125</v>
      </c>
      <c r="C38" s="281">
        <v>2018</v>
      </c>
      <c r="D38" s="281">
        <v>2019</v>
      </c>
      <c r="E38" s="281">
        <v>2020</v>
      </c>
      <c r="F38" s="281">
        <v>2021</v>
      </c>
      <c r="G38" s="281">
        <v>2022</v>
      </c>
      <c r="H38" s="281">
        <v>2023</v>
      </c>
      <c r="I38" s="281">
        <f>H38+1</f>
        <v>2024</v>
      </c>
      <c r="J38" s="281">
        <f t="shared" ref="J38:N38" si="34">I38+1</f>
        <v>2025</v>
      </c>
      <c r="K38" s="281">
        <f t="shared" si="34"/>
        <v>2026</v>
      </c>
      <c r="L38" s="281">
        <f t="shared" si="34"/>
        <v>2027</v>
      </c>
      <c r="M38" s="281">
        <f t="shared" si="34"/>
        <v>2028</v>
      </c>
      <c r="N38" s="281">
        <f t="shared" si="34"/>
        <v>2029</v>
      </c>
      <c r="O38" s="281">
        <f>N38+1</f>
        <v>2030</v>
      </c>
      <c r="P38" s="290"/>
      <c r="Q38" s="290"/>
      <c r="R38" s="306"/>
      <c r="S38" s="306"/>
      <c r="T38" s="306"/>
    </row>
    <row r="39" spans="2:20">
      <c r="B39" s="314" t="s">
        <v>440</v>
      </c>
      <c r="C39" s="315">
        <f>intMF!AC116</f>
        <v>8.5000000000000006E-2</v>
      </c>
      <c r="D39" s="315">
        <f>intMF!AD116</f>
        <v>9.4E-2</v>
      </c>
      <c r="E39" s="315">
        <f>intMF!AE116</f>
        <v>-3.4000000000000002E-2</v>
      </c>
      <c r="F39" s="315">
        <f>intMF!AF116</f>
        <v>0.109</v>
      </c>
      <c r="G39" s="315">
        <f>intMF!AG116</f>
        <v>8.2000000000000003E-2</v>
      </c>
      <c r="H39" s="1041">
        <f>intMF!AH116</f>
        <v>8.2000000000000003E-2</v>
      </c>
      <c r="I39" s="1041">
        <f>intMF!AI116</f>
        <v>8.8999999999999996E-2</v>
      </c>
      <c r="J39" s="1041">
        <f>intMF!AJ116</f>
        <v>7.7424679435095109E-2</v>
      </c>
      <c r="K39" s="1041">
        <f>intMF!AK116</f>
        <v>7.9108502971855302E-2</v>
      </c>
      <c r="L39" s="1041">
        <f>intMF!AL116</f>
        <v>8.1708866604985095E-2</v>
      </c>
      <c r="M39" s="1041">
        <f>intMF!AM116</f>
        <v>7.5751043829722323E-2</v>
      </c>
      <c r="N39" s="1041">
        <f>intMF!AN116</f>
        <v>7.6303176529250144E-2</v>
      </c>
      <c r="O39" s="1041">
        <f>intMF!AO116</f>
        <v>8.6010611818962773E-2</v>
      </c>
      <c r="P39" s="290"/>
      <c r="Q39" s="290"/>
      <c r="R39" s="306"/>
      <c r="S39" s="306"/>
      <c r="T39" s="306"/>
    </row>
    <row r="40" spans="2:20">
      <c r="B40" s="314" t="s">
        <v>256</v>
      </c>
      <c r="C40" s="316">
        <f>intMF!AC967</f>
        <v>0.124410010898162</v>
      </c>
      <c r="D40" s="316">
        <f>intMF!AD967</f>
        <v>0.16590759086936629</v>
      </c>
      <c r="E40" s="316">
        <f>intMF!AE967</f>
        <v>0.12981266973909983</v>
      </c>
      <c r="F40" s="316">
        <f>intMF!AF967</f>
        <v>0.18823554220134278</v>
      </c>
      <c r="G40" s="316">
        <f>intMF!AG967</f>
        <v>0.16276295439881364</v>
      </c>
      <c r="H40" s="290">
        <f>intMF!AH967</f>
        <v>0.141234465845504</v>
      </c>
      <c r="I40" s="290">
        <f>intMF!AI967</f>
        <v>0.18303957103433943</v>
      </c>
      <c r="J40" s="290">
        <f>intMF!AJ967</f>
        <v>0.15364930070053773</v>
      </c>
      <c r="K40" s="290">
        <f>intMF!AK967</f>
        <v>0.15054662260109866</v>
      </c>
      <c r="L40" s="290">
        <f>intMF!AL967</f>
        <v>0.14177157184483394</v>
      </c>
      <c r="M40" s="290">
        <f>intMF!AM967</f>
        <v>0.15252195510502928</v>
      </c>
      <c r="N40" s="290">
        <f>intMF!AN967</f>
        <v>0.15601372330189187</v>
      </c>
      <c r="O40" s="290">
        <f>intMF!AO967</f>
        <v>0.16907671836158039</v>
      </c>
      <c r="P40" s="290"/>
      <c r="Q40" s="290"/>
      <c r="R40" s="306"/>
      <c r="S40" s="306"/>
      <c r="T40" s="306"/>
    </row>
    <row r="41" spans="2:20">
      <c r="B41" s="314" t="s">
        <v>458</v>
      </c>
      <c r="C41" s="316">
        <f>intMF!AC169</f>
        <v>9638.0309846247183</v>
      </c>
      <c r="D41" s="316">
        <f>intMF!AD169</f>
        <v>10328.051189963408</v>
      </c>
      <c r="E41" s="316">
        <f>intMF!AE169</f>
        <v>10150.809272359176</v>
      </c>
      <c r="F41" s="316">
        <f>intMF!AF169</f>
        <v>11059.3452603852</v>
      </c>
      <c r="G41" s="316">
        <f>intMF!AG169</f>
        <v>13281.567169574173</v>
      </c>
      <c r="H41" s="290">
        <f>intMF!AH169</f>
        <v>14233.3825190518</v>
      </c>
      <c r="I41" s="290">
        <f>intMF!AI169</f>
        <v>14202.110804396218</v>
      </c>
      <c r="J41" s="290">
        <f>intMF!AJ169</f>
        <v>14731.502070235892</v>
      </c>
      <c r="K41" s="290">
        <f>intMF!AK169</f>
        <v>15572.477704509954</v>
      </c>
      <c r="L41" s="290">
        <f>intMF!AL169</f>
        <v>16594.209507569791</v>
      </c>
      <c r="M41" s="290">
        <f>intMF!AM169</f>
        <v>17713.596673421565</v>
      </c>
      <c r="N41" s="290">
        <f>intMF!AN169</f>
        <v>19118.642146992988</v>
      </c>
      <c r="O41" s="290">
        <f>intMF!AO169</f>
        <v>22457.728072315753</v>
      </c>
      <c r="P41" s="290"/>
      <c r="Q41" s="290"/>
      <c r="R41" s="306"/>
      <c r="S41" s="306"/>
      <c r="T41" s="306"/>
    </row>
    <row r="42" spans="2:20">
      <c r="B42" s="314" t="s">
        <v>455</v>
      </c>
      <c r="C42" s="316">
        <f>intMF!AC172</f>
        <v>2.5423728813559254E-2</v>
      </c>
      <c r="D42" s="316">
        <f>intMF!AD172</f>
        <v>2.4793388429752206E-2</v>
      </c>
      <c r="E42" s="316">
        <f>intMF!AE172</f>
        <v>2.4193548387096753E-2</v>
      </c>
      <c r="F42" s="316">
        <f>intMF!AF172</f>
        <v>2.3622047244094446E-2</v>
      </c>
      <c r="G42" s="316">
        <f>intMF!AG172</f>
        <v>1.5902384615384513E-2</v>
      </c>
      <c r="H42" s="290">
        <f>intMF!AH172</f>
        <v>2.2179977770426351E-2</v>
      </c>
      <c r="I42" s="290">
        <f>intMF!AI172</f>
        <v>2.2141675313800624E-2</v>
      </c>
      <c r="J42" s="290">
        <f>intMF!AJ172</f>
        <v>2.2205503892761103E-2</v>
      </c>
      <c r="K42" s="290">
        <f>intMF!AK172</f>
        <v>2.2203529041014969E-2</v>
      </c>
      <c r="L42" s="290">
        <f>intMF!AL172</f>
        <v>2.2170535807484182E-2</v>
      </c>
      <c r="M42" s="290">
        <f>intMF!AM172</f>
        <v>2.21089262761891E-2</v>
      </c>
      <c r="N42" s="290">
        <f>intMF!AN172</f>
        <v>2.201984380933153E-2</v>
      </c>
      <c r="O42" s="290">
        <f>intMF!AO172</f>
        <v>2.1908578953669045E-2</v>
      </c>
      <c r="P42" s="290"/>
      <c r="Q42" s="290"/>
      <c r="R42" s="306"/>
      <c r="S42" s="306"/>
      <c r="T42" s="306"/>
    </row>
    <row r="43" spans="2:20">
      <c r="B43" s="314" t="s">
        <v>441</v>
      </c>
      <c r="C43" s="317">
        <f>intMF!AC620</f>
        <v>4.5254242999396848</v>
      </c>
      <c r="D43" s="317">
        <f>intMF!AD620</f>
        <v>5.8578346572654389</v>
      </c>
      <c r="E43" s="317">
        <f>intMF!AE620</f>
        <v>5.8674898333609562</v>
      </c>
      <c r="F43" s="317">
        <f>intMF!AF620</f>
        <v>5.077489493613399</v>
      </c>
      <c r="G43" s="317">
        <f>intMF!AG620</f>
        <v>4.3221902703539996</v>
      </c>
      <c r="H43" s="1042">
        <f>intMF!AH620</f>
        <v>4.3991070480270089</v>
      </c>
      <c r="I43" s="1042">
        <f>intMF!AI620</f>
        <v>5.2860485984505035</v>
      </c>
      <c r="J43" s="1042">
        <f>intMF!AJ620</f>
        <v>4.9754917842353503</v>
      </c>
      <c r="K43" s="1042">
        <f>intMF!AK620</f>
        <v>4.9065290597830566</v>
      </c>
      <c r="L43" s="1042">
        <f>intMF!AL620</f>
        <v>5.0830713712691304</v>
      </c>
      <c r="M43" s="1042">
        <f>intMF!AM620</f>
        <v>4.8209248723489022</v>
      </c>
      <c r="N43" s="1042">
        <f>intMF!AN620</f>
        <v>4.4833549777851029</v>
      </c>
      <c r="O43" s="1042">
        <f>intMF!AO620</f>
        <v>4.0181509846643024</v>
      </c>
      <c r="P43" s="290"/>
      <c r="Q43" s="290"/>
      <c r="R43" s="306"/>
      <c r="S43" s="306"/>
      <c r="T43" s="306"/>
    </row>
    <row r="44" spans="2:20">
      <c r="B44" s="314" t="s">
        <v>448</v>
      </c>
      <c r="C44" s="315">
        <f>intMF!AC146</f>
        <v>8.1955550878596878E-2</v>
      </c>
      <c r="D44" s="315">
        <f>intMF!AD146</f>
        <v>8.8854474080016149E-2</v>
      </c>
      <c r="E44" s="315">
        <f>intMF!AE146</f>
        <v>0.10201143794665103</v>
      </c>
      <c r="F44" s="315">
        <f>intMF!AF146</f>
        <v>0.10854967535728786</v>
      </c>
      <c r="G44" s="315">
        <f>intMF!AG146</f>
        <v>9.5389801731100773E-2</v>
      </c>
      <c r="H44" s="1041">
        <f>intMF!AH146</f>
        <v>8.474672173823683E-2</v>
      </c>
      <c r="I44" s="1041">
        <f>intMF!AI146</f>
        <v>7.856579729688179E-2</v>
      </c>
      <c r="J44" s="1041">
        <f>intMF!AJ146</f>
        <v>6.9351973384502941E-2</v>
      </c>
      <c r="K44" s="1041">
        <f>intMF!AK146</f>
        <v>6.894017818555738E-2</v>
      </c>
      <c r="L44" s="1041">
        <f>intMF!AL146</f>
        <v>7.2895680473446814E-2</v>
      </c>
      <c r="M44" s="1041">
        <f>intMF!AM146</f>
        <v>7.4713932922589196E-2</v>
      </c>
      <c r="N44" s="1041">
        <f>intMF!AN146</f>
        <v>7.5231118864475324E-2</v>
      </c>
      <c r="O44" s="1041">
        <f>intMF!AO146</f>
        <v>9.8142096767665846E-3</v>
      </c>
    </row>
    <row r="45" spans="2:20">
      <c r="B45" s="314" t="s">
        <v>469</v>
      </c>
      <c r="C45" s="316">
        <f>intMF!AC549</f>
        <v>253.40918236645098</v>
      </c>
      <c r="D45" s="316">
        <f>intMF!AD549</f>
        <v>252.03158176406623</v>
      </c>
      <c r="E45" s="316">
        <f>intMF!AE549</f>
        <v>274.26263708199377</v>
      </c>
      <c r="F45" s="316">
        <f>intMF!AF549</f>
        <v>378.55194687928781</v>
      </c>
      <c r="G45" s="316">
        <f>intMF!AG549</f>
        <v>461.19098143979107</v>
      </c>
      <c r="H45" s="290">
        <f>intMF!AH549</f>
        <v>504.69417508216338</v>
      </c>
      <c r="I45" s="290">
        <f>intMF!AI549</f>
        <v>502.42792948483049</v>
      </c>
      <c r="J45" s="290">
        <f>intMF!AJ549</f>
        <v>525.07706478420835</v>
      </c>
      <c r="K45" s="290">
        <f>intMF!AK549</f>
        <v>549.805009356808</v>
      </c>
      <c r="L45" s="290">
        <f>intMF!AL549</f>
        <v>575.22855609734722</v>
      </c>
      <c r="M45" s="290">
        <f>intMF!AM549</f>
        <v>598.63164644174174</v>
      </c>
      <c r="N45" s="290">
        <f>intMF!AN549</f>
        <v>622.4544155925679</v>
      </c>
      <c r="O45" s="290">
        <f>intMF!AO549</f>
        <v>646.88043917589721</v>
      </c>
    </row>
    <row r="46" spans="2:20">
      <c r="B46" s="314" t="s">
        <v>447</v>
      </c>
      <c r="C46" s="318">
        <f>intMF!AC771</f>
        <v>0.10780590892078035</v>
      </c>
      <c r="D46" s="318">
        <f>intMF!AD771</f>
        <v>0.12571715240612891</v>
      </c>
      <c r="E46" s="318">
        <f>intMF!AE771</f>
        <v>0.21813896892669127</v>
      </c>
      <c r="F46" s="318">
        <f>intMF!AF771</f>
        <v>0.25299165986946615</v>
      </c>
      <c r="G46" s="318">
        <f>intMF!AG771</f>
        <v>0.13614376567987407</v>
      </c>
      <c r="H46" s="1043">
        <f>intMF!AH771</f>
        <v>0.1990517354707686</v>
      </c>
      <c r="I46" s="1043">
        <f>intMF!AI771</f>
        <v>0.14254833487810248</v>
      </c>
      <c r="J46" s="1043">
        <f>intMF!AJ771</f>
        <v>0.10631746750161586</v>
      </c>
      <c r="K46" s="1043">
        <f>intMF!AK771</f>
        <v>9.3720296491498711E-2</v>
      </c>
      <c r="L46" s="1043">
        <f>intMF!AL771</f>
        <v>0.1602845793848684</v>
      </c>
      <c r="M46" s="1043">
        <f>intMF!AM771</f>
        <v>9.4760336604448048E-2</v>
      </c>
      <c r="N46" s="1043">
        <f>intMF!AN771</f>
        <v>6.9717575535774623E-2</v>
      </c>
      <c r="O46" s="1043">
        <f>intMF!AO771</f>
        <v>0.10729363218115617</v>
      </c>
    </row>
    <row r="49" spans="2:16">
      <c r="B49" s="282" t="s">
        <v>437</v>
      </c>
      <c r="C49" s="281" t="str">
        <f t="shared" ref="C49" si="35">C12</f>
        <v>2017/18</v>
      </c>
      <c r="D49" s="281" t="str">
        <f t="shared" ref="D49:F49" si="36">D12</f>
        <v>2018/19</v>
      </c>
      <c r="E49" s="281" t="str">
        <f t="shared" si="36"/>
        <v>2019/20</v>
      </c>
      <c r="F49" s="281" t="str">
        <f t="shared" si="36"/>
        <v>2020/21</v>
      </c>
      <c r="G49" s="281" t="str">
        <f>G12</f>
        <v>2021/22</v>
      </c>
      <c r="H49" s="281" t="str">
        <f>H12</f>
        <v>2022/23</v>
      </c>
      <c r="I49" s="281" t="str">
        <f t="shared" ref="I49:O49" si="37">I12</f>
        <v>2023/24</v>
      </c>
      <c r="J49" s="281" t="str">
        <f t="shared" si="37"/>
        <v>2024/25</v>
      </c>
      <c r="K49" s="281" t="str">
        <f t="shared" si="37"/>
        <v>2025/26</v>
      </c>
      <c r="L49" s="281" t="str">
        <f t="shared" si="37"/>
        <v>2026/27</v>
      </c>
      <c r="M49" s="281" t="str">
        <f t="shared" si="37"/>
        <v>2027/28</v>
      </c>
      <c r="N49" s="281" t="str">
        <f t="shared" si="37"/>
        <v>2028/29</v>
      </c>
      <c r="O49" s="281" t="str">
        <f t="shared" si="37"/>
        <v>2029/30</v>
      </c>
      <c r="P49" s="320"/>
    </row>
    <row r="50" spans="2:16">
      <c r="B50" s="282" t="s">
        <v>456</v>
      </c>
      <c r="C50" s="282"/>
      <c r="D50" s="282"/>
      <c r="E50" s="282"/>
      <c r="F50" s="282"/>
      <c r="G50" s="282"/>
      <c r="H50" s="282"/>
      <c r="I50" s="280" t="s">
        <v>438</v>
      </c>
      <c r="J50" s="280" t="s">
        <v>438</v>
      </c>
      <c r="K50" s="280" t="s">
        <v>438</v>
      </c>
      <c r="L50" s="280" t="s">
        <v>438</v>
      </c>
      <c r="M50" s="280" t="s">
        <v>438</v>
      </c>
      <c r="N50" s="280" t="s">
        <v>438</v>
      </c>
      <c r="O50" s="280" t="s">
        <v>438</v>
      </c>
      <c r="P50" s="86"/>
    </row>
    <row r="51" spans="2:16">
      <c r="B51" s="283" t="str">
        <f>B14</f>
        <v>NST2 total cost</v>
      </c>
      <c r="C51" s="299">
        <f>C14/((intMF!AB$967+intMF!AC$967)/2)</f>
        <v>16940.037825076437</v>
      </c>
      <c r="D51" s="299">
        <f>D14/((intMF!AC$967+intMF!AD$967)/2)</f>
        <v>18058.451065663208</v>
      </c>
      <c r="E51" s="299">
        <f>E14/((intMF!AD$967+intMF!AE$967)/2)</f>
        <v>22745.053540495119</v>
      </c>
      <c r="F51" s="299">
        <f>F14/((intMF!AE$967+intMF!AF$967)/2)</f>
        <v>21908.06999904972</v>
      </c>
      <c r="G51" s="299">
        <f>G14/((intMF!AF$967+intMF!AG$967)/2)</f>
        <v>25479.732387487085</v>
      </c>
      <c r="H51" s="299">
        <f>H14/((intMF!AG$967+intMF!AH$967)/2)</f>
        <v>29069.846770687134</v>
      </c>
      <c r="I51" s="299">
        <f>I14/((intMF!AH$967+intMF!AI$967)/2)</f>
        <v>31409.968063081269</v>
      </c>
      <c r="J51" s="299">
        <f>J14/((intMF!AI$967+intMF!AJ$967)/2)</f>
        <v>32038.273172881396</v>
      </c>
      <c r="K51" s="299">
        <f>K14/((intMF!AJ$967+intMF!AK$967)/2)</f>
        <v>43681.193596751677</v>
      </c>
      <c r="L51" s="299">
        <f>L14/((intMF!AK$967+intMF!AL$967)/2)</f>
        <v>49885.387807351784</v>
      </c>
      <c r="M51" s="299">
        <f>M14/((intMF!AL$967+intMF!AM$967)/2)</f>
        <v>53760.954996829671</v>
      </c>
      <c r="N51" s="299">
        <f>N14/((intMF!AM$967+intMF!AN$967)/2)</f>
        <v>57736.30298966993</v>
      </c>
      <c r="O51" s="299">
        <f>O14/((intMF!AN$967+intMF!AO$967)/2)</f>
        <v>65071.348844445005</v>
      </c>
      <c r="P51" s="299"/>
    </row>
    <row r="52" spans="2:16">
      <c r="B52" s="9" t="str">
        <f t="shared" ref="B52:G83" si="38">B15</f>
        <v>Public Resources</v>
      </c>
      <c r="C52" s="300">
        <f>C15/((intMF!AB$967+intMF!AC$967)/2)</f>
        <v>16939.773937057664</v>
      </c>
      <c r="D52" s="300">
        <f>D15/((intMF!AC$967+intMF!AD$967)/2)</f>
        <v>18058.018327755301</v>
      </c>
      <c r="E52" s="300">
        <f>E15/((intMF!AD$967+intMF!AE$967)/2)</f>
        <v>22745.017312472039</v>
      </c>
      <c r="F52" s="300">
        <f>F15/((intMF!AE$967+intMF!AF$967)/2)</f>
        <v>21907.986399162433</v>
      </c>
      <c r="G52" s="300">
        <f>G15/((intMF!AF$967+intMF!AG$967)/2)</f>
        <v>25479.309392366224</v>
      </c>
      <c r="H52" s="300">
        <f>H15/((intMF!AG$967+intMF!AH$967)/2)</f>
        <v>29069.440237748357</v>
      </c>
      <c r="I52" s="300">
        <f>I15/((intMF!AH$967+intMF!AI$967)/2)</f>
        <v>31409.58588002545</v>
      </c>
      <c r="J52" s="300">
        <f>J15/((intMF!AI$967+intMF!AJ$967)/2)</f>
        <v>32037.918454656112</v>
      </c>
      <c r="K52" s="300">
        <f>K15/((intMF!AJ$967+intMF!AK$967)/2)</f>
        <v>43680.83301148063</v>
      </c>
      <c r="L52" s="300">
        <f>L15/((intMF!AK$967+intMF!AL$967)/2)</f>
        <v>49884.998109092012</v>
      </c>
      <c r="M52" s="300">
        <f>M15/((intMF!AL$967+intMF!AM$967)/2)</f>
        <v>53760.578744022438</v>
      </c>
      <c r="N52" s="300">
        <f>N15/((intMF!AM$967+intMF!AN$967)/2)</f>
        <v>57735.960742129872</v>
      </c>
      <c r="O52" s="300">
        <f>O15/((intMF!AN$967+intMF!AO$967)/2)</f>
        <v>65070.992508122305</v>
      </c>
      <c r="P52" s="300"/>
    </row>
    <row r="53" spans="2:16">
      <c r="B53" s="9" t="str">
        <f t="shared" si="38"/>
        <v>Private resources</v>
      </c>
      <c r="C53" s="300">
        <f>C16/((intMF!AB$967+intMF!AC$967)/2)</f>
        <v>0.26388801877377643</v>
      </c>
      <c r="D53" s="300">
        <f>D16/((intMF!AC$967+intMF!AD$967)/2)</f>
        <v>0.43273790790967787</v>
      </c>
      <c r="E53" s="300">
        <f>E16/((intMF!AD$967+intMF!AE$967)/2)</f>
        <v>3.6228023080587583E-2</v>
      </c>
      <c r="F53" s="300">
        <f>F16/((intMF!AE$967+intMF!AF$967)/2)</f>
        <v>8.3599887286510022E-2</v>
      </c>
      <c r="G53" s="300">
        <f>G16/((intMF!AF$967+intMF!AG$967)/2)</f>
        <v>0.42299512086027319</v>
      </c>
      <c r="H53" s="300">
        <f>H16/((intMF!AG$967+intMF!AH$967)/2)</f>
        <v>0.40653293877876384</v>
      </c>
      <c r="I53" s="300">
        <f>I16/((intMF!AH$967+intMF!AI$967)/2)</f>
        <v>0.38218305581683615</v>
      </c>
      <c r="J53" s="300">
        <f>J16/((intMF!AI$967+intMF!AJ$967)/2)</f>
        <v>0.35471822528519142</v>
      </c>
      <c r="K53" s="300">
        <f>K16/((intMF!AJ$967+intMF!AK$967)/2)</f>
        <v>0.36058527104671928</v>
      </c>
      <c r="L53" s="300">
        <f>L16/((intMF!AK$967+intMF!AL$967)/2)</f>
        <v>0.38969825977106837</v>
      </c>
      <c r="M53" s="300">
        <f>M16/((intMF!AL$967+intMF!AM$967)/2)</f>
        <v>0.37625280723540311</v>
      </c>
      <c r="N53" s="300">
        <f>N16/((intMF!AM$967+intMF!AN$967)/2)</f>
        <v>0.34224754005397529</v>
      </c>
      <c r="O53" s="300">
        <f>O16/((intMF!AN$967+intMF!AO$967)/2)</f>
        <v>0.35633632269957727</v>
      </c>
      <c r="P53" s="300"/>
    </row>
    <row r="54" spans="2:16">
      <c r="B54" s="9"/>
      <c r="C54" s="300"/>
      <c r="D54" s="300"/>
      <c r="E54" s="300"/>
      <c r="F54" s="300"/>
      <c r="G54" s="300"/>
      <c r="H54" s="300"/>
      <c r="I54" s="300"/>
      <c r="J54" s="300"/>
      <c r="K54" s="300"/>
      <c r="L54" s="300"/>
      <c r="M54" s="300"/>
      <c r="N54" s="300"/>
      <c r="O54" s="300"/>
      <c r="P54" s="300"/>
    </row>
    <row r="55" spans="2:16">
      <c r="B55" s="86" t="str">
        <f t="shared" si="38"/>
        <v xml:space="preserve">   1. Public Resources</v>
      </c>
      <c r="C55" s="301">
        <f>C18/((intMF!AB$967+intMF!AC$967)/2)</f>
        <v>16939.773937057664</v>
      </c>
      <c r="D55" s="301">
        <f>D18/((intMF!AC$967+intMF!AD$967)/2)</f>
        <v>18058.018327755301</v>
      </c>
      <c r="E55" s="301">
        <f>E18/((intMF!AD$967+intMF!AE$967)/2)</f>
        <v>22745.017312472039</v>
      </c>
      <c r="F55" s="301">
        <f>F18/((intMF!AE$967+intMF!AF$967)/2)</f>
        <v>21907.986399162433</v>
      </c>
      <c r="G55" s="301">
        <f>G18/((intMF!AF$967+intMF!AG$967)/2)</f>
        <v>25479.309392366224</v>
      </c>
      <c r="H55" s="301">
        <f>H18/((intMF!AG$967+intMF!AH$967)/2)</f>
        <v>29069.440237748357</v>
      </c>
      <c r="I55" s="301">
        <f>I18/((intMF!AH$967+intMF!AI$967)/2)</f>
        <v>31409.58588002545</v>
      </c>
      <c r="J55" s="301">
        <f>J18/((intMF!AI$967+intMF!AJ$967)/2)</f>
        <v>32037.918454656112</v>
      </c>
      <c r="K55" s="301">
        <f>K18/((intMF!AJ$967+intMF!AK$967)/2)</f>
        <v>43680.83301148063</v>
      </c>
      <c r="L55" s="301">
        <f>L18/((intMF!AK$967+intMF!AL$967)/2)</f>
        <v>49884.998109092012</v>
      </c>
      <c r="M55" s="301">
        <f>M18/((intMF!AL$967+intMF!AM$967)/2)</f>
        <v>53760.578744022438</v>
      </c>
      <c r="N55" s="301">
        <f>N18/((intMF!AM$967+intMF!AN$967)/2)</f>
        <v>57735.960742129872</v>
      </c>
      <c r="O55" s="301">
        <f>O18/((intMF!AN$967+intMF!AO$967)/2)</f>
        <v>65070.992508122305</v>
      </c>
      <c r="P55" s="301"/>
    </row>
    <row r="56" spans="2:16">
      <c r="B56" s="308" t="str">
        <f t="shared" si="38"/>
        <v>1.1. Total revenue and grants</v>
      </c>
      <c r="C56" s="302">
        <f>C19/((intMF!AB$967+intMF!AC$967)/2)</f>
        <v>13592.484256280111</v>
      </c>
      <c r="D56" s="302">
        <f>D19/((intMF!AC$967+intMF!AD$967)/2)</f>
        <v>14225.988082467773</v>
      </c>
      <c r="E56" s="302">
        <f>E19/((intMF!AD$967+intMF!AE$967)/2)</f>
        <v>14899.825554265601</v>
      </c>
      <c r="F56" s="302">
        <f>F19/((intMF!AE$967+intMF!AF$967)/2)</f>
        <v>16180.940554270024</v>
      </c>
      <c r="G56" s="302">
        <f>G19/((intMF!AF$967+intMF!AG$967)/2)</f>
        <v>17676.332151758401</v>
      </c>
      <c r="H56" s="302">
        <f>H19/((intMF!AG$967+intMF!AH$967)/2)</f>
        <v>22365.763372163899</v>
      </c>
      <c r="I56" s="302">
        <f>I19/((intMF!AH$967+intMF!AI$967)/2)</f>
        <v>23505.602843456876</v>
      </c>
      <c r="J56" s="302">
        <f>J19/((intMF!AI$967+intMF!AJ$967)/2)</f>
        <v>25069.804003818706</v>
      </c>
      <c r="K56" s="302">
        <f>K19/((intMF!AJ$967+intMF!AK$967)/2)</f>
        <v>30394.037890539112</v>
      </c>
      <c r="L56" s="302">
        <f>L19/((intMF!AK$967+intMF!AL$967)/2)</f>
        <v>35480.011236508333</v>
      </c>
      <c r="M56" s="302">
        <f>M19/((intMF!AL$967+intMF!AM$967)/2)</f>
        <v>38698.160901763687</v>
      </c>
      <c r="N56" s="302">
        <f>N19/((intMF!AM$967+intMF!AN$967)/2)</f>
        <v>40650.528150843493</v>
      </c>
      <c r="O56" s="302">
        <f>O19/((intMF!AN$967+intMF!AO$967)/2)</f>
        <v>47082.096526377463</v>
      </c>
      <c r="P56" s="302"/>
    </row>
    <row r="57" spans="2:16">
      <c r="B57" s="309" t="str">
        <f t="shared" si="38"/>
        <v xml:space="preserve">      1.1.1.Tax revenue</v>
      </c>
      <c r="C57" s="319">
        <f>C20/((intMF!AB$967+intMF!AC$967)/2)</f>
        <v>8952.3820793490049</v>
      </c>
      <c r="D57" s="319">
        <f>D20/((intMF!AC$967+intMF!AD$967)/2)</f>
        <v>9661.9857003499674</v>
      </c>
      <c r="E57" s="319">
        <f>E20/((intMF!AD$967+intMF!AE$967)/2)</f>
        <v>9979.760678231265</v>
      </c>
      <c r="F57" s="319">
        <f>F20/((intMF!AE$967+intMF!AF$967)/2)</f>
        <v>10197.75758274353</v>
      </c>
      <c r="G57" s="319">
        <f>G20/((intMF!AF$967+intMF!AG$967)/2)</f>
        <v>10693.912420296248</v>
      </c>
      <c r="H57" s="319">
        <f>H20/((intMF!AG$967+intMF!AH$967)/2)</f>
        <v>15048.626366463359</v>
      </c>
      <c r="I57" s="319">
        <f>I20/((intMF!AH$967+intMF!AI$967)/2)</f>
        <v>15994.629415035513</v>
      </c>
      <c r="J57" s="319">
        <f>J20/((intMF!AI$967+intMF!AJ$967)/2)</f>
        <v>18041.034986396629</v>
      </c>
      <c r="K57" s="319">
        <f>K20/((intMF!AJ$967+intMF!AK$967)/2)</f>
        <v>22868.120022945037</v>
      </c>
      <c r="L57" s="319">
        <f>L20/((intMF!AK$967+intMF!AL$967)/2)</f>
        <v>27112.688213608217</v>
      </c>
      <c r="M57" s="319">
        <f>M20/((intMF!AL$967+intMF!AM$967)/2)</f>
        <v>29542.622138135659</v>
      </c>
      <c r="N57" s="319">
        <f>N20/((intMF!AM$967+intMF!AN$967)/2)</f>
        <v>31159.486847245964</v>
      </c>
      <c r="O57" s="319">
        <f>O20/((intMF!AN$967+intMF!AO$967)/2)</f>
        <v>36535.140072595081</v>
      </c>
      <c r="P57" s="319"/>
    </row>
    <row r="58" spans="2:16">
      <c r="B58" s="309" t="str">
        <f t="shared" si="38"/>
        <v xml:space="preserve">      1.1.2. Non-Tax revenue</v>
      </c>
      <c r="C58" s="319">
        <f>C21/((intMF!AB$967+intMF!AC$967)/2)</f>
        <v>1960.2366410203008</v>
      </c>
      <c r="D58" s="319">
        <f>D21/((intMF!AC$967+intMF!AD$967)/2)</f>
        <v>1844.5664577861396</v>
      </c>
      <c r="E58" s="319">
        <f>E21/((intMF!AD$967+intMF!AE$967)/2)</f>
        <v>1960.7924626828869</v>
      </c>
      <c r="F58" s="319">
        <f>F21/((intMF!AE$967+intMF!AF$967)/2)</f>
        <v>2423.6183843872245</v>
      </c>
      <c r="G58" s="319">
        <f>G21/((intMF!AF$967+intMF!AG$967)/2)</f>
        <v>2286.1924404081988</v>
      </c>
      <c r="H58" s="319">
        <f>H21/((intMF!AG$967+intMF!AH$967)/2)</f>
        <v>2637.4443610505568</v>
      </c>
      <c r="I58" s="319">
        <f>I21/((intMF!AH$967+intMF!AI$967)/2)</f>
        <v>2837.2017208675793</v>
      </c>
      <c r="J58" s="319">
        <f>J21/((intMF!AI$967+intMF!AJ$967)/2)</f>
        <v>3311.5761324319869</v>
      </c>
      <c r="K58" s="319">
        <f>K21/((intMF!AJ$967+intMF!AK$967)/2)</f>
        <v>3678.2988594259168</v>
      </c>
      <c r="L58" s="319">
        <f>L21/((intMF!AK$967+intMF!AL$967)/2)</f>
        <v>4291.2222012130214</v>
      </c>
      <c r="M58" s="319">
        <f>M21/((intMF!AL$967+intMF!AM$967)/2)</f>
        <v>4827.0574590357219</v>
      </c>
      <c r="N58" s="319">
        <f>N21/((intMF!AM$967+intMF!AN$967)/2)</f>
        <v>5163.8778755142357</v>
      </c>
      <c r="O58" s="319">
        <f>O21/((intMF!AN$967+intMF!AO$967)/2)</f>
        <v>6272.2394482061054</v>
      </c>
      <c r="P58" s="319"/>
    </row>
    <row r="59" spans="2:16">
      <c r="B59" s="309" t="str">
        <f t="shared" si="38"/>
        <v xml:space="preserve">      1.1.3. Total grants</v>
      </c>
      <c r="C59" s="302">
        <f>C22/((intMF!AB$967+intMF!AC$967)/2)</f>
        <v>2679.8655359108066</v>
      </c>
      <c r="D59" s="302">
        <f>D22/((intMF!AC$967+intMF!AD$967)/2)</f>
        <v>2719.435924331668</v>
      </c>
      <c r="E59" s="302">
        <f>E22/((intMF!AD$967+intMF!AE$967)/2)</f>
        <v>2959.2724133514489</v>
      </c>
      <c r="F59" s="302">
        <f>F22/((intMF!AE$967+intMF!AF$967)/2)</f>
        <v>3559.564587139268</v>
      </c>
      <c r="G59" s="302">
        <f>G22/((intMF!AF$967+intMF!AG$967)/2)</f>
        <v>4696.2272910539541</v>
      </c>
      <c r="H59" s="302">
        <f>H22/((intMF!AG$967+intMF!AH$967)/2)</f>
        <v>4679.6926446499847</v>
      </c>
      <c r="I59" s="302">
        <f>I22/((intMF!AH$967+intMF!AI$967)/2)</f>
        <v>4673.7717075537821</v>
      </c>
      <c r="J59" s="302">
        <f>J22/((intMF!AI$967+intMF!AJ$967)/2)</f>
        <v>3717.1928849900896</v>
      </c>
      <c r="K59" s="302">
        <f>K22/((intMF!AJ$967+intMF!AK$967)/2)</f>
        <v>3847.6190081681589</v>
      </c>
      <c r="L59" s="302">
        <f>L22/((intMF!AK$967+intMF!AL$967)/2)</f>
        <v>4076.1008216870896</v>
      </c>
      <c r="M59" s="302">
        <f>M22/((intMF!AL$967+intMF!AM$967)/2)</f>
        <v>4328.4813045923074</v>
      </c>
      <c r="N59" s="302">
        <f>N22/((intMF!AM$967+intMF!AN$967)/2)</f>
        <v>4327.1634280832895</v>
      </c>
      <c r="O59" s="302">
        <f>O22/((intMF!AN$967+intMF!AO$967)/2)</f>
        <v>4274.7170055762781</v>
      </c>
      <c r="P59" s="302"/>
    </row>
    <row r="60" spans="2:16">
      <c r="B60" s="309" t="str">
        <f t="shared" si="38"/>
        <v xml:space="preserve">                  of which Budget grants</v>
      </c>
      <c r="C60" s="303">
        <f>C23/((intMF!AB$967+intMF!AC$967)/2)</f>
        <v>1420.157583157971</v>
      </c>
      <c r="D60" s="303">
        <f>D23/((intMF!AC$967+intMF!AD$967)/2)</f>
        <v>1113.7769455088492</v>
      </c>
      <c r="E60" s="303">
        <f>E23/((intMF!AD$967+intMF!AE$967)/2)</f>
        <v>1202.0181613253269</v>
      </c>
      <c r="F60" s="303">
        <f>F23/((intMF!AE$967+intMF!AF$967)/2)</f>
        <v>1706.0825569645838</v>
      </c>
      <c r="G60" s="303">
        <f>G23/((intMF!AF$967+intMF!AG$967)/2)</f>
        <v>2547.7652937527837</v>
      </c>
      <c r="H60" s="303">
        <f>H23/((intMF!AG$967+intMF!AH$967)/2)</f>
        <v>2039.6379729985265</v>
      </c>
      <c r="I60" s="303">
        <f>I23/((intMF!AH$967+intMF!AI$967)/2)</f>
        <v>1564.7923147180761</v>
      </c>
      <c r="J60" s="303">
        <f>J23/((intMF!AI$967+intMF!AJ$967)/2)</f>
        <v>1086.8314085738364</v>
      </c>
      <c r="K60" s="303">
        <f>K23/((intMF!AJ$967+intMF!AK$967)/2)</f>
        <v>959.023668724299</v>
      </c>
      <c r="L60" s="303">
        <f>L23/((intMF!AK$967+intMF!AL$967)/2)</f>
        <v>847.41926067021404</v>
      </c>
      <c r="M60" s="303">
        <f>M23/((intMF!AL$967+intMF!AM$967)/2)</f>
        <v>909.11635546103787</v>
      </c>
      <c r="N60" s="303">
        <f>N23/((intMF!AM$967+intMF!AN$967)/2)</f>
        <v>881.01585389226102</v>
      </c>
      <c r="O60" s="303">
        <f>O23/((intMF!AN$967+intMF!AO$967)/2)</f>
        <v>861.07583334454625</v>
      </c>
      <c r="P60" s="303"/>
    </row>
    <row r="61" spans="2:16">
      <c r="B61" s="309" t="str">
        <f t="shared" si="38"/>
        <v xml:space="preserve">                                  Project grants</v>
      </c>
      <c r="C61" s="303">
        <f>C24/((intMF!AB$967+intMF!AC$967)/2)</f>
        <v>1259.7079527528354</v>
      </c>
      <c r="D61" s="303">
        <f>D24/((intMF!AC$967+intMF!AD$967)/2)</f>
        <v>1605.6589788228191</v>
      </c>
      <c r="E61" s="303">
        <f>E24/((intMF!AD$967+intMF!AE$967)/2)</f>
        <v>1757.2542520261222</v>
      </c>
      <c r="F61" s="303">
        <f>F24/((intMF!AE$967+intMF!AF$967)/2)</f>
        <v>1853.4820301746845</v>
      </c>
      <c r="G61" s="303">
        <f>G24/((intMF!AF$967+intMF!AG$967)/2)</f>
        <v>2148.46199730117</v>
      </c>
      <c r="H61" s="303">
        <f>H24/((intMF!AG$967+intMF!AH$967)/2)</f>
        <v>2640.0546716514586</v>
      </c>
      <c r="I61" s="303">
        <f>I24/((intMF!AH$967+intMF!AI$967)/2)</f>
        <v>3108.9793928357067</v>
      </c>
      <c r="J61" s="303">
        <f>J24/((intMF!AI$967+intMF!AJ$967)/2)</f>
        <v>2630.361476416253</v>
      </c>
      <c r="K61" s="303">
        <f>K24/((intMF!AJ$967+intMF!AK$967)/2)</f>
        <v>2888.5953394438598</v>
      </c>
      <c r="L61" s="303">
        <f>L24/((intMF!AK$967+intMF!AL$967)/2)</f>
        <v>3228.6815610168751</v>
      </c>
      <c r="M61" s="303">
        <f>M24/((intMF!AL$967+intMF!AM$967)/2)</f>
        <v>3419.3649491312694</v>
      </c>
      <c r="N61" s="303">
        <f>N24/((intMF!AM$967+intMF!AN$967)/2)</f>
        <v>3446.147574191029</v>
      </c>
      <c r="O61" s="303">
        <f>O24/((intMF!AN$967+intMF!AO$967)/2)</f>
        <v>3413.6411722317316</v>
      </c>
      <c r="P61" s="303"/>
    </row>
    <row r="62" spans="2:16">
      <c r="B62" s="308" t="str">
        <f t="shared" si="38"/>
        <v>1.2. Net Domestic Financing</v>
      </c>
      <c r="C62" s="302">
        <f>C25/((intMF!AB$967+intMF!AC$967)/2)</f>
        <v>688.9248679168893</v>
      </c>
      <c r="D62" s="302">
        <f>D25/((intMF!AC$967+intMF!AD$967)/2)</f>
        <v>743.60595468782105</v>
      </c>
      <c r="E62" s="302">
        <f>E25/((intMF!AD$967+intMF!AE$967)/2)</f>
        <v>1393.0150313556403</v>
      </c>
      <c r="F62" s="302">
        <f>F25/((intMF!AE$967+intMF!AF$967)/2)</f>
        <v>1593.8835414830983</v>
      </c>
      <c r="G62" s="302">
        <f>G25/((intMF!AF$967+intMF!AG$967)/2)</f>
        <v>1256.9082189879346</v>
      </c>
      <c r="H62" s="302">
        <f>H25/((intMF!AG$967+intMF!AH$967)/2)</f>
        <v>936.37168891508327</v>
      </c>
      <c r="I62" s="302">
        <f>I25/((intMF!AH$967+intMF!AI$967)/2)</f>
        <v>-158.42100887013856</v>
      </c>
      <c r="J62" s="302">
        <f>J25/((intMF!AI$967+intMF!AJ$967)/2)</f>
        <v>-662.80899991638671</v>
      </c>
      <c r="K62" s="302">
        <f>K25/((intMF!AJ$967+intMF!AK$967)/2)</f>
        <v>963.62107604968242</v>
      </c>
      <c r="L62" s="302">
        <f>L25/((intMF!AK$967+intMF!AL$967)/2)</f>
        <v>2774.9079664163692</v>
      </c>
      <c r="M62" s="302">
        <f>M25/((intMF!AL$967+intMF!AM$967)/2)</f>
        <v>7839.8653224188929</v>
      </c>
      <c r="N62" s="302">
        <f>N25/((intMF!AM$967+intMF!AN$967)/2)</f>
        <v>11440.32826046365</v>
      </c>
      <c r="O62" s="302">
        <f>O25/((intMF!AN$967+intMF!AO$967)/2)</f>
        <v>15306.60263614599</v>
      </c>
      <c r="P62" s="302"/>
    </row>
    <row r="63" spans="2:16">
      <c r="B63" s="308" t="str">
        <f t="shared" si="38"/>
        <v>1.3. External financing (net foreign borrowing)</v>
      </c>
      <c r="C63" s="302">
        <f>C26/((intMF!AB$967+intMF!AC$967)/2)</f>
        <v>2658.3648128606619</v>
      </c>
      <c r="D63" s="302">
        <f>D26/((intMF!AC$967+intMF!AD$967)/2)</f>
        <v>3088.4242905997071</v>
      </c>
      <c r="E63" s="302">
        <f>E26/((intMF!AD$967+intMF!AE$967)/2)</f>
        <v>6452.1767268507965</v>
      </c>
      <c r="F63" s="302">
        <f>F26/((intMF!AE$967+intMF!AF$967)/2)</f>
        <v>4133.1623034093136</v>
      </c>
      <c r="G63" s="302">
        <f>G26/((intMF!AF$967+intMF!AG$967)/2)</f>
        <v>6546.0690216198918</v>
      </c>
      <c r="H63" s="302">
        <f>H26/((intMF!AG$967+intMF!AH$967)/2)</f>
        <v>5767.3051766693752</v>
      </c>
      <c r="I63" s="302">
        <f>I26/((intMF!AH$967+intMF!AI$967)/2)</f>
        <v>8062.4040454387123</v>
      </c>
      <c r="J63" s="302">
        <f>J26/((intMF!AI$967+intMF!AJ$967)/2)</f>
        <v>7630.923450753794</v>
      </c>
      <c r="K63" s="302">
        <f>K26/((intMF!AJ$967+intMF!AK$967)/2)</f>
        <v>12323.174044891832</v>
      </c>
      <c r="L63" s="302">
        <f>L26/((intMF!AK$967+intMF!AL$967)/2)</f>
        <v>11630.078906167304</v>
      </c>
      <c r="M63" s="302">
        <f>M26/((intMF!AL$967+intMF!AM$967)/2)</f>
        <v>7222.55251983986</v>
      </c>
      <c r="N63" s="302">
        <f>N26/((intMF!AM$967+intMF!AN$967)/2)</f>
        <v>5645.104330822729</v>
      </c>
      <c r="O63" s="302">
        <f>O26/((intMF!AN$967+intMF!AO$967)/2)</f>
        <v>2682.293345598855</v>
      </c>
      <c r="P63" s="302"/>
    </row>
    <row r="64" spans="2:16">
      <c r="B64" s="285" t="str">
        <f t="shared" si="38"/>
        <v>1.3.1. Budget loans</v>
      </c>
      <c r="C64" s="303">
        <f>C27/((intMF!AB$967+intMF!AC$967)/2)</f>
        <v>1579.1819696332384</v>
      </c>
      <c r="D64" s="303">
        <f>D27/((intMF!AC$967+intMF!AD$967)/2)</f>
        <v>1805.2540190933166</v>
      </c>
      <c r="E64" s="303">
        <f>E27/((intMF!AD$967+intMF!AE$967)/2)</f>
        <v>4875.9009538578439</v>
      </c>
      <c r="F64" s="303">
        <f>F27/((intMF!AE$967+intMF!AF$967)/2)</f>
        <v>2157.3562102554506</v>
      </c>
      <c r="G64" s="303">
        <f>G27/((intMF!AF$967+intMF!AG$967)/2)</f>
        <v>4742.6168120070215</v>
      </c>
      <c r="H64" s="303">
        <f>H27/((intMF!AG$967+intMF!AH$967)/2)</f>
        <v>3522.1805974522704</v>
      </c>
      <c r="I64" s="303">
        <f>I27/((intMF!AH$967+intMF!AI$967)/2)</f>
        <v>4884.4156000731127</v>
      </c>
      <c r="J64" s="303">
        <f>J27/((intMF!AI$967+intMF!AJ$967)/2)</f>
        <v>5132.7879232647692</v>
      </c>
      <c r="K64" s="303">
        <f>K27/((intMF!AJ$967+intMF!AK$967)/2)</f>
        <v>10056.266295517817</v>
      </c>
      <c r="L64" s="303">
        <f>L27/((intMF!AK$967+intMF!AL$967)/2)</f>
        <v>9768.7531011331048</v>
      </c>
      <c r="M64" s="303">
        <f>M27/((intMF!AL$967+intMF!AM$967)/2)</f>
        <v>5650.721907896158</v>
      </c>
      <c r="N64" s="303">
        <f>N27/((intMF!AM$967+intMF!AN$967)/2)</f>
        <v>4497.1921033629242</v>
      </c>
      <c r="O64" s="303">
        <f>O27/((intMF!AN$967+intMF!AO$967)/2)</f>
        <v>2212.6504521511401</v>
      </c>
      <c r="P64" s="303"/>
    </row>
    <row r="65" spans="2:16">
      <c r="B65" s="285" t="str">
        <f t="shared" si="38"/>
        <v>1.3.2. Project Loans</v>
      </c>
      <c r="C65" s="303">
        <f>C28/((intMF!AB$967+intMF!AC$967)/2)</f>
        <v>1271.9564528946694</v>
      </c>
      <c r="D65" s="303">
        <f>D28/((intMF!AC$967+intMF!AD$967)/2)</f>
        <v>1480.6437014571088</v>
      </c>
      <c r="E65" s="303">
        <f>E28/((intMF!AD$967+intMF!AE$967)/2)</f>
        <v>1947.5909435734598</v>
      </c>
      <c r="F65" s="303">
        <f>F28/((intMF!AE$967+intMF!AF$967)/2)</f>
        <v>2456.0429720136062</v>
      </c>
      <c r="G65" s="303">
        <f>G28/((intMF!AF$967+intMF!AG$967)/2)</f>
        <v>2345.6259222878198</v>
      </c>
      <c r="H65" s="303">
        <f>H28/((intMF!AG$967+intMF!AH$967)/2)</f>
        <v>2805.7589013124966</v>
      </c>
      <c r="I65" s="303">
        <f>I28/((intMF!AH$967+intMF!AI$967)/2)</f>
        <v>3947.3513893034797</v>
      </c>
      <c r="J65" s="303">
        <f>J28/((intMF!AI$967+intMF!AJ$967)/2)</f>
        <v>3615.6503765592961</v>
      </c>
      <c r="K65" s="303">
        <f>K28/((intMF!AJ$967+intMF!AK$967)/2)</f>
        <v>4091.5549749628567</v>
      </c>
      <c r="L65" s="303">
        <f>L28/((intMF!AK$967+intMF!AL$967)/2)</f>
        <v>4728.434674173749</v>
      </c>
      <c r="M65" s="303">
        <f>M28/((intMF!AL$967+intMF!AM$967)/2)</f>
        <v>5150.6592679019659</v>
      </c>
      <c r="N65" s="303">
        <f>N28/((intMF!AM$967+intMF!AN$967)/2)</f>
        <v>5619.4081337638872</v>
      </c>
      <c r="O65" s="303">
        <f>O28/((intMF!AN$967+intMF!AO$967)/2)</f>
        <v>6021.1003384993128</v>
      </c>
      <c r="P65" s="303"/>
    </row>
    <row r="66" spans="2:16">
      <c r="B66" s="304" t="str">
        <f t="shared" si="38"/>
        <v>1.3.3. Amortization</v>
      </c>
      <c r="C66" s="303">
        <f>C29/((intMF!AB$967+intMF!AC$967)/2)</f>
        <v>-192.77360966724575</v>
      </c>
      <c r="D66" s="303">
        <f>D29/((intMF!AC$967+intMF!AD$967)/2)</f>
        <v>-197.4734299507183</v>
      </c>
      <c r="E66" s="303">
        <f>E29/((intMF!AD$967+intMF!AE$967)/2)</f>
        <v>-371.31517058050702</v>
      </c>
      <c r="F66" s="303">
        <f>F29/((intMF!AE$967+intMF!AF$967)/2)</f>
        <v>-480.23687885974323</v>
      </c>
      <c r="G66" s="303">
        <f>G29/((intMF!AF$967+intMF!AG$967)/2)</f>
        <v>-542.17371267495002</v>
      </c>
      <c r="H66" s="303">
        <f>H29/((intMF!AG$967+intMF!AH$967)/2)</f>
        <v>-560.63432209539178</v>
      </c>
      <c r="I66" s="303">
        <f>I29/((intMF!AH$967+intMF!AI$967)/2)</f>
        <v>-769.36294393787989</v>
      </c>
      <c r="J66" s="303">
        <f>J29/((intMF!AI$967+intMF!AJ$967)/2)</f>
        <v>-1117.5148490702707</v>
      </c>
      <c r="K66" s="303">
        <f>K29/((intMF!AJ$967+intMF!AK$967)/2)</f>
        <v>-1824.6472255888418</v>
      </c>
      <c r="L66" s="303">
        <f>L29/((intMF!AK$967+intMF!AL$967)/2)</f>
        <v>-2867.1088691395503</v>
      </c>
      <c r="M66" s="303">
        <f>M29/((intMF!AL$967+intMF!AM$967)/2)</f>
        <v>-3578.8286559582643</v>
      </c>
      <c r="N66" s="303">
        <f>N29/((intMF!AM$967+intMF!AN$967)/2)</f>
        <v>-4471.4959063040815</v>
      </c>
      <c r="O66" s="303">
        <f>O29/((intMF!AN$967+intMF!AO$967)/2)</f>
        <v>-5551.4574450515984</v>
      </c>
      <c r="P66" s="303"/>
    </row>
    <row r="67" spans="2:16">
      <c r="B67" s="283" t="str">
        <f t="shared" si="38"/>
        <v>Financing Gap</v>
      </c>
      <c r="C67" s="302"/>
      <c r="D67" s="302"/>
      <c r="E67" s="302"/>
      <c r="F67" s="302"/>
      <c r="G67" s="302"/>
      <c r="H67" s="302"/>
      <c r="I67" s="303"/>
      <c r="J67" s="303"/>
      <c r="K67" s="303"/>
      <c r="L67" s="303"/>
      <c r="M67" s="303"/>
      <c r="N67" s="303"/>
      <c r="O67" s="303"/>
      <c r="P67" s="303"/>
    </row>
    <row r="68" spans="2:16">
      <c r="B68" s="283"/>
      <c r="C68" s="303"/>
      <c r="D68" s="303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</row>
    <row r="69" spans="2:16">
      <c r="B69" s="313" t="str">
        <f t="shared" si="38"/>
        <v>2. Private Resources (Investment)</v>
      </c>
      <c r="C69" s="301">
        <f>C32/((intMF!AB$967+intMF!AC$967)/2)</f>
        <v>0.26388801877377643</v>
      </c>
      <c r="D69" s="301">
        <f>D32/((intMF!AC$967+intMF!AD$967)/2)</f>
        <v>0.43273790790967787</v>
      </c>
      <c r="E69" s="301">
        <f>E32/((intMF!AD$967+intMF!AE$967)/2)</f>
        <v>3.6228023080587583E-2</v>
      </c>
      <c r="F69" s="301">
        <f>F32/((intMF!AE$967+intMF!AF$967)/2)</f>
        <v>8.3599887286510022E-2</v>
      </c>
      <c r="G69" s="301">
        <f>G32/((intMF!AF$967+intMF!AG$967)/2)</f>
        <v>0.42299512086027319</v>
      </c>
      <c r="H69" s="301">
        <f>H32/((intMF!AG$967+intMF!AH$967)/2)</f>
        <v>0.40653293877876384</v>
      </c>
      <c r="I69" s="301">
        <f>I32/((intMF!AH$967+intMF!AI$967)/2)</f>
        <v>0.38218305581683615</v>
      </c>
      <c r="J69" s="301">
        <f>J32/((intMF!AI$967+intMF!AJ$967)/2)</f>
        <v>0.35471822528519142</v>
      </c>
      <c r="K69" s="301">
        <f>K32/((intMF!AJ$967+intMF!AK$967)/2)</f>
        <v>0.36058527104671928</v>
      </c>
      <c r="L69" s="301">
        <f>L32/((intMF!AK$967+intMF!AL$967)/2)</f>
        <v>0.38969825977106837</v>
      </c>
      <c r="M69" s="301">
        <f>M32/((intMF!AL$967+intMF!AM$967)/2)</f>
        <v>0.37625280723540311</v>
      </c>
      <c r="N69" s="301">
        <f>N32/((intMF!AM$967+intMF!AN$967)/2)</f>
        <v>0.34224754005397529</v>
      </c>
      <c r="O69" s="301">
        <f>O32/((intMF!AN$967+intMF!AO$967)/2)</f>
        <v>0.35633632269957727</v>
      </c>
      <c r="P69" s="301"/>
    </row>
    <row r="70" spans="2:16">
      <c r="B70" s="286" t="str">
        <f>B33</f>
        <v xml:space="preserve">    2.1. Foreign Investment</v>
      </c>
      <c r="C70" s="302">
        <f>C33/((intMF!AB$967+intMF!AC$967)/2)</f>
        <v>71731.62132744948</v>
      </c>
      <c r="D70" s="302">
        <f>D33/((intMF!AC$967+intMF!AD$967)/2)</f>
        <v>69710.652442158607</v>
      </c>
      <c r="E70" s="302">
        <f>E33/((intMF!AD$967+intMF!AE$967)/2)</f>
        <v>71089.449432805442</v>
      </c>
      <c r="F70" s="302">
        <f>F33/((intMF!AE$967+intMF!AF$967)/2)</f>
        <v>69394.678675245334</v>
      </c>
      <c r="G70" s="302">
        <f>G33/((intMF!AF$967+intMF!AG$967)/2)</f>
        <v>72094.63168756786</v>
      </c>
      <c r="H70" s="302">
        <f>H33/((intMF!AG$967+intMF!AH$967)/2)</f>
        <v>93690.914589991022</v>
      </c>
      <c r="I70" s="302">
        <f>I33/((intMF!AH$967+intMF!AI$967)/2)</f>
        <v>90209.365459390101</v>
      </c>
      <c r="J70" s="302">
        <f>J33/((intMF!AI$967+intMF!AJ$967)/2)</f>
        <v>87880.70871739772</v>
      </c>
      <c r="K70" s="302">
        <f>K33/((intMF!AJ$967+intMF!AK$967)/2)</f>
        <v>101115.13394045501</v>
      </c>
      <c r="L70" s="302">
        <f>L33/((intMF!AK$967+intMF!AL$967)/2)</f>
        <v>110527.88637270383</v>
      </c>
      <c r="M70" s="302">
        <f>M33/((intMF!AL$967+intMF!AM$967)/2)</f>
        <v>116266.72764066585</v>
      </c>
      <c r="N70" s="302">
        <f>N33/((intMF!AM$967+intMF!AN$967)/2)</f>
        <v>118693.35783348812</v>
      </c>
      <c r="O70" s="302">
        <f>O33/((intMF!AN$967+intMF!AO$967)/2)</f>
        <v>127505.07220062775</v>
      </c>
      <c r="P70" s="302"/>
    </row>
    <row r="71" spans="2:16">
      <c r="B71" s="288" t="str">
        <f t="shared" si="38"/>
        <v xml:space="preserve">  FDIs</v>
      </c>
      <c r="C71" s="303">
        <f>C34/((intMF!AB$967+intMF!AC$967)/2)</f>
        <v>66018.626637536465</v>
      </c>
      <c r="D71" s="303">
        <f>D34/((intMF!AC$967+intMF!AD$967)/2)</f>
        <v>64281.426404163729</v>
      </c>
      <c r="E71" s="303">
        <f>E34/((intMF!AD$967+intMF!AE$967)/2)</f>
        <v>65711.526349183143</v>
      </c>
      <c r="F71" s="303">
        <f>F34/((intMF!AE$967+intMF!AF$967)/2)</f>
        <v>64299.812866999164</v>
      </c>
      <c r="G71" s="303">
        <f>G34/((intMF!AF$967+intMF!AG$967)/2)</f>
        <v>66899.081238547864</v>
      </c>
      <c r="H71" s="303">
        <f>H34/((intMF!AG$967+intMF!AH$967)/2)</f>
        <v>87044.212799117493</v>
      </c>
      <c r="I71" s="303">
        <f>I34/((intMF!AH$967+intMF!AI$967)/2)</f>
        <v>83921.848202489753</v>
      </c>
      <c r="J71" s="303">
        <f>J34/((intMF!AI$967+intMF!AJ$967)/2)</f>
        <v>81867.485700004268</v>
      </c>
      <c r="K71" s="303">
        <f>K34/((intMF!AJ$967+intMF!AK$967)/2)</f>
        <v>94316.892837937601</v>
      </c>
      <c r="L71" s="303">
        <f>L34/((intMF!AK$967+intMF!AL$967)/2)</f>
        <v>103215.12005895711</v>
      </c>
      <c r="M71" s="303">
        <f>M34/((intMF!AL$967+intMF!AM$967)/2)</f>
        <v>108708.87644375653</v>
      </c>
      <c r="N71" s="303">
        <f>N34/((intMF!AM$967+intMF!AN$967)/2)</f>
        <v>111127.88547492743</v>
      </c>
      <c r="O71" s="303">
        <f>O34/((intMF!AN$967+intMF!AO$967)/2)</f>
        <v>119561.65551341842</v>
      </c>
      <c r="P71" s="303"/>
    </row>
    <row r="72" spans="2:16">
      <c r="B72" s="288" t="str">
        <f t="shared" si="38"/>
        <v xml:space="preserve">  Net Loans</v>
      </c>
      <c r="C72" s="303">
        <f>C35/((intMF!AB$967+intMF!AC$967)/2)</f>
        <v>5712.9946899130173</v>
      </c>
      <c r="D72" s="303">
        <f>D35/((intMF!AC$967+intMF!AD$967)/2)</f>
        <v>5429.226037994873</v>
      </c>
      <c r="E72" s="303">
        <f>E35/((intMF!AD$967+intMF!AE$967)/2)</f>
        <v>5377.9230836222996</v>
      </c>
      <c r="F72" s="303">
        <f>F35/((intMF!AE$967+intMF!AF$967)/2)</f>
        <v>5094.8658082461743</v>
      </c>
      <c r="G72" s="303">
        <f>G35/((intMF!AF$967+intMF!AG$967)/2)</f>
        <v>5195.550449019991</v>
      </c>
      <c r="H72" s="303">
        <f>H35/((intMF!AG$967+intMF!AH$967)/2)</f>
        <v>6646.7017908735288</v>
      </c>
      <c r="I72" s="303">
        <f>I35/((intMF!AH$967+intMF!AI$967)/2)</f>
        <v>6287.5172569003289</v>
      </c>
      <c r="J72" s="303">
        <f>J35/((intMF!AI$967+intMF!AJ$967)/2)</f>
        <v>6013.2230173934513</v>
      </c>
      <c r="K72" s="303">
        <f>K35/((intMF!AJ$967+intMF!AK$967)/2)</f>
        <v>6798.241102517416</v>
      </c>
      <c r="L72" s="303">
        <f>L35/((intMF!AK$967+intMF!AL$967)/2)</f>
        <v>7312.7663137467125</v>
      </c>
      <c r="M72" s="303">
        <f>M35/((intMF!AL$967+intMF!AM$967)/2)</f>
        <v>7557.851196909327</v>
      </c>
      <c r="N72" s="303">
        <f>N35/((intMF!AM$967+intMF!AN$967)/2)</f>
        <v>7565.4723585606844</v>
      </c>
      <c r="O72" s="303">
        <f>O35/((intMF!AN$967+intMF!AO$967)/2)</f>
        <v>7943.4166872093238</v>
      </c>
      <c r="P72" s="303"/>
    </row>
    <row r="73" spans="2:16">
      <c r="B73" s="286" t="str">
        <f t="shared" si="38"/>
        <v xml:space="preserve">   2.2. Domestic Investments</v>
      </c>
      <c r="C73" s="301">
        <f>C36/((intMF!AB$967+intMF!AC$967)/2)</f>
        <v>-71731.357439430707</v>
      </c>
      <c r="D73" s="301">
        <f>D36/((intMF!AC$967+intMF!AD$967)/2)</f>
        <v>-69710.219704250689</v>
      </c>
      <c r="E73" s="301">
        <f>E36/((intMF!AD$967+intMF!AE$967)/2)</f>
        <v>-71089.413204782366</v>
      </c>
      <c r="F73" s="301">
        <f>F36/((intMF!AE$967+intMF!AF$967)/2)</f>
        <v>-69394.595075358055</v>
      </c>
      <c r="G73" s="301">
        <f>G36/((intMF!AF$967+intMF!AG$967)/2)</f>
        <v>-72094.208692446991</v>
      </c>
      <c r="H73" s="301">
        <f>H36/((intMF!AG$967+intMF!AH$967)/2)</f>
        <v>-93690.508057052255</v>
      </c>
      <c r="I73" s="301">
        <f>I36/((intMF!AH$967+intMF!AI$967)/2)</f>
        <v>-90208.983276334271</v>
      </c>
      <c r="J73" s="301">
        <f>J36/((intMF!AI$967+intMF!AJ$967)/2)</f>
        <v>-87880.353999172425</v>
      </c>
      <c r="K73" s="301">
        <f>K36/((intMF!AJ$967+intMF!AK$967)/2)</f>
        <v>-101114.77335518396</v>
      </c>
      <c r="L73" s="301">
        <f>L36/((intMF!AK$967+intMF!AL$967)/2)</f>
        <v>-110527.49667444405</v>
      </c>
      <c r="M73" s="301">
        <f>M36/((intMF!AL$967+intMF!AM$967)/2)</f>
        <v>-116266.35138785862</v>
      </c>
      <c r="N73" s="301">
        <f>N36/((intMF!AM$967+intMF!AN$967)/2)</f>
        <v>-118693.01558594806</v>
      </c>
      <c r="O73" s="301">
        <f>O36/((intMF!AN$967+intMF!AO$967)/2)</f>
        <v>-127504.71586430505</v>
      </c>
      <c r="P73" s="301"/>
    </row>
    <row r="74" spans="2:16">
      <c r="B74" s="283"/>
      <c r="C74" s="291"/>
      <c r="D74" s="291"/>
      <c r="E74" s="291"/>
      <c r="F74" s="291"/>
      <c r="G74" s="291"/>
      <c r="H74" s="291"/>
      <c r="I74" s="290"/>
      <c r="J74" s="290"/>
      <c r="K74" s="290"/>
      <c r="L74" s="290"/>
      <c r="M74" s="290"/>
      <c r="N74" s="290"/>
      <c r="O74" s="290"/>
      <c r="P74" s="290"/>
    </row>
    <row r="75" spans="2:16">
      <c r="B75" s="321" t="str">
        <f t="shared" si="38"/>
        <v>Memorandum items</v>
      </c>
      <c r="C75" s="281">
        <f t="shared" ref="C75" si="39">C38</f>
        <v>2018</v>
      </c>
      <c r="D75" s="281">
        <f t="shared" si="38"/>
        <v>2019</v>
      </c>
      <c r="E75" s="281">
        <f t="shared" si="38"/>
        <v>2020</v>
      </c>
      <c r="F75" s="281">
        <f t="shared" si="38"/>
        <v>2021</v>
      </c>
      <c r="G75" s="281">
        <f>G38</f>
        <v>2022</v>
      </c>
      <c r="H75" s="281">
        <f>H38</f>
        <v>2023</v>
      </c>
      <c r="I75" s="281">
        <f t="shared" ref="I75:O75" si="40">I38</f>
        <v>2024</v>
      </c>
      <c r="J75" s="281">
        <f t="shared" si="40"/>
        <v>2025</v>
      </c>
      <c r="K75" s="281">
        <f t="shared" si="40"/>
        <v>2026</v>
      </c>
      <c r="L75" s="281">
        <f t="shared" si="40"/>
        <v>2027</v>
      </c>
      <c r="M75" s="281">
        <f t="shared" si="40"/>
        <v>2028</v>
      </c>
      <c r="N75" s="281">
        <f t="shared" si="40"/>
        <v>2029</v>
      </c>
      <c r="O75" s="281">
        <f t="shared" si="40"/>
        <v>2030</v>
      </c>
      <c r="P75" s="290"/>
    </row>
    <row r="76" spans="2:16">
      <c r="B76" s="314" t="str">
        <f t="shared" si="38"/>
        <v>Real GDP Growth</v>
      </c>
      <c r="C76" s="315">
        <f t="shared" ref="C76" si="41">C39</f>
        <v>8.5000000000000006E-2</v>
      </c>
      <c r="D76" s="315">
        <f t="shared" si="38"/>
        <v>9.4E-2</v>
      </c>
      <c r="E76" s="315">
        <f t="shared" si="38"/>
        <v>-3.4000000000000002E-2</v>
      </c>
      <c r="F76" s="315">
        <f t="shared" si="38"/>
        <v>0.109</v>
      </c>
      <c r="G76" s="315">
        <f>G39</f>
        <v>8.2000000000000003E-2</v>
      </c>
      <c r="H76" s="1041">
        <f>H39</f>
        <v>8.2000000000000003E-2</v>
      </c>
      <c r="I76" s="1041">
        <f t="shared" ref="I76:O76" si="42">I39</f>
        <v>8.8999999999999996E-2</v>
      </c>
      <c r="J76" s="1041">
        <f t="shared" si="42"/>
        <v>7.7424679435095109E-2</v>
      </c>
      <c r="K76" s="1041">
        <f t="shared" si="42"/>
        <v>7.9108502971855302E-2</v>
      </c>
      <c r="L76" s="1041">
        <f t="shared" si="42"/>
        <v>8.1708866604985095E-2</v>
      </c>
      <c r="M76" s="1041">
        <f t="shared" si="42"/>
        <v>7.5751043829722323E-2</v>
      </c>
      <c r="N76" s="1041">
        <f t="shared" si="42"/>
        <v>7.6303176529250144E-2</v>
      </c>
      <c r="O76" s="1041">
        <f t="shared" si="42"/>
        <v>8.6010611818962773E-2</v>
      </c>
      <c r="P76" s="290"/>
    </row>
    <row r="77" spans="2:16">
      <c r="B77" s="314" t="str">
        <f t="shared" si="38"/>
        <v>Nominal GDP in bln Frw</v>
      </c>
      <c r="C77" s="316">
        <f t="shared" si="38"/>
        <v>0.124410010898162</v>
      </c>
      <c r="D77" s="316">
        <f t="shared" ref="D77:F77" si="43">D40</f>
        <v>0.16590759086936629</v>
      </c>
      <c r="E77" s="316">
        <f t="shared" si="43"/>
        <v>0.12981266973909983</v>
      </c>
      <c r="F77" s="316">
        <f t="shared" si="43"/>
        <v>0.18823554220134278</v>
      </c>
      <c r="G77" s="316">
        <f t="shared" si="38"/>
        <v>0.16276295439881364</v>
      </c>
      <c r="H77" s="290">
        <f t="shared" ref="H77:O83" si="44">H40</f>
        <v>0.141234465845504</v>
      </c>
      <c r="I77" s="290">
        <f t="shared" si="44"/>
        <v>0.18303957103433943</v>
      </c>
      <c r="J77" s="290">
        <f t="shared" si="44"/>
        <v>0.15364930070053773</v>
      </c>
      <c r="K77" s="290">
        <f t="shared" si="44"/>
        <v>0.15054662260109866</v>
      </c>
      <c r="L77" s="290">
        <f t="shared" si="44"/>
        <v>0.14177157184483394</v>
      </c>
      <c r="M77" s="290">
        <f t="shared" si="44"/>
        <v>0.15252195510502928</v>
      </c>
      <c r="N77" s="290">
        <f t="shared" si="44"/>
        <v>0.15601372330189187</v>
      </c>
      <c r="O77" s="290">
        <f t="shared" si="44"/>
        <v>0.16907671836158039</v>
      </c>
      <c r="P77" s="290"/>
    </row>
    <row r="78" spans="2:16">
      <c r="B78" s="314" t="str">
        <f t="shared" si="38"/>
        <v>GDP per capita (USD)</v>
      </c>
      <c r="C78" s="316">
        <f t="shared" si="38"/>
        <v>9638.0309846247183</v>
      </c>
      <c r="D78" s="316">
        <f t="shared" ref="D78:F78" si="45">D41</f>
        <v>10328.051189963408</v>
      </c>
      <c r="E78" s="316">
        <f t="shared" si="45"/>
        <v>10150.809272359176</v>
      </c>
      <c r="F78" s="316">
        <f t="shared" si="45"/>
        <v>11059.3452603852</v>
      </c>
      <c r="G78" s="316">
        <f t="shared" si="38"/>
        <v>13281.567169574173</v>
      </c>
      <c r="H78" s="290">
        <f t="shared" si="44"/>
        <v>14233.3825190518</v>
      </c>
      <c r="I78" s="290">
        <f t="shared" si="44"/>
        <v>14202.110804396218</v>
      </c>
      <c r="J78" s="290">
        <f t="shared" si="44"/>
        <v>14731.502070235892</v>
      </c>
      <c r="K78" s="290">
        <f t="shared" si="44"/>
        <v>15572.477704509954</v>
      </c>
      <c r="L78" s="290">
        <f t="shared" si="44"/>
        <v>16594.209507569791</v>
      </c>
      <c r="M78" s="290">
        <f t="shared" si="44"/>
        <v>17713.596673421565</v>
      </c>
      <c r="N78" s="290">
        <f t="shared" si="44"/>
        <v>19118.642146992988</v>
      </c>
      <c r="O78" s="290">
        <f t="shared" si="44"/>
        <v>22457.728072315753</v>
      </c>
      <c r="P78" s="290"/>
    </row>
    <row r="79" spans="2:16">
      <c r="B79" s="314" t="str">
        <f t="shared" si="38"/>
        <v>GNI per capita (USD)</v>
      </c>
      <c r="C79" s="316">
        <f t="shared" si="38"/>
        <v>2.5423728813559254E-2</v>
      </c>
      <c r="D79" s="316">
        <f t="shared" ref="D79:F79" si="46">D42</f>
        <v>2.4793388429752206E-2</v>
      </c>
      <c r="E79" s="316">
        <f t="shared" si="46"/>
        <v>2.4193548387096753E-2</v>
      </c>
      <c r="F79" s="316">
        <f t="shared" si="46"/>
        <v>2.3622047244094446E-2</v>
      </c>
      <c r="G79" s="316">
        <f t="shared" si="38"/>
        <v>1.5902384615384513E-2</v>
      </c>
      <c r="H79" s="290">
        <f t="shared" si="44"/>
        <v>2.2179977770426351E-2</v>
      </c>
      <c r="I79" s="290">
        <f t="shared" si="44"/>
        <v>2.2141675313800624E-2</v>
      </c>
      <c r="J79" s="290">
        <f t="shared" si="44"/>
        <v>2.2205503892761103E-2</v>
      </c>
      <c r="K79" s="290">
        <f t="shared" si="44"/>
        <v>2.2203529041014969E-2</v>
      </c>
      <c r="L79" s="290">
        <f t="shared" si="44"/>
        <v>2.2170535807484182E-2</v>
      </c>
      <c r="M79" s="290">
        <f t="shared" si="44"/>
        <v>2.21089262761891E-2</v>
      </c>
      <c r="N79" s="290">
        <f t="shared" si="44"/>
        <v>2.201984380933153E-2</v>
      </c>
      <c r="O79" s="290">
        <f t="shared" si="44"/>
        <v>2.1908578953669045E-2</v>
      </c>
      <c r="P79" s="290"/>
    </row>
    <row r="80" spans="2:16">
      <c r="B80" s="314" t="str">
        <f t="shared" si="38"/>
        <v>Gross official reserves (months of imports of G&amp;S)</v>
      </c>
      <c r="C80" s="317">
        <f t="shared" si="38"/>
        <v>4.5254242999396848</v>
      </c>
      <c r="D80" s="317">
        <f t="shared" ref="D80:F80" si="47">D43</f>
        <v>5.8578346572654389</v>
      </c>
      <c r="E80" s="317">
        <f t="shared" si="47"/>
        <v>5.8674898333609562</v>
      </c>
      <c r="F80" s="317">
        <f t="shared" si="47"/>
        <v>5.077489493613399</v>
      </c>
      <c r="G80" s="317">
        <f t="shared" si="38"/>
        <v>4.3221902703539996</v>
      </c>
      <c r="H80" s="1042">
        <f t="shared" si="44"/>
        <v>4.3991070480270089</v>
      </c>
      <c r="I80" s="1042">
        <f t="shared" si="44"/>
        <v>5.2860485984505035</v>
      </c>
      <c r="J80" s="1042">
        <f t="shared" si="44"/>
        <v>4.9754917842353503</v>
      </c>
      <c r="K80" s="1042">
        <f t="shared" si="44"/>
        <v>4.9065290597830566</v>
      </c>
      <c r="L80" s="1042">
        <f t="shared" si="44"/>
        <v>5.0830713712691304</v>
      </c>
      <c r="M80" s="1042">
        <f t="shared" si="44"/>
        <v>4.8209248723489022</v>
      </c>
      <c r="N80" s="1042">
        <f t="shared" si="44"/>
        <v>4.4833549777851029</v>
      </c>
      <c r="O80" s="1042">
        <f t="shared" si="44"/>
        <v>4.0181509846643024</v>
      </c>
    </row>
    <row r="81" spans="2:15">
      <c r="B81" s="314" t="str">
        <f t="shared" si="38"/>
        <v>Public investment % GDP</v>
      </c>
      <c r="C81" s="315">
        <f t="shared" si="38"/>
        <v>8.1955550878596878E-2</v>
      </c>
      <c r="D81" s="315">
        <f t="shared" ref="D81:F81" si="48">D44</f>
        <v>8.8854474080016149E-2</v>
      </c>
      <c r="E81" s="315">
        <f t="shared" si="48"/>
        <v>0.10201143794665103</v>
      </c>
      <c r="F81" s="315">
        <f t="shared" si="48"/>
        <v>0.10854967535728786</v>
      </c>
      <c r="G81" s="315">
        <f t="shared" si="38"/>
        <v>9.5389801731100773E-2</v>
      </c>
      <c r="H81" s="1041">
        <f t="shared" si="44"/>
        <v>8.474672173823683E-2</v>
      </c>
      <c r="I81" s="1041">
        <f t="shared" si="44"/>
        <v>7.856579729688179E-2</v>
      </c>
      <c r="J81" s="1041">
        <f t="shared" si="44"/>
        <v>6.9351973384502941E-2</v>
      </c>
      <c r="K81" s="1041">
        <f t="shared" si="44"/>
        <v>6.894017818555738E-2</v>
      </c>
      <c r="L81" s="1041">
        <f t="shared" si="44"/>
        <v>7.2895680473446814E-2</v>
      </c>
      <c r="M81" s="1041">
        <f t="shared" si="44"/>
        <v>7.4713932922589196E-2</v>
      </c>
      <c r="N81" s="1041">
        <f t="shared" si="44"/>
        <v>7.5231118864475324E-2</v>
      </c>
      <c r="O81" s="1041">
        <f t="shared" si="44"/>
        <v>9.8142096767665846E-3</v>
      </c>
    </row>
    <row r="82" spans="2:15">
      <c r="B82" s="314" t="str">
        <f t="shared" si="38"/>
        <v>Remitances mln USD</v>
      </c>
      <c r="C82" s="316">
        <f t="shared" si="38"/>
        <v>253.40918236645098</v>
      </c>
      <c r="D82" s="316">
        <f t="shared" ref="D82:F82" si="49">D45</f>
        <v>252.03158176406623</v>
      </c>
      <c r="E82" s="316">
        <f t="shared" si="49"/>
        <v>274.26263708199377</v>
      </c>
      <c r="F82" s="316">
        <f t="shared" si="49"/>
        <v>378.55194687928781</v>
      </c>
      <c r="G82" s="316">
        <f t="shared" si="38"/>
        <v>461.19098143979107</v>
      </c>
      <c r="H82" s="290">
        <f t="shared" si="44"/>
        <v>504.69417508216338</v>
      </c>
      <c r="I82" s="290">
        <f t="shared" si="44"/>
        <v>502.42792948483049</v>
      </c>
      <c r="J82" s="290">
        <f t="shared" si="44"/>
        <v>525.07706478420835</v>
      </c>
      <c r="K82" s="290">
        <f t="shared" si="44"/>
        <v>549.805009356808</v>
      </c>
      <c r="L82" s="290">
        <f t="shared" si="44"/>
        <v>575.22855609734722</v>
      </c>
      <c r="M82" s="290">
        <f t="shared" si="44"/>
        <v>598.63164644174174</v>
      </c>
      <c r="N82" s="290">
        <f t="shared" si="44"/>
        <v>622.4544155925679</v>
      </c>
      <c r="O82" s="290">
        <f t="shared" si="44"/>
        <v>646.88043917589721</v>
      </c>
    </row>
    <row r="83" spans="2:15">
      <c r="B83" s="314" t="str">
        <f t="shared" si="38"/>
        <v>Credit to Private Sector % growth</v>
      </c>
      <c r="C83" s="318">
        <f t="shared" si="38"/>
        <v>0.10780590892078035</v>
      </c>
      <c r="D83" s="318">
        <f t="shared" ref="D83:F83" si="50">D46</f>
        <v>0.12571715240612891</v>
      </c>
      <c r="E83" s="318">
        <f t="shared" si="50"/>
        <v>0.21813896892669127</v>
      </c>
      <c r="F83" s="318">
        <f t="shared" si="50"/>
        <v>0.25299165986946615</v>
      </c>
      <c r="G83" s="318">
        <f t="shared" si="38"/>
        <v>0.13614376567987407</v>
      </c>
      <c r="H83" s="1043">
        <f t="shared" si="44"/>
        <v>0.1990517354707686</v>
      </c>
      <c r="I83" s="1043">
        <f t="shared" si="44"/>
        <v>0.14254833487810248</v>
      </c>
      <c r="J83" s="1043">
        <f t="shared" si="44"/>
        <v>0.10631746750161586</v>
      </c>
      <c r="K83" s="1043">
        <f t="shared" si="44"/>
        <v>9.3720296491498711E-2</v>
      </c>
      <c r="L83" s="1043">
        <f t="shared" si="44"/>
        <v>0.1602845793848684</v>
      </c>
      <c r="M83" s="1043">
        <f t="shared" si="44"/>
        <v>9.4760336604448048E-2</v>
      </c>
      <c r="N83" s="1043">
        <f t="shared" si="44"/>
        <v>6.9717575535774623E-2</v>
      </c>
      <c r="O83" s="1043">
        <f t="shared" si="44"/>
        <v>0.10729363218115617</v>
      </c>
    </row>
    <row r="84" spans="2:15">
      <c r="B84" s="283"/>
      <c r="C84" s="283"/>
      <c r="D84" s="283"/>
      <c r="E84" s="283"/>
      <c r="F84" s="283"/>
      <c r="G84" s="283"/>
    </row>
  </sheetData>
  <mergeCells count="1">
    <mergeCell ref="Q12:Q13"/>
  </mergeCells>
  <phoneticPr fontId="13" type="noConversion"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33DD5-60B8-435A-B4D9-25EF2D2F5528}">
  <sheetPr codeName="Sheet2">
    <tabColor rgb="FFC00000"/>
  </sheetPr>
  <dimension ref="A1:AE207"/>
  <sheetViews>
    <sheetView showGridLines="0" zoomScale="110" zoomScaleNormal="110" workbookViewId="0">
      <pane xSplit="2" ySplit="9" topLeftCell="C25" activePane="bottomRight" state="frozen"/>
      <selection activeCell="B116" sqref="B116:HB116"/>
      <selection pane="topRight" activeCell="B116" sqref="B116:HB116"/>
      <selection pane="bottomLeft" activeCell="B116" sqref="B116:HB116"/>
      <selection pane="bottomRight" activeCell="C32" sqref="C32"/>
    </sheetView>
  </sheetViews>
  <sheetFormatPr defaultColWidth="7.6328125" defaultRowHeight="14.75"/>
  <cols>
    <col min="1" max="1" width="0.7265625" style="843" customWidth="1"/>
    <col min="2" max="2" width="46.7265625" style="841" customWidth="1"/>
    <col min="3" max="3" width="10" style="845" customWidth="1"/>
    <col min="4" max="4" width="9.81640625" style="844" customWidth="1"/>
    <col min="5" max="5" width="8.7265625" style="861" customWidth="1"/>
    <col min="6" max="6" width="9.7265625" style="845" customWidth="1"/>
    <col min="7" max="7" width="12.08984375" style="845" customWidth="1"/>
    <col min="8" max="10" width="9.08984375" style="845" customWidth="1"/>
    <col min="11" max="11" width="7.7265625" style="845" bestFit="1" customWidth="1"/>
    <col min="12" max="12" width="7.7265625" style="841" bestFit="1" customWidth="1"/>
    <col min="13" max="13" width="9.7265625" style="841" bestFit="1" customWidth="1"/>
    <col min="14" max="15" width="7.6328125" style="841" customWidth="1"/>
    <col min="16" max="17" width="7.6328125" style="841"/>
    <col min="18" max="23" width="7.6328125" style="841" customWidth="1"/>
    <col min="24" max="16384" width="7.6328125" style="841"/>
  </cols>
  <sheetData>
    <row r="1" spans="1:31" ht="18.5">
      <c r="A1" s="2629" t="s">
        <v>1252</v>
      </c>
      <c r="B1" s="2630"/>
      <c r="C1" s="2630"/>
      <c r="D1" s="2630"/>
      <c r="E1" s="2630"/>
      <c r="F1" s="2630"/>
      <c r="G1" s="2630"/>
      <c r="H1" s="2630"/>
      <c r="I1" s="2630"/>
      <c r="J1" s="2630"/>
      <c r="K1" s="2630"/>
      <c r="L1" s="2630"/>
      <c r="M1" s="2630"/>
      <c r="N1" s="2630"/>
      <c r="O1" s="2630"/>
      <c r="P1" s="2630"/>
      <c r="Q1" s="2631"/>
    </row>
    <row r="2" spans="1:31" ht="3" customHeight="1">
      <c r="A2" s="842"/>
      <c r="B2" s="843"/>
      <c r="C2" s="843"/>
      <c r="E2" s="844"/>
      <c r="F2" s="844"/>
      <c r="G2" s="844"/>
      <c r="L2" s="845"/>
      <c r="Q2" s="971"/>
    </row>
    <row r="3" spans="1:31" ht="6.75" customHeight="1" thickBot="1">
      <c r="A3" s="970"/>
      <c r="B3" s="1074"/>
      <c r="C3" s="1074"/>
      <c r="D3" s="1075"/>
      <c r="E3" s="1075"/>
      <c r="F3" s="1075"/>
      <c r="G3" s="984"/>
      <c r="H3" s="984"/>
      <c r="I3" s="984"/>
      <c r="J3" s="984"/>
      <c r="K3" s="984"/>
      <c r="L3" s="984"/>
      <c r="M3" s="1076"/>
      <c r="N3" s="1076"/>
      <c r="O3" s="1076"/>
      <c r="P3" s="1076"/>
      <c r="Q3" s="986"/>
    </row>
    <row r="4" spans="1:31" ht="15.25">
      <c r="A4" s="842"/>
      <c r="B4" s="1088"/>
      <c r="C4" s="1089">
        <v>2021</v>
      </c>
      <c r="D4" s="1089">
        <v>2022</v>
      </c>
      <c r="E4" s="1089">
        <v>2023</v>
      </c>
      <c r="F4" s="1090">
        <v>2024</v>
      </c>
      <c r="G4" s="1091">
        <v>2025</v>
      </c>
      <c r="H4" s="1091">
        <v>2026</v>
      </c>
      <c r="I4" s="1091">
        <v>2027</v>
      </c>
      <c r="J4" s="1091">
        <v>2028</v>
      </c>
      <c r="K4" s="1091">
        <v>2029</v>
      </c>
      <c r="L4" s="1091">
        <v>2030</v>
      </c>
      <c r="M4" s="1091">
        <v>2031</v>
      </c>
      <c r="N4" s="1091">
        <v>2032</v>
      </c>
      <c r="O4" s="1091">
        <v>2033</v>
      </c>
      <c r="P4" s="1091">
        <v>2034</v>
      </c>
      <c r="Q4" s="1092">
        <v>2035</v>
      </c>
    </row>
    <row r="5" spans="1:31" ht="4.5" customHeight="1">
      <c r="A5" s="842"/>
      <c r="B5" s="1093"/>
      <c r="C5" s="1073"/>
      <c r="D5" s="1077"/>
      <c r="E5" s="1077"/>
      <c r="F5" s="862"/>
      <c r="G5" s="1077"/>
      <c r="H5" s="2624"/>
      <c r="I5" s="2624"/>
      <c r="J5" s="1072"/>
      <c r="K5" s="1072"/>
      <c r="L5" s="1072"/>
      <c r="Q5" s="971"/>
    </row>
    <row r="6" spans="1:31" ht="15" customHeight="1">
      <c r="A6" s="842"/>
      <c r="B6" s="1094"/>
      <c r="C6" s="2619" t="s">
        <v>1231</v>
      </c>
      <c r="D6" s="2619"/>
      <c r="E6" s="2619"/>
      <c r="F6" s="2621"/>
      <c r="G6" s="2619" t="s">
        <v>438</v>
      </c>
      <c r="H6" s="2619"/>
      <c r="I6" s="2619"/>
      <c r="J6" s="2619"/>
      <c r="K6" s="2619"/>
      <c r="L6" s="2619"/>
      <c r="M6" s="2619"/>
      <c r="N6" s="2619"/>
      <c r="O6" s="2619"/>
      <c r="P6" s="2619"/>
      <c r="Q6" s="2620"/>
    </row>
    <row r="7" spans="1:31" ht="5.25" customHeight="1">
      <c r="A7" s="842"/>
      <c r="B7" s="1093"/>
      <c r="C7" s="2625"/>
      <c r="D7" s="2625"/>
      <c r="E7" s="2625"/>
      <c r="F7" s="2625"/>
      <c r="G7" s="2625"/>
      <c r="H7" s="2625"/>
      <c r="I7" s="2625"/>
      <c r="J7" s="2625"/>
      <c r="K7" s="2625"/>
      <c r="L7" s="2625"/>
      <c r="M7" s="2625"/>
      <c r="N7" s="2625"/>
      <c r="O7" s="2625"/>
      <c r="P7" s="2625"/>
      <c r="Q7" s="2626"/>
    </row>
    <row r="8" spans="1:31" ht="7.5" customHeight="1">
      <c r="A8" s="842"/>
      <c r="B8" s="1093"/>
      <c r="C8" s="2627"/>
      <c r="D8" s="2627"/>
      <c r="E8" s="2627"/>
      <c r="F8" s="2627"/>
      <c r="G8" s="2627"/>
      <c r="H8" s="2627"/>
      <c r="I8" s="2627"/>
      <c r="J8" s="2627"/>
      <c r="K8" s="2627"/>
      <c r="L8" s="2627"/>
      <c r="M8" s="2627"/>
      <c r="N8" s="2627"/>
      <c r="O8" s="2627"/>
      <c r="P8" s="2627"/>
      <c r="Q8" s="2628"/>
    </row>
    <row r="9" spans="1:31" ht="10.9" customHeight="1">
      <c r="A9" s="842"/>
      <c r="B9" s="1095" t="s">
        <v>1232</v>
      </c>
      <c r="C9" s="2627"/>
      <c r="D9" s="2627"/>
      <c r="E9" s="2627"/>
      <c r="F9" s="2627"/>
      <c r="G9" s="2627"/>
      <c r="H9" s="2627"/>
      <c r="I9" s="2627"/>
      <c r="J9" s="2627"/>
      <c r="K9" s="2627"/>
      <c r="L9" s="2627"/>
      <c r="M9" s="2627"/>
      <c r="N9" s="2627"/>
      <c r="O9" s="2627"/>
      <c r="P9" s="2627"/>
      <c r="Q9" s="2628"/>
    </row>
    <row r="10" spans="1:31" ht="15.75" customHeight="1">
      <c r="A10" s="842"/>
      <c r="B10" s="1096" t="s">
        <v>3</v>
      </c>
      <c r="C10" s="1078">
        <f>intMF!AF854*100</f>
        <v>10.9</v>
      </c>
      <c r="D10" s="1078">
        <f>intMF!AG854*100</f>
        <v>8.2000000000000011</v>
      </c>
      <c r="E10" s="1078">
        <f>intMF!AH854*100</f>
        <v>8.2000000000000011</v>
      </c>
      <c r="F10" s="1124">
        <f>intMF!AI854*100</f>
        <v>8.9</v>
      </c>
      <c r="G10" s="1078">
        <f>intMF!AJ854*100</f>
        <v>7.742467943509511</v>
      </c>
      <c r="H10" s="1078">
        <f>intMF!AK854*100</f>
        <v>7.9108502971855303</v>
      </c>
      <c r="I10" s="1078">
        <f>intMF!AL854*100</f>
        <v>8.1708866604985086</v>
      </c>
      <c r="J10" s="1078">
        <f>intMF!AM854*100</f>
        <v>7.5751043829722322</v>
      </c>
      <c r="K10" s="1078">
        <f>intMF!AN854*100</f>
        <v>7.6303176529250143</v>
      </c>
      <c r="L10" s="1078">
        <f>intMF!AO854*100</f>
        <v>8.6010611818962772</v>
      </c>
      <c r="M10" s="1078">
        <f>intMF!AP854*100</f>
        <v>8.7086140858851646</v>
      </c>
      <c r="N10" s="1078">
        <f>intMF!AQ854*100</f>
        <v>9.947304710313043</v>
      </c>
      <c r="O10" s="1078">
        <f>intMF!AR854*100</f>
        <v>12.112068300891849</v>
      </c>
      <c r="P10" s="1078">
        <f>intMF!AS854*100</f>
        <v>13.088283309607885</v>
      </c>
      <c r="Q10" s="972" t="e">
        <f>intMF!AT854*100</f>
        <v>#REF!</v>
      </c>
    </row>
    <row r="11" spans="1:31" ht="15.75" customHeight="1">
      <c r="A11" s="842"/>
      <c r="B11" s="1096" t="s">
        <v>7</v>
      </c>
      <c r="C11" s="1078">
        <f>intMF!AF858*100</f>
        <v>2.9755903780936954</v>
      </c>
      <c r="D11" s="1078">
        <f>intMF!AG858*100</f>
        <v>15.811302088738532</v>
      </c>
      <c r="E11" s="1078">
        <f>intMF!AH858*100</f>
        <v>11.948848666316646</v>
      </c>
      <c r="F11" s="1124">
        <f>intMF!AI858*100</f>
        <v>3.7620768715626474</v>
      </c>
      <c r="G11" s="1078">
        <f>intMF!AJ858*100</f>
        <v>4.837093289092631</v>
      </c>
      <c r="H11" s="1078">
        <f>intMF!AK858*100</f>
        <v>5.6315155123190186</v>
      </c>
      <c r="I11" s="1078">
        <f>intMF!AL858*100</f>
        <v>5.4242247217500372</v>
      </c>
      <c r="J11" s="1078">
        <f>intMF!AM858*100</f>
        <v>5.4330149211139878</v>
      </c>
      <c r="K11" s="1078">
        <f>intMF!AN858*100</f>
        <v>5.3983746965640567</v>
      </c>
      <c r="L11" s="1078">
        <f>intMF!AO858*100</f>
        <v>12.137182804570612</v>
      </c>
      <c r="M11" s="1078">
        <f>intMF!AP858*100</f>
        <v>-1.8330715957816657</v>
      </c>
      <c r="N11" s="1078">
        <f>intMF!AQ858*100</f>
        <v>5.5952381091799452</v>
      </c>
      <c r="O11" s="1078">
        <f>intMF!AR858*100</f>
        <v>5.7026618956057318</v>
      </c>
      <c r="P11" s="1078">
        <f>intMF!AS858*100</f>
        <v>5.2903476410610217</v>
      </c>
      <c r="Q11" s="972" t="e">
        <f>intMF!AT858*100</f>
        <v>#REF!</v>
      </c>
      <c r="R11" s="848"/>
      <c r="S11" s="848"/>
      <c r="T11" s="848"/>
      <c r="U11" s="848"/>
      <c r="V11" s="848"/>
      <c r="W11" s="848"/>
      <c r="X11" s="848"/>
      <c r="Y11" s="848"/>
      <c r="Z11" s="848"/>
      <c r="AA11" s="848"/>
      <c r="AB11" s="848"/>
      <c r="AC11" s="848"/>
      <c r="AD11" s="848"/>
      <c r="AE11" s="848"/>
    </row>
    <row r="12" spans="1:31" ht="15" customHeight="1">
      <c r="A12" s="842"/>
      <c r="B12" s="1096" t="s">
        <v>197</v>
      </c>
      <c r="C12" s="1078">
        <f>intMF!AF859*100</f>
        <v>1.8628873248091482</v>
      </c>
      <c r="D12" s="1078">
        <f>intMF!AG859*100</f>
        <v>21.631732425985128</v>
      </c>
      <c r="E12" s="1078">
        <f>intMF!AH859*100</f>
        <v>6.4478216181379056</v>
      </c>
      <c r="F12" s="1124">
        <f>intMF!AI859*100</f>
        <v>6.7787993314077033</v>
      </c>
      <c r="G12" s="1078">
        <f>intMF!AJ859*100</f>
        <v>5</v>
      </c>
      <c r="H12" s="1078">
        <f>intMF!AK859*100</f>
        <v>5</v>
      </c>
      <c r="I12" s="1078">
        <f>intMF!AL859*100</f>
        <v>5</v>
      </c>
      <c r="J12" s="1078">
        <f>intMF!AM859*100</f>
        <v>5</v>
      </c>
      <c r="K12" s="1078">
        <f>intMF!AN859*100</f>
        <v>5</v>
      </c>
      <c r="L12" s="1078">
        <f>intMF!AO859*100</f>
        <v>5</v>
      </c>
      <c r="M12" s="1078">
        <f>intMF!AP859*100</f>
        <v>5</v>
      </c>
      <c r="N12" s="1078">
        <f>intMF!AQ859*100</f>
        <v>5</v>
      </c>
      <c r="O12" s="1078">
        <f>intMF!AR859*100</f>
        <v>5</v>
      </c>
      <c r="P12" s="1078">
        <f>intMF!AS859*100</f>
        <v>5</v>
      </c>
      <c r="Q12" s="972">
        <f>intMF!AT859*100</f>
        <v>5</v>
      </c>
      <c r="R12" s="848"/>
      <c r="S12" s="848"/>
      <c r="T12" s="848"/>
      <c r="U12" s="848"/>
      <c r="V12" s="848"/>
      <c r="W12" s="848"/>
      <c r="X12" s="848"/>
      <c r="Y12" s="848"/>
      <c r="Z12" s="848"/>
      <c r="AA12" s="848"/>
      <c r="AB12" s="848"/>
      <c r="AC12" s="848"/>
      <c r="AD12" s="848"/>
      <c r="AE12" s="848"/>
    </row>
    <row r="13" spans="1:31" ht="15.75" customHeight="1">
      <c r="A13" s="842"/>
      <c r="B13" s="1096" t="s">
        <v>1233</v>
      </c>
      <c r="C13" s="1078">
        <f>intMF!AF860*100</f>
        <v>0.81775706194855413</v>
      </c>
      <c r="D13" s="1078">
        <f>intMF!AG860*100</f>
        <v>13.892335864190652</v>
      </c>
      <c r="E13" s="1078">
        <f>intMF!AH860*100</f>
        <v>14.030353524911622</v>
      </c>
      <c r="F13" s="1124">
        <f>intMF!AI860*100</f>
        <v>4.7622148458877707</v>
      </c>
      <c r="G13" s="1078">
        <f>intMF!AJ860*100</f>
        <v>5.8893996657038521</v>
      </c>
      <c r="H13" s="1078">
        <f>intMF!AK860*100</f>
        <v>5</v>
      </c>
      <c r="I13" s="1078">
        <f>intMF!AL860*100</f>
        <v>5</v>
      </c>
      <c r="J13" s="1078">
        <f>intMF!AM860*100</f>
        <v>5</v>
      </c>
      <c r="K13" s="1078">
        <f>intMF!AN860*100</f>
        <v>5</v>
      </c>
      <c r="L13" s="1078">
        <f>intMF!AO860*100</f>
        <v>5</v>
      </c>
      <c r="M13" s="1078">
        <f>intMF!AP860*100</f>
        <v>5</v>
      </c>
      <c r="N13" s="1078">
        <f>intMF!AQ860*100</f>
        <v>5</v>
      </c>
      <c r="O13" s="1078">
        <f>intMF!AR860*100</f>
        <v>5</v>
      </c>
      <c r="P13" s="1078">
        <f>intMF!AS860*100</f>
        <v>5</v>
      </c>
      <c r="Q13" s="972">
        <f>intMF!AT860*100</f>
        <v>5</v>
      </c>
      <c r="R13" s="848"/>
      <c r="S13" s="848"/>
      <c r="T13" s="848"/>
      <c r="U13" s="848"/>
      <c r="V13" s="848"/>
      <c r="W13" s="848"/>
      <c r="X13" s="848"/>
      <c r="Y13" s="848"/>
      <c r="Z13" s="848"/>
      <c r="AA13" s="848"/>
      <c r="AB13" s="848"/>
      <c r="AC13" s="848"/>
      <c r="AD13" s="848"/>
      <c r="AE13" s="848"/>
    </row>
    <row r="14" spans="1:31" ht="15.25">
      <c r="A14" s="842"/>
      <c r="B14" s="1096" t="s">
        <v>1257</v>
      </c>
      <c r="C14" s="1079">
        <f>intMF!AF871</f>
        <v>1009.6</v>
      </c>
      <c r="D14" s="1079">
        <f>intMF!AG871</f>
        <v>1070.712397</v>
      </c>
      <c r="E14" s="1079">
        <f>intMF!AH871</f>
        <v>1263.9309539999999</v>
      </c>
      <c r="F14" s="1125">
        <f>intMF!AI871</f>
        <v>1382.9873419999999</v>
      </c>
      <c r="G14" s="1079">
        <f>intMF!AJ871</f>
        <v>1497.7752913859999</v>
      </c>
      <c r="H14" s="1079">
        <f>intMF!AK871</f>
        <v>1608.6106629485641</v>
      </c>
      <c r="I14" s="1079">
        <f>intMF!AL871</f>
        <v>1715.7441331009386</v>
      </c>
      <c r="J14" s="1079">
        <f>intMF!AM871</f>
        <v>1816.4583137139637</v>
      </c>
      <c r="K14" s="1079">
        <f>intMF!AN871</f>
        <v>1896.0191878546354</v>
      </c>
      <c r="L14" s="1079">
        <f>intMF!AO871</f>
        <v>1952.8997634902746</v>
      </c>
      <c r="M14" s="1079">
        <f>intMF!AP871</f>
        <v>2050.5447516647882</v>
      </c>
      <c r="N14" s="1079">
        <f>intMF!AQ871</f>
        <v>2153.0719892480279</v>
      </c>
      <c r="O14" s="1079">
        <f>intMF!AR871</f>
        <v>2260.7255887104293</v>
      </c>
      <c r="P14" s="1079">
        <f>intMF!AS871</f>
        <v>2373.7618681459508</v>
      </c>
      <c r="Q14" s="973">
        <f>intMF!AT871</f>
        <v>2492.4499615532486</v>
      </c>
      <c r="R14" s="850"/>
      <c r="S14" s="850"/>
      <c r="T14" s="850"/>
      <c r="U14" s="850"/>
      <c r="V14" s="850"/>
      <c r="W14" s="850"/>
      <c r="X14" s="850"/>
      <c r="Y14" s="850"/>
      <c r="Z14" s="850"/>
      <c r="AA14" s="850"/>
      <c r="AB14" s="850"/>
      <c r="AC14" s="850"/>
      <c r="AD14" s="850"/>
      <c r="AE14" s="848"/>
    </row>
    <row r="15" spans="1:31" ht="15.25">
      <c r="A15" s="842"/>
      <c r="B15" s="1096" t="s">
        <v>1234</v>
      </c>
      <c r="C15" s="1080">
        <f>(intMF!AF871/intMF!AE871-1)*100</f>
        <v>3.8175750148510712</v>
      </c>
      <c r="D15" s="1080">
        <f>(intMF!AG871/intMF!AF871-1)*100</f>
        <v>6.0531296553090419</v>
      </c>
      <c r="E15" s="1080">
        <f>(intMF!AH871/intMF!AG871-1)*100</f>
        <v>18.045794327344456</v>
      </c>
      <c r="F15" s="1126">
        <f>(intMF!AI871/intMF!AH871-1)*100</f>
        <v>9.4195325799418583</v>
      </c>
      <c r="G15" s="1080">
        <f>(intMF!AJ871/intMF!AI871-1)*100</f>
        <v>8.2999999999999972</v>
      </c>
      <c r="H15" s="1080">
        <f>(intMF!AK871/intMF!AJ871-1)*100</f>
        <v>7.4000000000000066</v>
      </c>
      <c r="I15" s="1080">
        <f>(intMF!AL871/intMF!AK871-1)*100</f>
        <v>6.6599999999999993</v>
      </c>
      <c r="J15" s="1080">
        <f>(intMF!AM871/intMF!AL871-1)*100</f>
        <v>5.8699999999999974</v>
      </c>
      <c r="K15" s="1080">
        <f>(intMF!AN871/intMF!AM871-1)*100</f>
        <v>4.3800000000000061</v>
      </c>
      <c r="L15" s="1080">
        <f>(intMF!AO871/intMF!AN871-1)*100</f>
        <v>3.0000000000000027</v>
      </c>
      <c r="M15" s="1080">
        <f>(intMF!AP871/intMF!AO871-1)*100</f>
        <v>5.0000000000000044</v>
      </c>
      <c r="N15" s="1080">
        <f>(intMF!AQ871/intMF!AP871-1)*100</f>
        <v>5.0000000000000044</v>
      </c>
      <c r="O15" s="1080">
        <f>(intMF!AR871/intMF!AQ871-1)*100</f>
        <v>5.0000000000000044</v>
      </c>
      <c r="P15" s="1080">
        <f>(intMF!AS871/intMF!AR871-1)*100</f>
        <v>5.0000000000000044</v>
      </c>
      <c r="Q15" s="974">
        <f>(intMF!AT871/intMF!AS871-1)*100</f>
        <v>5.0000000000000044</v>
      </c>
      <c r="R15" s="850"/>
      <c r="S15" s="850"/>
      <c r="T15" s="850"/>
      <c r="U15" s="850"/>
      <c r="V15" s="850"/>
      <c r="W15" s="850"/>
      <c r="X15" s="850"/>
      <c r="Y15" s="850"/>
      <c r="Z15" s="850"/>
      <c r="AA15" s="850"/>
      <c r="AB15" s="850"/>
      <c r="AC15" s="850"/>
      <c r="AD15" s="850"/>
      <c r="AE15" s="848"/>
    </row>
    <row r="16" spans="1:31" ht="15.25">
      <c r="A16" s="842"/>
      <c r="B16" s="1096" t="s">
        <v>1235</v>
      </c>
      <c r="C16" s="1079">
        <f>intMF!AF869</f>
        <v>990.36278749999985</v>
      </c>
      <c r="D16" s="1079">
        <f>intMF!AG869</f>
        <v>1032.9918769999999</v>
      </c>
      <c r="E16" s="1079">
        <f>intMF!AH869</f>
        <v>1168.1139727499999</v>
      </c>
      <c r="F16" s="1125">
        <f>intMF!AI869</f>
        <v>1322.7254919166669</v>
      </c>
      <c r="G16" s="1079">
        <f>intMF!AJ869</f>
        <v>1440.3813166929999</v>
      </c>
      <c r="H16" s="1079">
        <f>intMF!AK869</f>
        <v>1553.1929771672822</v>
      </c>
      <c r="I16" s="1079">
        <f>intMF!AL869</f>
        <v>1662.1773980247513</v>
      </c>
      <c r="J16" s="1079">
        <f>intMF!AM869</f>
        <v>1766.101223407451</v>
      </c>
      <c r="K16" s="1079">
        <f>intMF!AN869</f>
        <v>1856.2387507842996</v>
      </c>
      <c r="L16" s="1079">
        <f>intMF!AO869</f>
        <v>1924.459475672455</v>
      </c>
      <c r="M16" s="1079">
        <f>intMF!AP869</f>
        <v>2001.7222575775313</v>
      </c>
      <c r="N16" s="1079">
        <f>intMF!AQ869</f>
        <v>2101.8083704564078</v>
      </c>
      <c r="O16" s="1079">
        <f>intMF!AR869</f>
        <v>2206.8987889792288</v>
      </c>
      <c r="P16" s="1079">
        <f>intMF!AS869</f>
        <v>2317.24372842819</v>
      </c>
      <c r="Q16" s="973">
        <f>intMF!AT869</f>
        <v>2433.1059148495997</v>
      </c>
      <c r="R16" s="850"/>
      <c r="S16" s="850"/>
      <c r="T16" s="850"/>
      <c r="U16" s="850"/>
      <c r="V16" s="850"/>
      <c r="W16" s="850"/>
      <c r="X16" s="850"/>
      <c r="Y16" s="850"/>
      <c r="Z16" s="850"/>
      <c r="AA16" s="850"/>
      <c r="AB16" s="850"/>
      <c r="AC16" s="850"/>
      <c r="AD16" s="850"/>
      <c r="AE16" s="848"/>
    </row>
    <row r="17" spans="1:31" s="846" customFormat="1" ht="15.25">
      <c r="A17" s="851"/>
      <c r="B17" s="1097" t="s">
        <v>1236</v>
      </c>
      <c r="C17" s="1080">
        <f>(intMF!AF869/intMF!AE869-1)*100</f>
        <v>4.7789816166369237</v>
      </c>
      <c r="D17" s="1080">
        <f>(intMF!AG869/intMF!AF869-1)*100</f>
        <v>4.3043912834820786</v>
      </c>
      <c r="E17" s="1080">
        <f>(intMF!AH869/intMF!AG869-1)*100</f>
        <v>13.080654239258838</v>
      </c>
      <c r="F17" s="1126">
        <f>(intMF!AI869/intMF!AH869-1)*100</f>
        <v>13.235996039211573</v>
      </c>
      <c r="G17" s="1080">
        <f>(intMF!AJ869/intMF!AI869-1)*100</f>
        <v>8.8949540547409001</v>
      </c>
      <c r="H17" s="1080">
        <f>(intMF!AK869/intMF!AJ869-1)*100</f>
        <v>7.8320691310609813</v>
      </c>
      <c r="I17" s="1080">
        <f>(intMF!AL869/intMF!AK869-1)*100</f>
        <v>7.0167984570877584</v>
      </c>
      <c r="J17" s="1080">
        <f>(intMF!AM869/intMF!AL869-1)*100</f>
        <v>6.252270395819215</v>
      </c>
      <c r="K17" s="1080">
        <f>(intMF!AN869/intMF!AM869-1)*100</f>
        <v>5.1037577111769705</v>
      </c>
      <c r="L17" s="1080">
        <f>(intMF!AO869/intMF!AN869-1)*100</f>
        <v>3.6752128388296335</v>
      </c>
      <c r="M17" s="1080">
        <f>(intMF!AP869/intMF!AO869-1)*100</f>
        <v>4.0147783251231361</v>
      </c>
      <c r="N17" s="1080">
        <f>(intMF!AQ869/intMF!AP869-1)*100</f>
        <v>5.0000000000000044</v>
      </c>
      <c r="O17" s="1080">
        <f>(intMF!AR869/intMF!AQ869-1)*100</f>
        <v>5.0000000000000266</v>
      </c>
      <c r="P17" s="1080">
        <f>(intMF!AS869/intMF!AR869-1)*100</f>
        <v>4.9999999999999822</v>
      </c>
      <c r="Q17" s="974">
        <f>(intMF!AT869/intMF!AS869-1)*100</f>
        <v>5.0000000000000044</v>
      </c>
      <c r="R17" s="849"/>
      <c r="S17" s="849"/>
      <c r="T17" s="849"/>
      <c r="U17" s="849"/>
      <c r="V17" s="849"/>
      <c r="W17" s="849"/>
      <c r="X17" s="849"/>
      <c r="Y17" s="849"/>
      <c r="Z17" s="849"/>
      <c r="AA17" s="849"/>
      <c r="AB17" s="849"/>
      <c r="AC17" s="849"/>
      <c r="AD17" s="849"/>
      <c r="AE17" s="847"/>
    </row>
    <row r="18" spans="1:31" ht="16.899999999999999" customHeight="1">
      <c r="A18" s="842"/>
      <c r="B18" s="1098"/>
      <c r="C18" s="1081"/>
      <c r="D18" s="1081"/>
      <c r="E18" s="1081"/>
      <c r="F18" s="1127"/>
      <c r="G18" s="846"/>
      <c r="H18" s="846"/>
      <c r="I18" s="846"/>
      <c r="J18" s="846"/>
      <c r="K18" s="846"/>
      <c r="L18" s="846"/>
      <c r="M18" s="846"/>
      <c r="N18" s="846"/>
      <c r="O18" s="846"/>
      <c r="P18" s="846"/>
      <c r="Q18" s="975"/>
    </row>
    <row r="19" spans="1:31" ht="15.25">
      <c r="A19" s="842"/>
      <c r="B19" s="1099" t="s">
        <v>199</v>
      </c>
      <c r="C19" s="1081"/>
      <c r="D19" s="1081"/>
      <c r="E19" s="1081"/>
      <c r="F19" s="1127"/>
      <c r="G19" s="846"/>
      <c r="H19" s="846"/>
      <c r="I19" s="846"/>
      <c r="J19" s="846"/>
      <c r="K19" s="846"/>
      <c r="L19" s="846"/>
      <c r="M19" s="846"/>
      <c r="N19" s="846"/>
      <c r="O19" s="846"/>
      <c r="P19" s="846"/>
      <c r="Q19" s="975"/>
    </row>
    <row r="20" spans="1:31" ht="15.25">
      <c r="A20" s="842"/>
      <c r="B20" s="1096" t="s">
        <v>200</v>
      </c>
      <c r="C20" s="1078">
        <f>intMF!AF877*100</f>
        <v>15.739721601865424</v>
      </c>
      <c r="D20" s="1078">
        <f>intMF!AG877*100</f>
        <v>22.526190410194314</v>
      </c>
      <c r="E20" s="1078">
        <f>intMF!AH877*100</f>
        <v>22.81447351414846</v>
      </c>
      <c r="F20" s="1124">
        <f>intMF!AI877*100</f>
        <v>20.595801850542074</v>
      </c>
      <c r="G20" s="1078">
        <f>intMF!AJ877*100</f>
        <v>23.590733105534913</v>
      </c>
      <c r="H20" s="1078">
        <f>intMF!AK877*100</f>
        <v>9.3983068296146506</v>
      </c>
      <c r="I20" s="1078">
        <f>intMF!AL877*100</f>
        <v>14.715214320485902</v>
      </c>
      <c r="J20" s="1078">
        <f>intMF!AM877*100</f>
        <v>12.292594718830609</v>
      </c>
      <c r="K20" s="1078">
        <f>intMF!AN877*100</f>
        <v>12.420756479151049</v>
      </c>
      <c r="L20" s="1078">
        <f>intMF!AO877*100</f>
        <v>11.508099198052104</v>
      </c>
      <c r="M20" s="1078">
        <f>intMF!AP877*100</f>
        <v>-10.829848984332306</v>
      </c>
      <c r="N20" s="1078">
        <f>intMF!AQ877*100</f>
        <v>-18.794191893069378</v>
      </c>
      <c r="O20" s="1078">
        <f>intMF!AR877*100</f>
        <v>0</v>
      </c>
      <c r="P20" s="1078">
        <f>intMF!AS877*100</f>
        <v>0</v>
      </c>
      <c r="Q20" s="972">
        <f>intMF!AT877*100</f>
        <v>0</v>
      </c>
    </row>
    <row r="21" spans="1:31" ht="15.25">
      <c r="A21" s="842"/>
      <c r="B21" s="1096" t="s">
        <v>170</v>
      </c>
      <c r="C21" s="1078">
        <f>intMF!AF878*100</f>
        <v>30.709644549817149</v>
      </c>
      <c r="D21" s="1078">
        <f>intMF!AG878*100</f>
        <v>29.047207727509459</v>
      </c>
      <c r="E21" s="1078">
        <f>intMF!AH878*100</f>
        <v>10.105051618611149</v>
      </c>
      <c r="F21" s="1124">
        <f>intMF!AI878*100</f>
        <v>11.007248105504551</v>
      </c>
      <c r="G21" s="1078">
        <f>intMF!AJ878*100</f>
        <v>11.911787705910903</v>
      </c>
      <c r="H21" s="1078">
        <f>intMF!AK878*100</f>
        <v>22.441951105453327</v>
      </c>
      <c r="I21" s="1078">
        <f>intMF!AL878*100</f>
        <v>13.839525661550912</v>
      </c>
      <c r="J21" s="1078">
        <f>intMF!AM878*100</f>
        <v>12.078704062223311</v>
      </c>
      <c r="K21" s="1078">
        <f>intMF!AN878*100</f>
        <v>0.54667317130203674</v>
      </c>
      <c r="L21" s="1078">
        <f>intMF!AO878*100</f>
        <v>9.0920903820943089</v>
      </c>
      <c r="M21" s="1078">
        <f>intMF!AP878*100</f>
        <v>-13.706305468708679</v>
      </c>
      <c r="N21" s="1078">
        <f>intMF!AQ878*100</f>
        <v>-19.443838357924815</v>
      </c>
      <c r="O21" s="1078">
        <f>intMF!AR878*100</f>
        <v>-0.79365079365080193</v>
      </c>
      <c r="P21" s="1078">
        <f>intMF!AS878*100</f>
        <v>-0.78740157480313711</v>
      </c>
      <c r="Q21" s="972">
        <f>intMF!AT878*100</f>
        <v>-0.7812500000000111</v>
      </c>
    </row>
    <row r="22" spans="1:31" ht="15.25">
      <c r="A22" s="842"/>
      <c r="B22" s="1097" t="s">
        <v>208</v>
      </c>
      <c r="C22" s="1078">
        <f>intMF!AF875*100</f>
        <v>13.33606660225524</v>
      </c>
      <c r="D22" s="1078">
        <f>intMF!AG875*100</f>
        <v>16.560986590592158</v>
      </c>
      <c r="E22" s="1078">
        <f>intMF!AH875*100</f>
        <v>4.2276425859135909</v>
      </c>
      <c r="F22" s="1124">
        <f>intMF!AI875*100</f>
        <v>0.74750906351616708</v>
      </c>
      <c r="G22" s="1078">
        <f>intMF!AJ875*100</f>
        <v>6.5631656345666967</v>
      </c>
      <c r="H22" s="1078">
        <f>intMF!AK875*100</f>
        <v>-3.259330222128602</v>
      </c>
      <c r="I22" s="1078">
        <f>intMF!AL875*100</f>
        <v>-1.6851802879907989</v>
      </c>
      <c r="J22" s="1078">
        <f>intMF!AM875*100</f>
        <v>0.75807228280947891</v>
      </c>
      <c r="K22" s="1078">
        <f>intMF!AN875*100</f>
        <v>5.5264019464920562</v>
      </c>
      <c r="L22" s="1078">
        <f>intMF!AO875*100</f>
        <v>1.7909662842562231</v>
      </c>
      <c r="M22" s="1078">
        <f>intMF!AP875*100</f>
        <v>0</v>
      </c>
      <c r="N22" s="1078">
        <f>intMF!AQ875*100</f>
        <v>0</v>
      </c>
      <c r="O22" s="1078">
        <f>intMF!AR875*100</f>
        <v>0</v>
      </c>
      <c r="P22" s="1078">
        <f>intMF!AS875*100</f>
        <v>0</v>
      </c>
      <c r="Q22" s="972">
        <f>intMF!AT875*100</f>
        <v>0</v>
      </c>
    </row>
    <row r="23" spans="1:31" ht="15.25">
      <c r="A23" s="842"/>
      <c r="B23" s="1096" t="s">
        <v>1250</v>
      </c>
      <c r="C23" s="1078">
        <f>intMF!AF876*100</f>
        <v>3.9096729636258711</v>
      </c>
      <c r="D23" s="1078">
        <f>intMF!AG876*100</f>
        <v>3.4580027043298713</v>
      </c>
      <c r="E23" s="1078">
        <f>intMF!AH876*100</f>
        <v>4.8605598882376162</v>
      </c>
      <c r="F23" s="1124">
        <f>intMF!AI876*100</f>
        <v>-0.66810853428867223</v>
      </c>
      <c r="G23" s="1078">
        <f>intMF!AJ876*100</f>
        <v>8.9124524338758402</v>
      </c>
      <c r="H23" s="1078">
        <f>intMF!AK876*100</f>
        <v>6.7115777119520468</v>
      </c>
      <c r="I23" s="1078">
        <f>intMF!AL876*100</f>
        <v>11.026248454337876</v>
      </c>
      <c r="J23" s="1078">
        <f>intMF!AM876*100</f>
        <v>6.7964171387422416</v>
      </c>
      <c r="K23" s="1078">
        <f>intMF!AN876*100</f>
        <v>4.9307097210381938</v>
      </c>
      <c r="L23" s="1078">
        <f>intMF!AO876*100</f>
        <v>6.9289472826631897</v>
      </c>
      <c r="M23" s="1078">
        <f>intMF!AP876*100</f>
        <v>9.9036533949000383</v>
      </c>
      <c r="N23" s="1078">
        <f>intMF!AQ876*100</f>
        <v>11.169012644194892</v>
      </c>
      <c r="O23" s="1078">
        <f>intMF!AR876*100</f>
        <v>17.106276890958064</v>
      </c>
      <c r="P23" s="1078">
        <f>intMF!AS876*100</f>
        <v>18.441101599426055</v>
      </c>
      <c r="Q23" s="972">
        <f>intMF!AT876*100</f>
        <v>22.542385291402159</v>
      </c>
    </row>
    <row r="24" spans="1:31" ht="15.25">
      <c r="A24" s="842"/>
      <c r="B24" s="1096" t="s">
        <v>201</v>
      </c>
      <c r="C24" s="1078">
        <f>(intMF!AF758/intMF!AF954)*100</f>
        <v>29.521962628987776</v>
      </c>
      <c r="D24" s="1078">
        <f>(intMF!AG758/intMF!AG954)*100</f>
        <v>30.119950252134103</v>
      </c>
      <c r="E24" s="1078">
        <f>(intMF!AH758/intMF!AH954)*100</f>
        <v>34.517950606486401</v>
      </c>
      <c r="F24" s="1124">
        <f>(intMF!AI758/intMF!AI954)*100</f>
        <v>41.718858501077534</v>
      </c>
      <c r="G24" s="1078">
        <f>(intMF!AJ758/intMF!AJ954)*100</f>
        <v>49.707759769514837</v>
      </c>
      <c r="H24" s="1078">
        <f>(intMF!AK758/intMF!AK954)*100</f>
        <v>51.442741442527087</v>
      </c>
      <c r="I24" s="1078">
        <f>(intMF!AL758/intMF!AL954)*100</f>
        <v>55.3791485572374</v>
      </c>
      <c r="J24" s="1078">
        <f>(intMF!AM758/intMF!AM954)*100</f>
        <v>58.256878192944242</v>
      </c>
      <c r="K24" s="1078">
        <f>(intMF!AN758/intMF!AN954)*100</f>
        <v>60.679699198325622</v>
      </c>
      <c r="L24" s="1078">
        <f>(intMF!AO758/intMF!AO954)*100</f>
        <v>57.602463506331055</v>
      </c>
      <c r="M24" s="1078">
        <f>(intMF!AP758/intMF!AP954)*100</f>
        <v>50.064103784048505</v>
      </c>
      <c r="N24" s="1078">
        <f>(intMF!AQ758/intMF!AQ954)*100</f>
        <v>36.768330985063145</v>
      </c>
      <c r="O24" s="1078">
        <f>(intMF!AR758/intMF!AR954)*100</f>
        <v>32.578038081070943</v>
      </c>
      <c r="P24" s="1078">
        <f>(intMF!AS758/intMF!AS954)*100</f>
        <v>28.728176119188873</v>
      </c>
      <c r="Q24" s="972" t="e">
        <f>(intMF!AT758/intMF!AT954)*100</f>
        <v>#REF!</v>
      </c>
    </row>
    <row r="25" spans="1:31" ht="7.5" customHeight="1">
      <c r="A25" s="842"/>
      <c r="B25" s="1093"/>
      <c r="C25" s="1082"/>
      <c r="D25" s="1082"/>
      <c r="E25" s="1082"/>
      <c r="F25" s="1128"/>
      <c r="G25" s="1082"/>
      <c r="H25" s="1082"/>
      <c r="I25" s="1082"/>
      <c r="J25" s="1082"/>
      <c r="K25" s="1082"/>
      <c r="L25" s="1082"/>
      <c r="M25" s="1082"/>
      <c r="N25" s="1082"/>
      <c r="O25" s="1082"/>
      <c r="P25" s="1082"/>
      <c r="Q25" s="976"/>
    </row>
    <row r="26" spans="1:31" ht="16.5" customHeight="1">
      <c r="A26" s="852"/>
      <c r="B26" s="1100" t="s">
        <v>1304</v>
      </c>
      <c r="C26" s="1083" t="s">
        <v>356</v>
      </c>
      <c r="D26" s="1083" t="s">
        <v>363</v>
      </c>
      <c r="E26" s="1083" t="s">
        <v>364</v>
      </c>
      <c r="F26" s="1129" t="s">
        <v>366</v>
      </c>
      <c r="G26" s="1083" t="s">
        <v>365</v>
      </c>
      <c r="H26" s="1083" t="s">
        <v>391</v>
      </c>
      <c r="I26" s="1083" t="s">
        <v>736</v>
      </c>
      <c r="J26" s="1083" t="s">
        <v>1178</v>
      </c>
      <c r="K26" s="1083" t="s">
        <v>1180</v>
      </c>
      <c r="L26" s="1083" t="s">
        <v>1182</v>
      </c>
      <c r="M26" s="1083" t="s">
        <v>1392</v>
      </c>
      <c r="N26" s="1083" t="s">
        <v>1393</v>
      </c>
      <c r="O26" s="1083" t="s">
        <v>1394</v>
      </c>
      <c r="P26" s="1083" t="s">
        <v>1395</v>
      </c>
      <c r="Q26" s="999" t="s">
        <v>1396</v>
      </c>
    </row>
    <row r="27" spans="1:31" ht="14.25" customHeight="1">
      <c r="A27" s="842"/>
      <c r="B27" s="1096" t="s">
        <v>1251</v>
      </c>
      <c r="C27" s="1078">
        <f>intMF!AF881*100</f>
        <v>25.052668731380468</v>
      </c>
      <c r="D27" s="1078">
        <f>intMF!AG881*100</f>
        <v>25.855834350192559</v>
      </c>
      <c r="E27" s="1078">
        <f>intMF!AH881*100</f>
        <v>22.23247128027165</v>
      </c>
      <c r="F27" s="1124">
        <f>intMF!AI881*100</f>
        <v>21.474775239032198</v>
      </c>
      <c r="G27" s="1078">
        <f>intMF!AJ881*100</f>
        <v>20.861472078618863</v>
      </c>
      <c r="H27" s="1078">
        <f>intMF!AK881*100</f>
        <v>19.779463528054698</v>
      </c>
      <c r="I27" s="1078">
        <f>intMF!AL881*100</f>
        <v>19.461106862379818</v>
      </c>
      <c r="J27" s="1078">
        <f>intMF!AM881*100</f>
        <v>18.753032448114102</v>
      </c>
      <c r="K27" s="1078">
        <f>intMF!AN881*100</f>
        <v>18.142723854118813</v>
      </c>
      <c r="L27" s="1078">
        <f>intMF!AO881*100</f>
        <v>18.755369514261318</v>
      </c>
      <c r="M27" s="1078">
        <f>intMF!AP881*100</f>
        <v>20.421539142733057</v>
      </c>
      <c r="N27" s="1078">
        <f>intMF!AQ881*100</f>
        <v>21.65001739518496</v>
      </c>
      <c r="O27" s="1078" t="e">
        <f>intMF!AR881*100</f>
        <v>#REF!</v>
      </c>
      <c r="P27" s="1078">
        <f>intMF!AS881*100</f>
        <v>0</v>
      </c>
      <c r="Q27" s="972">
        <f>intMF!AT881*100</f>
        <v>0</v>
      </c>
    </row>
    <row r="28" spans="1:31" ht="15.25">
      <c r="A28" s="842"/>
      <c r="B28" s="1101" t="s">
        <v>1237</v>
      </c>
      <c r="C28" s="1078">
        <f>intMF!AF883*100</f>
        <v>15.789010636713419</v>
      </c>
      <c r="D28" s="1078">
        <f>intMF!AG883*100</f>
        <v>15.642386990738972</v>
      </c>
      <c r="E28" s="1078">
        <f>intMF!AH883*100</f>
        <v>14.958941840381534</v>
      </c>
      <c r="F28" s="1124">
        <f>intMF!AI883*100</f>
        <v>14.612731866824408</v>
      </c>
      <c r="G28" s="1078">
        <f>intMF!AJ883*100</f>
        <v>15.012584365668383</v>
      </c>
      <c r="H28" s="1078">
        <f>intMF!AK883*100</f>
        <v>14.881837930780964</v>
      </c>
      <c r="I28" s="1078">
        <f>intMF!AL883*100</f>
        <v>14.689393608746236</v>
      </c>
      <c r="J28" s="1078">
        <f>intMF!AM883*100</f>
        <v>14.062293569645808</v>
      </c>
      <c r="K28" s="1078">
        <f>intMF!AN883*100</f>
        <v>13.631199043778114</v>
      </c>
      <c r="L28" s="1078">
        <f>intMF!AO883*100</f>
        <v>14.237431852848633</v>
      </c>
      <c r="M28" s="1078">
        <f>intMF!AP883*100</f>
        <v>16.02033824445094</v>
      </c>
      <c r="N28" s="1078">
        <f>intMF!AQ883*100</f>
        <v>17.17911893583743</v>
      </c>
      <c r="O28" s="1078" t="e">
        <f>intMF!AR883*100</f>
        <v>#REF!</v>
      </c>
      <c r="P28" s="1078" t="e">
        <f>intMF!AS883*100</f>
        <v>#VALUE!</v>
      </c>
      <c r="Q28" s="972" t="e">
        <f>intMF!AT883*100</f>
        <v>#VALUE!</v>
      </c>
    </row>
    <row r="29" spans="1:31" ht="15.25">
      <c r="A29" s="842"/>
      <c r="B29" s="1101" t="s">
        <v>1238</v>
      </c>
      <c r="C29" s="1078">
        <f>intMF!AF885*100</f>
        <v>5.5112119181489829</v>
      </c>
      <c r="D29" s="1078">
        <f>intMF!AG885*100</f>
        <v>6.8693478865334345</v>
      </c>
      <c r="E29" s="1078">
        <f>intMF!AH885*100</f>
        <v>4.6518033206131184</v>
      </c>
      <c r="F29" s="1124">
        <f>intMF!AI885*100</f>
        <v>4.2699690625549795</v>
      </c>
      <c r="G29" s="1078">
        <f>intMF!AJ885*100</f>
        <v>3.0932078914238574</v>
      </c>
      <c r="H29" s="1078">
        <f>intMF!AK885*100</f>
        <v>2.5039068555481818</v>
      </c>
      <c r="I29" s="1078">
        <f>intMF!AL885*100</f>
        <v>2.4467703531147666</v>
      </c>
      <c r="J29" s="1078">
        <f>intMF!AM885*100</f>
        <v>2.3930586404339933</v>
      </c>
      <c r="K29" s="1078">
        <f>intMF!AN885*100</f>
        <v>2.2525066338228772</v>
      </c>
      <c r="L29" s="1078">
        <f>intMF!AO885*100</f>
        <v>2.0736995517149026</v>
      </c>
      <c r="M29" s="1236">
        <f>intMF!AP885*100</f>
        <v>1.7505938123453948</v>
      </c>
      <c r="N29" s="1236">
        <f>intMF!AQ885*100</f>
        <v>1.7925412148549025</v>
      </c>
      <c r="O29" s="1236" t="e">
        <f>intMF!AR885*100</f>
        <v>#REF!</v>
      </c>
      <c r="P29" s="1078" t="e">
        <f>intMF!AS885*100</f>
        <v>#REF!</v>
      </c>
      <c r="Q29" s="972" t="e">
        <f>intMF!AT885*100</f>
        <v>#REF!</v>
      </c>
    </row>
    <row r="30" spans="1:31" ht="15.25">
      <c r="A30" s="842"/>
      <c r="B30" s="1101" t="s">
        <v>1239</v>
      </c>
      <c r="C30" s="1078">
        <f>intMF!AF884*100</f>
        <v>3.7524461765180663</v>
      </c>
      <c r="D30" s="1078">
        <f>intMF!AG884*100</f>
        <v>3.3440994729201554</v>
      </c>
      <c r="E30" s="1078">
        <f>intMF!AH884*100</f>
        <v>2.6217261192769992</v>
      </c>
      <c r="F30" s="1124">
        <f>intMF!AI884*100</f>
        <v>2.5920743096528112</v>
      </c>
      <c r="G30" s="1078">
        <f>intMF!AJ884*100</f>
        <v>2.7556798215266221</v>
      </c>
      <c r="H30" s="1078">
        <f>intMF!AK884*100</f>
        <v>2.393718741725555</v>
      </c>
      <c r="I30" s="1078">
        <f>intMF!AL884*100</f>
        <v>2.3249429005188125</v>
      </c>
      <c r="J30" s="1078">
        <f>intMF!AM884*100</f>
        <v>2.2976802380342982</v>
      </c>
      <c r="K30" s="1078">
        <f>intMF!AN884*100</f>
        <v>2.2590181765178214</v>
      </c>
      <c r="L30" s="1078">
        <f>intMF!AO884*100</f>
        <v>2.4442381096977779</v>
      </c>
      <c r="M30" s="1078">
        <f>intMF!AP884*100</f>
        <v>2.6506070859367177</v>
      </c>
      <c r="N30" s="1078">
        <f>intMF!AQ884*100</f>
        <v>2.6783572444926307</v>
      </c>
      <c r="O30" s="1078" t="e">
        <f>intMF!AR884*100</f>
        <v>#REF!</v>
      </c>
      <c r="P30" s="1078" t="e">
        <f>intMF!AS884*100</f>
        <v>#REF!</v>
      </c>
      <c r="Q30" s="972" t="e">
        <f>intMF!AT884*100</f>
        <v>#REF!</v>
      </c>
    </row>
    <row r="31" spans="1:31" ht="15.25">
      <c r="A31" s="842"/>
      <c r="B31" s="1096" t="s">
        <v>1240</v>
      </c>
      <c r="C31" s="1078">
        <f>intMF!AF887*100</f>
        <v>20.342298101249202</v>
      </c>
      <c r="D31" s="1078">
        <f>intMF!AG887*100</f>
        <v>20.569269573189594</v>
      </c>
      <c r="E31" s="1078">
        <f>intMF!AH887*100</f>
        <v>18.682196279210654</v>
      </c>
      <c r="F31" s="1124">
        <f>intMF!AI887*100</f>
        <v>17.878751100315476</v>
      </c>
      <c r="G31" s="1078">
        <f>intMF!AJ887*100</f>
        <v>17.512546485023226</v>
      </c>
      <c r="H31" s="1078">
        <f>intMF!AK887*100</f>
        <v>17.572206634137569</v>
      </c>
      <c r="I31" s="1078">
        <f>intMF!AL887*100</f>
        <v>16.458679236731747</v>
      </c>
      <c r="J31" s="1078">
        <f>intMF!AM887*100</f>
        <v>16.583667003009836</v>
      </c>
      <c r="K31" s="1078">
        <f>intMF!AN887*100</f>
        <v>16.27508541016519</v>
      </c>
      <c r="L31" s="1078">
        <f>intMF!AO887*100</f>
        <v>16.020449118606582</v>
      </c>
      <c r="M31" s="1078">
        <f>intMF!AP887*100</f>
        <v>15.560998220022981</v>
      </c>
      <c r="N31" s="1078">
        <f>intMF!AQ887*100</f>
        <v>15.437433115743019</v>
      </c>
      <c r="O31" s="1078" t="e">
        <f>intMF!AR887*100</f>
        <v>#REF!</v>
      </c>
      <c r="P31" s="1078" t="e">
        <f>intMF!AS887*100</f>
        <v>#REF!</v>
      </c>
      <c r="Q31" s="972" t="e">
        <f>intMF!AT887*100</f>
        <v>#REF!</v>
      </c>
    </row>
    <row r="32" spans="1:31" ht="15.25">
      <c r="A32" s="842"/>
      <c r="B32" s="1096" t="s">
        <v>1241</v>
      </c>
      <c r="C32" s="1078">
        <f>intMF!AF888*100</f>
        <v>12.217470116866021</v>
      </c>
      <c r="D32" s="1078">
        <f>intMF!AG888*100</f>
        <v>13.278699872673194</v>
      </c>
      <c r="E32" s="1078">
        <f>intMF!AH888*100</f>
        <v>9.9301825528595877</v>
      </c>
      <c r="F32" s="1124">
        <f>intMF!AI888*100</f>
        <v>9.8889475631086281</v>
      </c>
      <c r="G32" s="1078">
        <f>intMF!AJ888*100</f>
        <v>8.2884889833743909</v>
      </c>
      <c r="H32" s="1078">
        <f>intMF!AK888*100</f>
        <v>7.3418130516905595</v>
      </c>
      <c r="I32" s="1078">
        <f>intMF!AL888*100</f>
        <v>8.1214710352865822</v>
      </c>
      <c r="J32" s="1078">
        <f>intMF!AM888*100</f>
        <v>8.4912889779844356</v>
      </c>
      <c r="K32" s="1078">
        <f>intMF!AN888*100</f>
        <v>8.675767987347923</v>
      </c>
      <c r="L32" s="1078">
        <f>intMF!AO888*100</f>
        <v>8.7858590318962495</v>
      </c>
      <c r="M32" s="1078">
        <f>intMF!AP888*100</f>
        <v>8.0016425459890748</v>
      </c>
      <c r="N32" s="1078">
        <f>intMF!AQ888*100</f>
        <v>6.9139252695698508</v>
      </c>
      <c r="O32" s="1078" t="e">
        <f>intMF!AR888*100</f>
        <v>#REF!</v>
      </c>
      <c r="P32" s="1078">
        <f>intMF!AS888*100</f>
        <v>0</v>
      </c>
      <c r="Q32" s="972">
        <f>intMF!AT888*100</f>
        <v>0</v>
      </c>
    </row>
    <row r="33" spans="1:17" ht="15.25">
      <c r="A33" s="842"/>
      <c r="B33" s="1097" t="s">
        <v>1303</v>
      </c>
      <c r="C33" s="1078">
        <f>intMF!AF454*100</f>
        <v>-6.5694397559003654</v>
      </c>
      <c r="D33" s="1078">
        <f>intMF!AG454*100</f>
        <v>-5.8897624482424256</v>
      </c>
      <c r="E33" s="1078">
        <f>intMF!AH454*100</f>
        <v>-6.0118087768723614</v>
      </c>
      <c r="F33" s="1124">
        <f>intMF!AI454*100</f>
        <v>-6.0320342600261041</v>
      </c>
      <c r="G33" s="1078">
        <f>intMF!AJ454*100</f>
        <v>-4.5586812110851405</v>
      </c>
      <c r="H33" s="1078">
        <f>intMF!AK454*100</f>
        <v>-4.6019731653675944</v>
      </c>
      <c r="I33" s="1078">
        <f>intMF!AL454*100</f>
        <v>-4.9062645017715845</v>
      </c>
      <c r="J33" s="1078">
        <f>intMF!AM454*100</f>
        <v>-6.031446225824542</v>
      </c>
      <c r="K33" s="1078">
        <f>intMF!AN454*100</f>
        <v>-6.4783502874169869</v>
      </c>
      <c r="L33" s="1078">
        <f>intMF!AO454*100</f>
        <v>-6.1240923788972177</v>
      </c>
      <c r="M33" s="1078">
        <f>intMF!AP454*100</f>
        <v>-3.4737173457319415</v>
      </c>
      <c r="N33" s="1078">
        <f>intMF!AQ454*100</f>
        <v>-1.0367128555135516</v>
      </c>
      <c r="O33" s="1078" t="e">
        <f>intMF!AR454*100</f>
        <v>#REF!</v>
      </c>
      <c r="P33" s="1078" t="e">
        <f>intMF!AS454*100</f>
        <v>#REF!</v>
      </c>
      <c r="Q33" s="972" t="e">
        <f>intMF!AT454*100</f>
        <v>#REF!</v>
      </c>
    </row>
    <row r="34" spans="1:17" ht="15.25">
      <c r="A34" s="842"/>
      <c r="B34" s="1096" t="s">
        <v>1242</v>
      </c>
      <c r="C34" s="1078">
        <f>intMF!AF455*100</f>
        <v>-4.7648892187227538</v>
      </c>
      <c r="D34" s="1078">
        <f>intMF!AG455*100</f>
        <v>-4.9561533625019321</v>
      </c>
      <c r="E34" s="1078">
        <f>intMF!AH455*100</f>
        <v>-4.2302522084477161</v>
      </c>
      <c r="F34" s="1124">
        <f>intMF!AI455*100</f>
        <v>-3.7266245262399176</v>
      </c>
      <c r="G34" s="1078">
        <f>intMF!AJ455*100</f>
        <v>-2.4843798525462897</v>
      </c>
      <c r="H34" s="1078">
        <f>intMF!AK455*100</f>
        <v>-2.8748059722676058</v>
      </c>
      <c r="I34" s="1078">
        <f>intMF!AL455*100</f>
        <v>-3.2150849212386126</v>
      </c>
      <c r="J34" s="1078">
        <f>intMF!AM455*100</f>
        <v>-4.4728087846729467</v>
      </c>
      <c r="K34" s="1078">
        <f>intMF!AN455*100</f>
        <v>-5.0394949623540999</v>
      </c>
      <c r="L34" s="1078">
        <f>intMF!AO455*100</f>
        <v>-4.860361884846129</v>
      </c>
      <c r="M34" s="1078">
        <f>intMF!AP455*100</f>
        <v>-2.2326493281959516</v>
      </c>
      <c r="N34" s="1078">
        <f>intMF!AQ455*100</f>
        <v>0.21829319452990972</v>
      </c>
      <c r="O34" s="1078" t="e">
        <f>intMF!AR455*100</f>
        <v>#REF!</v>
      </c>
      <c r="P34" s="1078" t="e">
        <f>intMF!AS455*100</f>
        <v>#REF!</v>
      </c>
      <c r="Q34" s="972" t="e">
        <f>intMF!AT455*100</f>
        <v>#REF!</v>
      </c>
    </row>
    <row r="35" spans="1:17" ht="15.25">
      <c r="A35" s="842"/>
      <c r="B35" s="1096" t="s">
        <v>697</v>
      </c>
      <c r="C35" s="1078">
        <f>intMF!AF465*100</f>
        <v>-7.7968446331177734</v>
      </c>
      <c r="D35" s="1078">
        <f>intMF!AG465*100</f>
        <v>-8.7741590446867281</v>
      </c>
      <c r="E35" s="1078">
        <f>intMF!AH465*100</f>
        <v>-6.9367657229711774</v>
      </c>
      <c r="F35" s="1124">
        <f>intMF!AI465*100</f>
        <v>-6.6597789172583122</v>
      </c>
      <c r="G35" s="1078">
        <f>intMF!AJ465*100</f>
        <v>-4.5045830421486865</v>
      </c>
      <c r="H35" s="1078">
        <f>intMF!AK465*100</f>
        <v>-4.2147325781893317</v>
      </c>
      <c r="I35" s="1078">
        <f>intMF!AL465*100</f>
        <v>-4.3419420352177287</v>
      </c>
      <c r="J35" s="1078">
        <f>intMF!AM465*100</f>
        <v>-5.5418740460980134</v>
      </c>
      <c r="K35" s="1078">
        <f>intMF!AN465*100</f>
        <v>-5.9498230848776723</v>
      </c>
      <c r="L35" s="1078">
        <f>intMF!AO465*100</f>
        <v>-5.5365375015470928</v>
      </c>
      <c r="M35" s="1078">
        <f>intMF!AP465*100</f>
        <v>-3.611114782827221</v>
      </c>
      <c r="N35" s="1078">
        <f>intMF!AQ465*100</f>
        <v>-1.1614644957269791</v>
      </c>
      <c r="O35" s="1078" t="e">
        <f>intMF!AR465*100</f>
        <v>#REF!</v>
      </c>
      <c r="P35" s="1078" t="e">
        <f>intMF!AS465*100</f>
        <v>#REF!</v>
      </c>
      <c r="Q35" s="972" t="e">
        <f>intMF!AT465*100</f>
        <v>#REF!</v>
      </c>
    </row>
    <row r="36" spans="1:17" ht="16.5" customHeight="1">
      <c r="A36" s="842"/>
      <c r="B36" s="1101" t="s">
        <v>421</v>
      </c>
      <c r="C36" s="1078">
        <f>intMF!AF466*100</f>
        <v>-8.2524419857161337</v>
      </c>
      <c r="D36" s="1078">
        <f>intMF!AG466*100</f>
        <v>-10.236590992820958</v>
      </c>
      <c r="E36" s="1078">
        <f>intMF!AH466*100</f>
        <v>-7.070760436338321</v>
      </c>
      <c r="F36" s="1124">
        <f>intMF!AI466*100</f>
        <v>-2.2131605045689842</v>
      </c>
      <c r="G36" s="1078">
        <f>intMF!AJ466*100</f>
        <v>-0.84318291277391999</v>
      </c>
      <c r="H36" s="1078">
        <f>intMF!AK466*100</f>
        <v>-3.1993168777217464</v>
      </c>
      <c r="I36" s="1078">
        <f>intMF!AL466*100</f>
        <v>-2.2435282104909984</v>
      </c>
      <c r="J36" s="1078">
        <f>intMF!AM466*100</f>
        <v>-1.7761197562443678</v>
      </c>
      <c r="K36" s="1078">
        <f>intMF!AN466*100</f>
        <v>-2.4224614207258579</v>
      </c>
      <c r="L36" s="1078">
        <f>intMF!AO466*100</f>
        <v>-1.1685950999752284</v>
      </c>
      <c r="M36" s="1078">
        <f>intMF!AP466*100</f>
        <v>-3.5499245099729961</v>
      </c>
      <c r="N36" s="1078">
        <f>intMF!AQ466*100</f>
        <v>-1.1059060583568689</v>
      </c>
      <c r="O36" s="1078" t="e">
        <f>intMF!AR466*100</f>
        <v>#REF!</v>
      </c>
      <c r="P36" s="1078" t="e">
        <f>intMF!AS466*100</f>
        <v>#REF!</v>
      </c>
      <c r="Q36" s="972" t="e">
        <f>intMF!AT466*100</f>
        <v>#REF!</v>
      </c>
    </row>
    <row r="37" spans="1:17" ht="16.5" customHeight="1">
      <c r="A37" s="842"/>
      <c r="B37" s="1101" t="s">
        <v>1243</v>
      </c>
      <c r="C37" s="1078">
        <f>intMF!AF468*100</f>
        <v>1.5279016253720052</v>
      </c>
      <c r="D37" s="1078">
        <f>intMF!AG468*100</f>
        <v>3.0475086367279447</v>
      </c>
      <c r="E37" s="1078">
        <f>intMF!AH468*100</f>
        <v>-2.9580390349729178E-2</v>
      </c>
      <c r="F37" s="1124">
        <f>intMF!AI468*100</f>
        <v>0.45820306218963114</v>
      </c>
      <c r="G37" s="1078">
        <f>intMF!AJ468*100</f>
        <v>0.8588515094610939</v>
      </c>
      <c r="H37" s="1078">
        <f>intMF!AK468*100</f>
        <v>3.5120633024596759</v>
      </c>
      <c r="I37" s="1078">
        <f>intMF!AL468*100</f>
        <v>2.6854398799970407</v>
      </c>
      <c r="J37" s="1078">
        <f>intMF!AM468*100</f>
        <v>0.8477901295063458</v>
      </c>
      <c r="K37" s="1078">
        <f>intMF!AN468*100</f>
        <v>0.66615697302382315</v>
      </c>
      <c r="L37" s="1078">
        <f>intMF!AO468*100</f>
        <v>0.55130152584650449</v>
      </c>
      <c r="M37" s="1078">
        <f>intMF!AP468*100</f>
        <v>0.43739743709527928</v>
      </c>
      <c r="N37" s="1078">
        <f>intMF!AQ468*100</f>
        <v>0.42475164021342721</v>
      </c>
      <c r="O37" s="1078" t="e">
        <f>intMF!AR468*100</f>
        <v>#REF!</v>
      </c>
      <c r="P37" s="1078" t="e">
        <f>intMF!AS468*100</f>
        <v>#REF!</v>
      </c>
      <c r="Q37" s="972" t="e">
        <f>intMF!AT468*100</f>
        <v>#REF!</v>
      </c>
    </row>
    <row r="38" spans="1:17" ht="15.25">
      <c r="A38" s="842"/>
      <c r="B38" s="1096" t="s">
        <v>700</v>
      </c>
      <c r="C38" s="1078">
        <f>intMF!AF469*100</f>
        <v>1.5279016253720052</v>
      </c>
      <c r="D38" s="1078">
        <f>intMF!AG469*100</f>
        <v>3.0475086367279447</v>
      </c>
      <c r="E38" s="1078">
        <f>intMF!AH469*100</f>
        <v>0.4158733064262829</v>
      </c>
      <c r="F38" s="1124">
        <f>intMF!AI469*100</f>
        <v>0.45820306218963114</v>
      </c>
      <c r="G38" s="1078">
        <f>intMF!AJ469*100</f>
        <v>0.8588515094610939</v>
      </c>
      <c r="H38" s="1078">
        <f>intMF!AK469*100</f>
        <v>3.5120633024596759</v>
      </c>
      <c r="I38" s="1078">
        <f>intMF!AL469*100</f>
        <v>2.6854398799970407</v>
      </c>
      <c r="J38" s="1078">
        <f>intMF!AM469*100</f>
        <v>0.8477901295063458</v>
      </c>
      <c r="K38" s="1078">
        <f>intMF!AN469*100</f>
        <v>0.66615697302382315</v>
      </c>
      <c r="L38" s="1078">
        <f>intMF!AO469*100</f>
        <v>0.55130152584650449</v>
      </c>
      <c r="M38" s="1078">
        <f>intMF!AP469*100</f>
        <v>0.43739743709527928</v>
      </c>
      <c r="N38" s="1078">
        <f>intMF!AQ469*100</f>
        <v>0.42475164021342721</v>
      </c>
      <c r="O38" s="1078" t="e">
        <f>intMF!AR469*100</f>
        <v>#REF!</v>
      </c>
      <c r="P38" s="1078" t="e">
        <f>intMF!AS469*100</f>
        <v>#REF!</v>
      </c>
      <c r="Q38" s="972" t="e">
        <f>intMF!AT469*100</f>
        <v>#REF!</v>
      </c>
    </row>
    <row r="39" spans="1:17" ht="15.25">
      <c r="A39" s="842"/>
      <c r="B39" s="1101" t="s">
        <v>421</v>
      </c>
      <c r="C39" s="1078">
        <f>intMF!AF470*100</f>
        <v>0.86627825202998732</v>
      </c>
      <c r="D39" s="1078">
        <f>intMF!AG470*100</f>
        <v>0.52594850445074182</v>
      </c>
      <c r="E39" s="1078">
        <f>intMF!AH470*100</f>
        <v>0.36809877492623105</v>
      </c>
      <c r="F39" s="1124">
        <f>intMF!AI470*100</f>
        <v>0.26088916436580828</v>
      </c>
      <c r="G39" s="1078">
        <f>intMF!AJ470*100</f>
        <v>0.21584463060919218</v>
      </c>
      <c r="H39" s="1078">
        <f>intMF!AK470*100</f>
        <v>0.10607889929605309</v>
      </c>
      <c r="I39" s="1078">
        <f>intMF!AL470*100</f>
        <v>0</v>
      </c>
      <c r="J39" s="1078">
        <f>intMF!AM470*100</f>
        <v>0</v>
      </c>
      <c r="K39" s="1078">
        <f>intMF!AN470*100</f>
        <v>0</v>
      </c>
      <c r="L39" s="1078">
        <f>intMF!AO470*100</f>
        <v>0</v>
      </c>
      <c r="M39" s="1078">
        <f>intMF!AP470*100</f>
        <v>0</v>
      </c>
      <c r="N39" s="1078">
        <f>intMF!AQ470*100</f>
        <v>0</v>
      </c>
      <c r="O39" s="1078" t="e">
        <f>intMF!AR470*100</f>
        <v>#REF!</v>
      </c>
      <c r="P39" s="1078" t="e">
        <f>intMF!AS470*100</f>
        <v>#REF!</v>
      </c>
      <c r="Q39" s="972" t="e">
        <f>intMF!AT470*100</f>
        <v>#REF!</v>
      </c>
    </row>
    <row r="40" spans="1:17" ht="15.25">
      <c r="A40" s="842"/>
      <c r="B40" s="1101" t="s">
        <v>1243</v>
      </c>
      <c r="C40" s="1078">
        <f>intMF!AF471*100</f>
        <v>0</v>
      </c>
      <c r="D40" s="1078">
        <f>intMF!AG471*100</f>
        <v>0</v>
      </c>
      <c r="E40" s="1078">
        <f>intMF!AH471*100</f>
        <v>-0.44545369677601204</v>
      </c>
      <c r="F40" s="1124">
        <f>intMF!AI471*100</f>
        <v>0</v>
      </c>
      <c r="G40" s="1078">
        <f>intMF!AJ471*100</f>
        <v>0</v>
      </c>
      <c r="H40" s="1078">
        <f>intMF!AK471*100</f>
        <v>0</v>
      </c>
      <c r="I40" s="1078">
        <f>intMF!AL471*100</f>
        <v>0</v>
      </c>
      <c r="J40" s="1078">
        <f>intMF!AM471*100</f>
        <v>0</v>
      </c>
      <c r="K40" s="1078">
        <f>intMF!AN471*100</f>
        <v>0</v>
      </c>
      <c r="L40" s="1078">
        <f>intMF!AO471*100</f>
        <v>0</v>
      </c>
      <c r="M40" s="1078">
        <f>intMF!AP471*100</f>
        <v>0</v>
      </c>
      <c r="N40" s="1078">
        <f>intMF!AQ471*100</f>
        <v>0</v>
      </c>
      <c r="O40" s="1078" t="e">
        <f>intMF!AR471*100</f>
        <v>#REF!</v>
      </c>
      <c r="P40" s="1078" t="e">
        <f>intMF!AS471*100</f>
        <v>#REF!</v>
      </c>
      <c r="Q40" s="972" t="e">
        <f>intMF!AT471*100</f>
        <v>#REF!</v>
      </c>
    </row>
    <row r="41" spans="1:17" ht="15.25">
      <c r="A41" s="842"/>
      <c r="B41" s="1097" t="s">
        <v>1258</v>
      </c>
      <c r="C41" s="1084">
        <f>C33</f>
        <v>-6.5694397559003654</v>
      </c>
      <c r="D41" s="1084">
        <f>D33</f>
        <v>-5.8897624482424256</v>
      </c>
      <c r="E41" s="1084">
        <f t="shared" ref="E41:L41" si="0">E33</f>
        <v>-6.0118087768723614</v>
      </c>
      <c r="F41" s="1130">
        <f t="shared" si="0"/>
        <v>-6.0320342600261041</v>
      </c>
      <c r="G41" s="1084">
        <f t="shared" si="0"/>
        <v>-4.5586812110851405</v>
      </c>
      <c r="H41" s="1084">
        <f t="shared" si="0"/>
        <v>-4.6019731653675944</v>
      </c>
      <c r="I41" s="1084">
        <f t="shared" si="0"/>
        <v>-4.9062645017715845</v>
      </c>
      <c r="J41" s="1084">
        <f t="shared" si="0"/>
        <v>-6.031446225824542</v>
      </c>
      <c r="K41" s="1084">
        <f t="shared" si="0"/>
        <v>-6.4783502874169869</v>
      </c>
      <c r="L41" s="1084">
        <f t="shared" si="0"/>
        <v>-6.1240923788972177</v>
      </c>
      <c r="M41" s="1084">
        <f t="shared" ref="M41:Q41" si="1">M33</f>
        <v>-3.4737173457319415</v>
      </c>
      <c r="N41" s="1084">
        <f t="shared" si="1"/>
        <v>-1.0367128555135516</v>
      </c>
      <c r="O41" s="1084" t="e">
        <f t="shared" si="1"/>
        <v>#REF!</v>
      </c>
      <c r="P41" s="1084" t="e">
        <f t="shared" si="1"/>
        <v>#REF!</v>
      </c>
      <c r="Q41" s="977" t="e">
        <f t="shared" si="1"/>
        <v>#REF!</v>
      </c>
    </row>
    <row r="42" spans="1:17" ht="15.25">
      <c r="A42" s="842"/>
      <c r="B42" s="1097" t="s">
        <v>1259</v>
      </c>
      <c r="C42" s="1078">
        <f>intMF!AF459*100</f>
        <v>0</v>
      </c>
      <c r="D42" s="1078">
        <f>intMF!AG459*100</f>
        <v>0</v>
      </c>
      <c r="E42" s="1078">
        <f>intMF!AH459*100</f>
        <v>0</v>
      </c>
      <c r="F42" s="1124">
        <f>intMF!AI459*100</f>
        <v>0</v>
      </c>
      <c r="G42" s="1078">
        <f>intMF!AJ459*100</f>
        <v>0</v>
      </c>
      <c r="H42" s="1078">
        <f>intMF!AK459*100</f>
        <v>0</v>
      </c>
      <c r="I42" s="1078">
        <f>intMF!AL459*100</f>
        <v>0</v>
      </c>
      <c r="J42" s="1078">
        <f>intMF!AM459*100</f>
        <v>0</v>
      </c>
      <c r="K42" s="1078">
        <f>intMF!AN459*100</f>
        <v>0</v>
      </c>
      <c r="L42" s="1078">
        <f>intMF!AO459*100</f>
        <v>0</v>
      </c>
      <c r="M42" s="1078">
        <f>intMF!AP459*100</f>
        <v>0</v>
      </c>
      <c r="N42" s="1078">
        <f>intMF!AQ459*100</f>
        <v>0</v>
      </c>
      <c r="O42" s="1078">
        <f>intMF!AR459*100</f>
        <v>0</v>
      </c>
      <c r="P42" s="1078">
        <f>intMF!AS459*100</f>
        <v>0</v>
      </c>
      <c r="Q42" s="972">
        <f>intMF!AT459*100</f>
        <v>0</v>
      </c>
    </row>
    <row r="43" spans="1:17" ht="15.25">
      <c r="A43" s="842"/>
      <c r="B43" s="1097" t="s">
        <v>1301</v>
      </c>
      <c r="C43" s="1078">
        <f>C34-intMF!AF430</f>
        <v>-4.7660052909048201</v>
      </c>
      <c r="D43" s="1078">
        <f>D34-intMF!AG430</f>
        <v>-4.9561533625019321</v>
      </c>
      <c r="E43" s="1078">
        <f>E34-intMF!AH430</f>
        <v>-4.2302522084477161</v>
      </c>
      <c r="F43" s="1124">
        <f>F34-intMF!AI430</f>
        <v>-3.7266245262399176</v>
      </c>
      <c r="G43" s="1078">
        <f>G34-intMF!AJ430</f>
        <v>-2.4843798525462897</v>
      </c>
      <c r="H43" s="1078">
        <f>H34-intMF!AK430</f>
        <v>-2.8748059722676058</v>
      </c>
      <c r="I43" s="1078">
        <f>I34-intMF!AL430</f>
        <v>-3.2150849212386126</v>
      </c>
      <c r="J43" s="1078">
        <f>J34-intMF!AM430</f>
        <v>-4.4728087846729467</v>
      </c>
      <c r="K43" s="1078">
        <f>K34-intMF!AN430</f>
        <v>-5.0394949623540999</v>
      </c>
      <c r="L43" s="1078">
        <f>L34-intMF!AO430</f>
        <v>-4.860361884846129</v>
      </c>
      <c r="M43" s="1078">
        <f>M34-intMF!AP430</f>
        <v>-2.2326493281959516</v>
      </c>
      <c r="N43" s="1078">
        <f>N34-intMF!AQ430</f>
        <v>0.21829319452990972</v>
      </c>
      <c r="O43" s="1078" t="e">
        <f>O34-intMF!AR430</f>
        <v>#REF!</v>
      </c>
      <c r="P43" s="1078" t="e">
        <f>P34-intMF!AS430</f>
        <v>#REF!</v>
      </c>
      <c r="Q43" s="972" t="e">
        <f>Q34-intMF!AT430</f>
        <v>#REF!</v>
      </c>
    </row>
    <row r="44" spans="1:17" ht="8.15" customHeight="1">
      <c r="A44" s="842"/>
      <c r="B44" s="1093"/>
      <c r="C44" s="1078"/>
      <c r="D44" s="1078"/>
      <c r="E44" s="1078"/>
      <c r="F44" s="1131"/>
      <c r="G44" s="1085"/>
      <c r="H44" s="1085"/>
      <c r="I44" s="1086"/>
      <c r="J44" s="1086"/>
      <c r="K44" s="1086"/>
      <c r="L44" s="1086"/>
      <c r="M44" s="1086"/>
      <c r="N44" s="1086"/>
      <c r="O44" s="1086"/>
      <c r="P44" s="1086"/>
      <c r="Q44" s="987"/>
    </row>
    <row r="45" spans="1:17" ht="15.25">
      <c r="A45" s="842"/>
      <c r="B45" s="1095" t="s">
        <v>205</v>
      </c>
      <c r="C45" s="1083">
        <f>C4</f>
        <v>2021</v>
      </c>
      <c r="D45" s="1083">
        <f t="shared" ref="D45:Q45" si="2">D4</f>
        <v>2022</v>
      </c>
      <c r="E45" s="1083">
        <f t="shared" si="2"/>
        <v>2023</v>
      </c>
      <c r="F45" s="1129">
        <f t="shared" si="2"/>
        <v>2024</v>
      </c>
      <c r="G45" s="1083">
        <f t="shared" si="2"/>
        <v>2025</v>
      </c>
      <c r="H45" s="1083">
        <f t="shared" si="2"/>
        <v>2026</v>
      </c>
      <c r="I45" s="1083">
        <f t="shared" si="2"/>
        <v>2027</v>
      </c>
      <c r="J45" s="1083">
        <f t="shared" si="2"/>
        <v>2028</v>
      </c>
      <c r="K45" s="1083">
        <f t="shared" si="2"/>
        <v>2029</v>
      </c>
      <c r="L45" s="1083">
        <f t="shared" si="2"/>
        <v>2030</v>
      </c>
      <c r="M45" s="1083">
        <f t="shared" si="2"/>
        <v>2031</v>
      </c>
      <c r="N45" s="1083">
        <f t="shared" si="2"/>
        <v>2032</v>
      </c>
      <c r="O45" s="1083">
        <f t="shared" si="2"/>
        <v>2033</v>
      </c>
      <c r="P45" s="1083">
        <f t="shared" si="2"/>
        <v>2034</v>
      </c>
      <c r="Q45" s="999">
        <f t="shared" si="2"/>
        <v>2035</v>
      </c>
    </row>
    <row r="46" spans="1:17" ht="15.75" customHeight="1">
      <c r="A46" s="842"/>
      <c r="B46" s="1096" t="s">
        <v>1244</v>
      </c>
      <c r="C46" s="1078">
        <f>intMF!AF932*100</f>
        <v>9.238949238138483</v>
      </c>
      <c r="D46" s="1078">
        <f>intMF!AG932*100</f>
        <v>42.13368201226573</v>
      </c>
      <c r="E46" s="1078">
        <f>intMF!AH932*100</f>
        <v>17.209732494255746</v>
      </c>
      <c r="F46" s="1124">
        <f>intMF!AI932*100</f>
        <v>21.909436780437819</v>
      </c>
      <c r="G46" s="1078">
        <f>intMF!AJ932*100</f>
        <v>18.529695426404459</v>
      </c>
      <c r="H46" s="1078">
        <f>intMF!AK932*100</f>
        <v>15.230024943199183</v>
      </c>
      <c r="I46" s="1078">
        <f>intMF!AL932*100</f>
        <v>10.895715731927801</v>
      </c>
      <c r="J46" s="1078">
        <f>intMF!AM932*100</f>
        <v>13.271287128023147</v>
      </c>
      <c r="K46" s="1078">
        <f>intMF!AN932*100</f>
        <v>11.470921189085615</v>
      </c>
      <c r="L46" s="1078">
        <f>intMF!AO932*100</f>
        <v>8.5911673563780369</v>
      </c>
      <c r="M46" s="1078">
        <f>intMF!AP932*100</f>
        <v>-0.71022842751956583</v>
      </c>
      <c r="N46" s="1078">
        <f>intMF!AQ932*100</f>
        <v>5.4139604891128013</v>
      </c>
      <c r="O46" s="1078">
        <f>intMF!AR932*100</f>
        <v>5.7142762602615527</v>
      </c>
      <c r="P46" s="1078">
        <f>intMF!AS932*100</f>
        <v>5.974968249425161</v>
      </c>
      <c r="Q46" s="972" t="e">
        <f>intMF!AT932*100</f>
        <v>#REF!</v>
      </c>
    </row>
    <row r="47" spans="1:17" ht="15.75" customHeight="1">
      <c r="A47" s="842"/>
      <c r="B47" s="1096" t="s">
        <v>1245</v>
      </c>
      <c r="C47" s="1078">
        <f>intMF!AF937*100</f>
        <v>8.7423526355810068</v>
      </c>
      <c r="D47" s="1078">
        <f>intMF!AG937*100</f>
        <v>27.84903313920486</v>
      </c>
      <c r="E47" s="1078">
        <f>intMF!AH937*100</f>
        <v>16.180597860716794</v>
      </c>
      <c r="F47" s="1124">
        <f>intMF!AI937*100</f>
        <v>13.054650714332205</v>
      </c>
      <c r="G47" s="1078">
        <f>intMF!AJ937*100</f>
        <v>15.243204835449188</v>
      </c>
      <c r="H47" s="1078">
        <f>intMF!AK937*100</f>
        <v>17.00988052100163</v>
      </c>
      <c r="I47" s="1078">
        <f>intMF!AL937*100</f>
        <v>5.6090946756675697</v>
      </c>
      <c r="J47" s="1078">
        <f>intMF!AM937*100</f>
        <v>4.4624616678500928</v>
      </c>
      <c r="K47" s="1078">
        <f>intMF!AN937*100</f>
        <v>9.08070661582585</v>
      </c>
      <c r="L47" s="1078">
        <f>intMF!AO937*100</f>
        <v>5.7467759043739797</v>
      </c>
      <c r="M47" s="1078">
        <f>intMF!AP937*100</f>
        <v>4.4890196099732993</v>
      </c>
      <c r="N47" s="1078">
        <f>intMF!AQ937*100</f>
        <v>14.68521067793176</v>
      </c>
      <c r="O47" s="1078">
        <f>intMF!AR937*100</f>
        <v>22.951502365914124</v>
      </c>
      <c r="P47" s="1078">
        <f>intMF!AS937*100</f>
        <v>19.116215605380017</v>
      </c>
      <c r="Q47" s="972" t="e">
        <f>intMF!AT937*100</f>
        <v>#REF!</v>
      </c>
    </row>
    <row r="48" spans="1:17" ht="15.75" customHeight="1">
      <c r="A48" s="842"/>
      <c r="B48" s="1097" t="s">
        <v>1302</v>
      </c>
      <c r="C48" s="1078">
        <f>intMF!AF941*100</f>
        <v>-10.914807857644218</v>
      </c>
      <c r="D48" s="1078">
        <f>intMF!AG941*100</f>
        <v>-9.3898001031497724</v>
      </c>
      <c r="E48" s="1078">
        <f>intMF!AH941*100</f>
        <v>-11.574594343094622</v>
      </c>
      <c r="F48" s="1124">
        <f>intMF!AI941*100</f>
        <v>-12.720535242180789</v>
      </c>
      <c r="G48" s="1078">
        <f>intMF!AJ941*100</f>
        <v>-14.604910014467759</v>
      </c>
      <c r="H48" s="1078">
        <f>intMF!AK941*100</f>
        <v>-17.474899760463739</v>
      </c>
      <c r="I48" s="1078">
        <f>intMF!AL941*100</f>
        <v>-15.734143201630978</v>
      </c>
      <c r="J48" s="1078">
        <f>intMF!AM941*100</f>
        <v>-12.369358015964558</v>
      </c>
      <c r="K48" s="1078">
        <f>intMF!AN941*100</f>
        <v>-11.764980839135344</v>
      </c>
      <c r="L48" s="1078">
        <f>intMF!AO941*100</f>
        <v>-9.9054208159407278</v>
      </c>
      <c r="M48" s="1078">
        <f>intMF!AP941*100</f>
        <v>-11.986819703853971</v>
      </c>
      <c r="N48" s="1078">
        <f>intMF!AQ941*100</f>
        <v>-15.63410071592431</v>
      </c>
      <c r="O48" s="1078">
        <f>intMF!AR941*100</f>
        <v>-22.948341706140436</v>
      </c>
      <c r="P48" s="1078">
        <f>intMF!AS941*100</f>
        <v>-28.806632563990913</v>
      </c>
      <c r="Q48" s="972" t="e">
        <f>intMF!AT941*100</f>
        <v>#REF!</v>
      </c>
    </row>
    <row r="49" spans="1:31" ht="15.75" customHeight="1" collapsed="1">
      <c r="A49" s="842"/>
      <c r="B49" s="1096" t="s">
        <v>1246</v>
      </c>
      <c r="C49" s="1078"/>
      <c r="D49" s="853"/>
      <c r="E49" s="853"/>
      <c r="F49" s="1132"/>
      <c r="G49" s="853"/>
      <c r="H49" s="853"/>
      <c r="I49" s="854"/>
      <c r="J49" s="854"/>
      <c r="K49" s="854"/>
      <c r="L49" s="854"/>
      <c r="M49" s="854"/>
      <c r="N49" s="854"/>
      <c r="O49" s="854"/>
      <c r="P49" s="854"/>
      <c r="Q49" s="988"/>
    </row>
    <row r="50" spans="1:31" ht="15.75" customHeight="1">
      <c r="A50" s="842"/>
      <c r="B50" s="1101" t="s">
        <v>1253</v>
      </c>
      <c r="C50" s="863">
        <f>intMF!AF947</f>
        <v>1888.7181755150552</v>
      </c>
      <c r="D50" s="863">
        <f>intMF!AG947</f>
        <v>1746.5639654866159</v>
      </c>
      <c r="E50" s="863">
        <f>intMF!AH947</f>
        <v>1853.1125870345604</v>
      </c>
      <c r="F50" s="1133">
        <f>intMF!AI947</f>
        <v>2412.5872591572861</v>
      </c>
      <c r="G50" s="863">
        <f>intMF!AJ947</f>
        <v>2583.8218684004032</v>
      </c>
      <c r="H50" s="863">
        <f>intMF!AK947</f>
        <v>2605.7216053352422</v>
      </c>
      <c r="I50" s="863">
        <f>intMF!AL947</f>
        <v>2654.4803865774388</v>
      </c>
      <c r="J50" s="863">
        <f>intMF!AM947</f>
        <v>2663.3326790652236</v>
      </c>
      <c r="K50" s="863">
        <f>intMF!AN947</f>
        <v>2554.5595830205475</v>
      </c>
      <c r="L50" s="863">
        <f>intMF!AO947</f>
        <v>2566.5118755083322</v>
      </c>
      <c r="M50" s="863">
        <f>intMF!AP947</f>
        <v>1066.5118755083322</v>
      </c>
      <c r="N50" s="863">
        <f>intMF!AQ947</f>
        <v>-633.4881244916678</v>
      </c>
      <c r="O50" s="863">
        <f>intMF!AR947</f>
        <v>-1333.4881244916678</v>
      </c>
      <c r="P50" s="863">
        <f>intMF!AS947</f>
        <v>-2033.4881244916678</v>
      </c>
      <c r="Q50" s="978">
        <f>intMF!AT947</f>
        <v>-2833.4881244916678</v>
      </c>
    </row>
    <row r="51" spans="1:31" ht="12.65" customHeight="1">
      <c r="A51" s="842"/>
      <c r="B51" s="1101" t="s">
        <v>1254</v>
      </c>
      <c r="C51" s="864">
        <f>intMF!AF949</f>
        <v>5.077489493613399</v>
      </c>
      <c r="D51" s="864">
        <f>intMF!AG949</f>
        <v>4.3221902703539996</v>
      </c>
      <c r="E51" s="864">
        <f>intMF!AH949</f>
        <v>4.3991070480270089</v>
      </c>
      <c r="F51" s="1134">
        <f>intMF!AI949</f>
        <v>5.2860485984505035</v>
      </c>
      <c r="G51" s="864">
        <f>intMF!AJ949</f>
        <v>4.9754917842353503</v>
      </c>
      <c r="H51" s="864">
        <f>intMF!AK949</f>
        <v>4.9065290597830566</v>
      </c>
      <c r="I51" s="864">
        <f>intMF!AL949</f>
        <v>5.0830713712691304</v>
      </c>
      <c r="J51" s="864">
        <f>intMF!AM949</f>
        <v>4.8209248723489022</v>
      </c>
      <c r="K51" s="864">
        <f>intMF!AN949</f>
        <v>4.4833549777851029</v>
      </c>
      <c r="L51" s="864">
        <f>intMF!AO949</f>
        <v>4.0181509846643024</v>
      </c>
      <c r="M51" s="864">
        <f>intMF!AP949</f>
        <v>1.3694020999092966</v>
      </c>
      <c r="N51" s="864">
        <f>intMF!AQ949</f>
        <v>-0.61357146696831355</v>
      </c>
      <c r="O51" s="864">
        <f>intMF!AR949</f>
        <v>-1.0319084292265055</v>
      </c>
      <c r="P51" s="864" t="e">
        <f>intMF!AS949</f>
        <v>#REF!</v>
      </c>
      <c r="Q51" s="979" t="e">
        <f>intMF!AT949</f>
        <v>#REF!</v>
      </c>
    </row>
    <row r="52" spans="1:31" ht="3.65" customHeight="1">
      <c r="A52" s="842"/>
      <c r="B52" s="1093"/>
      <c r="C52" s="1078"/>
      <c r="D52" s="1078"/>
      <c r="E52" s="855">
        <v>0</v>
      </c>
      <c r="F52" s="1135">
        <v>0</v>
      </c>
      <c r="G52" s="1087"/>
      <c r="H52" s="856">
        <v>0</v>
      </c>
      <c r="I52" s="846"/>
      <c r="J52" s="846"/>
      <c r="K52" s="846"/>
      <c r="L52" s="846"/>
      <c r="M52" s="846"/>
      <c r="N52" s="846"/>
      <c r="O52" s="846"/>
      <c r="P52" s="846"/>
      <c r="Q52" s="975"/>
    </row>
    <row r="53" spans="1:31" ht="13.5" customHeight="1">
      <c r="A53" s="842"/>
      <c r="B53" s="1095" t="s">
        <v>206</v>
      </c>
      <c r="C53" s="857"/>
      <c r="D53" s="857"/>
      <c r="E53" s="857"/>
      <c r="F53" s="1136"/>
      <c r="G53" s="1087"/>
      <c r="H53" s="1087"/>
      <c r="I53" s="1087"/>
      <c r="J53" s="1087"/>
      <c r="K53" s="1087"/>
      <c r="L53" s="1087"/>
      <c r="M53" s="1087"/>
      <c r="N53" s="1087"/>
      <c r="O53" s="1087"/>
      <c r="P53" s="1087"/>
      <c r="Q53" s="980"/>
    </row>
    <row r="54" spans="1:31" s="859" customFormat="1" ht="15.75" customHeight="1">
      <c r="A54" s="858"/>
      <c r="B54" s="1102" t="s">
        <v>207</v>
      </c>
      <c r="C54" s="1078"/>
      <c r="D54" s="1078"/>
      <c r="E54" s="1078"/>
      <c r="F54" s="1124"/>
      <c r="G54" s="1078"/>
      <c r="H54" s="1078"/>
      <c r="I54" s="1078"/>
      <c r="J54" s="1078"/>
      <c r="K54" s="1078"/>
      <c r="L54" s="1078"/>
      <c r="M54" s="1078"/>
      <c r="N54" s="1078"/>
      <c r="O54" s="1078"/>
      <c r="P54" s="1078"/>
      <c r="Q54" s="972"/>
    </row>
    <row r="55" spans="1:31" ht="15.75" customHeight="1">
      <c r="A55" s="842"/>
      <c r="B55" s="1096" t="s">
        <v>1247</v>
      </c>
      <c r="C55" s="863">
        <f>intMF!AF953</f>
        <v>10952.763999999999</v>
      </c>
      <c r="D55" s="863">
        <f>intMF!AG953</f>
        <v>13719.751</v>
      </c>
      <c r="E55" s="863">
        <f>intMF!AH953</f>
        <v>16626.213</v>
      </c>
      <c r="F55" s="1133">
        <f>intMF!AI953</f>
        <v>18785.493999999999</v>
      </c>
      <c r="G55" s="863">
        <f>intMF!AJ953</f>
        <v>21218.980348792029</v>
      </c>
      <c r="H55" s="863">
        <f>intMF!AK953</f>
        <v>24187.06300773894</v>
      </c>
      <c r="I55" s="863">
        <f>intMF!AL953</f>
        <v>27582.519981569942</v>
      </c>
      <c r="J55" s="863">
        <f>intMF!AM953</f>
        <v>31284.004755875983</v>
      </c>
      <c r="K55" s="863">
        <f>intMF!AN953</f>
        <v>35488.764415626327</v>
      </c>
      <c r="L55" s="863">
        <f>intMF!AO953</f>
        <v>43218.987590843346</v>
      </c>
      <c r="M55" s="863">
        <f>intMF!AP953</f>
        <v>46121.534758902715</v>
      </c>
      <c r="N55" s="863">
        <f>intMF!AQ953</f>
        <v>53546.695156997899</v>
      </c>
      <c r="O55" s="863">
        <f>intMF!AR953</f>
        <v>63455.746969132953</v>
      </c>
      <c r="P55" s="863">
        <f>intMF!AS953</f>
        <v>75557.422068103857</v>
      </c>
      <c r="Q55" s="978" t="e">
        <f>intMF!AT953</f>
        <v>#REF!</v>
      </c>
    </row>
    <row r="56" spans="1:31" ht="15.75" customHeight="1">
      <c r="A56" s="842"/>
      <c r="B56" s="1096" t="s">
        <v>1248</v>
      </c>
      <c r="C56" s="860">
        <f>(intMF!AF953/intMF!AE953-1)*100</f>
        <v>14.157098477393104</v>
      </c>
      <c r="D56" s="860">
        <f>(intMF!AG953/intMF!AF953-1)*100</f>
        <v>25.262910804980375</v>
      </c>
      <c r="E56" s="860">
        <f>(intMF!AH953/intMF!AG953-1)*100</f>
        <v>21.184509835491916</v>
      </c>
      <c r="F56" s="1137">
        <f>(intMF!AI953/intMF!AH953-1)*100</f>
        <v>12.987208812975016</v>
      </c>
      <c r="G56" s="860">
        <f>(intMF!AJ953/intMF!AI953-1)*100</f>
        <v>12.954071629907782</v>
      </c>
      <c r="H56" s="860">
        <f>(intMF!AK953/intMF!AJ953-1)*100</f>
        <v>13.987866571146901</v>
      </c>
      <c r="I56" s="860">
        <f>(intMF!AL953/intMF!AK953-1)*100</f>
        <v>14.038318636473491</v>
      </c>
      <c r="J56" s="860">
        <f>(intMF!AM953/intMF!AL953-1)*100</f>
        <v>13.419675855503034</v>
      </c>
      <c r="K56" s="860">
        <f>(intMF!AN953/intMF!AM953-1)*100</f>
        <v>13.440605486932022</v>
      </c>
      <c r="L56" s="860">
        <f>(intMF!AO953/intMF!AN953-1)*100</f>
        <v>21.782170505246622</v>
      </c>
      <c r="M56" s="860">
        <f>(intMF!AP953/intMF!AO953-1)*100</f>
        <v>6.7159073589089013</v>
      </c>
      <c r="N56" s="860">
        <f>(intMF!AQ953/intMF!AP953-1)*100</f>
        <v>16.099118203480689</v>
      </c>
      <c r="O56" s="860">
        <f>(intMF!AR953/intMF!AQ953-1)*100</f>
        <v>18.50544050026226</v>
      </c>
      <c r="P56" s="860">
        <f>(intMF!AS953/intMF!AR953-1)*100</f>
        <v>19.071046637994151</v>
      </c>
      <c r="Q56" s="981" t="e">
        <f>(intMF!AT953/intMF!AS953-1)*100</f>
        <v>#REF!</v>
      </c>
    </row>
    <row r="57" spans="1:31" ht="19" customHeight="1" collapsed="1" thickBot="1">
      <c r="A57" s="970"/>
      <c r="B57" s="1103"/>
      <c r="C57" s="982"/>
      <c r="D57" s="983"/>
      <c r="E57" s="983"/>
      <c r="F57" s="1138"/>
      <c r="G57" s="982"/>
      <c r="H57" s="984"/>
      <c r="I57" s="984"/>
      <c r="J57" s="984"/>
      <c r="K57" s="984"/>
      <c r="L57" s="984"/>
      <c r="M57" s="984"/>
      <c r="N57" s="984"/>
      <c r="O57" s="984"/>
      <c r="P57" s="984"/>
      <c r="Q57" s="985"/>
    </row>
    <row r="58" spans="1:31">
      <c r="A58" s="842"/>
      <c r="B58" s="846" t="s">
        <v>1300</v>
      </c>
      <c r="D58" s="845"/>
      <c r="E58" s="845"/>
    </row>
    <row r="59" spans="1:31" s="845" customFormat="1">
      <c r="A59" s="841"/>
      <c r="L59" s="841"/>
      <c r="M59" s="841"/>
      <c r="N59" s="841"/>
      <c r="O59" s="841"/>
      <c r="P59" s="841"/>
      <c r="Q59" s="841"/>
      <c r="R59" s="841"/>
      <c r="S59" s="841"/>
      <c r="T59" s="841"/>
      <c r="U59" s="841"/>
      <c r="V59" s="841"/>
      <c r="W59" s="841"/>
      <c r="X59" s="841"/>
      <c r="Y59" s="841"/>
      <c r="Z59" s="841"/>
      <c r="AA59" s="841"/>
      <c r="AB59" s="841"/>
      <c r="AC59" s="841"/>
      <c r="AD59" s="841"/>
      <c r="AE59" s="841"/>
    </row>
    <row r="60" spans="1:31" s="845" customFormat="1">
      <c r="A60" s="841"/>
      <c r="L60" s="841"/>
      <c r="M60" s="841"/>
      <c r="N60" s="841"/>
      <c r="O60" s="841"/>
      <c r="P60" s="841"/>
      <c r="Q60" s="841"/>
      <c r="R60" s="841"/>
      <c r="S60" s="841"/>
      <c r="T60" s="841"/>
      <c r="U60" s="841"/>
      <c r="V60" s="841"/>
      <c r="W60" s="841"/>
      <c r="X60" s="841"/>
      <c r="Y60" s="841"/>
      <c r="Z60" s="841"/>
      <c r="AA60" s="841"/>
      <c r="AB60" s="841"/>
      <c r="AC60" s="841"/>
      <c r="AD60" s="841"/>
      <c r="AE60" s="841"/>
    </row>
    <row r="61" spans="1:31" s="845" customFormat="1">
      <c r="A61" s="841"/>
      <c r="L61" s="841"/>
      <c r="M61" s="841"/>
      <c r="N61" s="841"/>
      <c r="O61" s="841"/>
      <c r="P61" s="841"/>
      <c r="Q61" s="841"/>
      <c r="R61" s="841"/>
      <c r="S61" s="841"/>
      <c r="T61" s="841"/>
      <c r="U61" s="841"/>
      <c r="V61" s="841"/>
      <c r="W61" s="841"/>
      <c r="X61" s="841"/>
      <c r="Y61" s="841"/>
      <c r="Z61" s="841"/>
      <c r="AA61" s="841"/>
      <c r="AB61" s="841"/>
      <c r="AC61" s="841"/>
      <c r="AD61" s="841"/>
      <c r="AE61" s="841"/>
    </row>
    <row r="62" spans="1:31" ht="19.25" thickBot="1">
      <c r="A62" s="2632" t="s">
        <v>1299</v>
      </c>
      <c r="B62" s="2618"/>
      <c r="C62" s="2618"/>
      <c r="D62" s="2618"/>
      <c r="E62" s="2618"/>
      <c r="F62" s="2618"/>
      <c r="G62" s="2618"/>
      <c r="H62" s="2618"/>
      <c r="I62" s="2618"/>
      <c r="J62" s="2618"/>
      <c r="K62" s="2618"/>
      <c r="L62" s="2618"/>
      <c r="M62" s="2618"/>
      <c r="N62" s="2618"/>
      <c r="O62" s="2618"/>
      <c r="P62" s="2618"/>
      <c r="Q62" s="2618"/>
    </row>
    <row r="63" spans="1:31" ht="15.5" thickBot="1">
      <c r="A63" s="970"/>
      <c r="B63" s="1104" t="s">
        <v>684</v>
      </c>
      <c r="C63" s="1105">
        <f>intMF!AF395</f>
        <v>657.27244012948665</v>
      </c>
      <c r="D63" s="1105">
        <f>intMF!AG395</f>
        <v>877.8043802143934</v>
      </c>
      <c r="E63" s="1105">
        <f>intMF!AH395</f>
        <v>876.62294773459439</v>
      </c>
      <c r="F63" s="1105">
        <f>intMF!AI395</f>
        <v>1307.214153385396</v>
      </c>
      <c r="G63" s="1105">
        <f>intMF!AJ395</f>
        <v>1284.6235034647552</v>
      </c>
      <c r="H63" s="1105" t="s">
        <v>391</v>
      </c>
      <c r="I63" s="1105" t="s">
        <v>736</v>
      </c>
      <c r="J63" s="1105" t="s">
        <v>1178</v>
      </c>
      <c r="K63" s="1105" t="s">
        <v>1180</v>
      </c>
      <c r="L63" s="1105" t="s">
        <v>1182</v>
      </c>
      <c r="M63" s="1105" t="s">
        <v>1392</v>
      </c>
      <c r="N63" s="1105" t="s">
        <v>1393</v>
      </c>
      <c r="O63" s="1105" t="s">
        <v>1394</v>
      </c>
      <c r="P63" s="1105" t="s">
        <v>1395</v>
      </c>
      <c r="Q63" s="1106" t="s">
        <v>1396</v>
      </c>
    </row>
    <row r="64" spans="1:31" ht="15" customHeight="1">
      <c r="A64" s="842"/>
      <c r="B64" s="1094"/>
      <c r="C64" s="2622" t="s">
        <v>1231</v>
      </c>
      <c r="D64" s="2622"/>
      <c r="E64" s="2622"/>
      <c r="F64" s="2622"/>
      <c r="G64" s="2622" t="s">
        <v>438</v>
      </c>
      <c r="H64" s="2622"/>
      <c r="I64" s="2622"/>
      <c r="J64" s="2622"/>
      <c r="K64" s="2622"/>
      <c r="L64" s="2622"/>
      <c r="M64" s="2622"/>
      <c r="N64" s="2622"/>
      <c r="O64" s="2622"/>
      <c r="P64" s="2622"/>
      <c r="Q64" s="2623"/>
    </row>
    <row r="65" spans="1:17">
      <c r="A65" s="842"/>
      <c r="B65" s="1107" t="s">
        <v>685</v>
      </c>
      <c r="C65" s="989">
        <f>intMF!AF397</f>
        <v>0</v>
      </c>
      <c r="D65" s="989">
        <f>intMF!AG397</f>
        <v>0</v>
      </c>
      <c r="E65" s="989">
        <f>intMF!AH397</f>
        <v>0</v>
      </c>
      <c r="F65" s="1119">
        <f>intMF!AI397</f>
        <v>0</v>
      </c>
      <c r="G65" s="989">
        <f>intMF!AJ397</f>
        <v>0</v>
      </c>
      <c r="H65" s="989">
        <f>intMF!AK397</f>
        <v>0</v>
      </c>
      <c r="I65" s="989">
        <f>intMF!AL397</f>
        <v>0</v>
      </c>
      <c r="J65" s="989">
        <f>intMF!AM397</f>
        <v>0</v>
      </c>
      <c r="K65" s="989">
        <f>intMF!AN397</f>
        <v>0</v>
      </c>
      <c r="L65" s="989">
        <f>intMF!AO397</f>
        <v>0</v>
      </c>
      <c r="M65" s="989">
        <f>intMF!AP397</f>
        <v>0</v>
      </c>
      <c r="N65" s="989">
        <f>intMF!AQ397</f>
        <v>0</v>
      </c>
      <c r="O65" s="989">
        <f>intMF!AR397</f>
        <v>0</v>
      </c>
      <c r="P65" s="989">
        <f>intMF!AS397</f>
        <v>0</v>
      </c>
      <c r="Q65" s="990">
        <f>intMF!AT397</f>
        <v>0</v>
      </c>
    </row>
    <row r="66" spans="1:17">
      <c r="A66" s="842"/>
      <c r="B66" s="1108" t="s">
        <v>686</v>
      </c>
      <c r="C66" s="989" t="str">
        <f>intMF!AF398</f>
        <v>2020/21</v>
      </c>
      <c r="D66" s="989" t="str">
        <f>intMF!AG398</f>
        <v>2021/22</v>
      </c>
      <c r="E66" s="989" t="str">
        <f>intMF!AH398</f>
        <v>2022/23</v>
      </c>
      <c r="F66" s="1119" t="str">
        <f>intMF!AI398</f>
        <v>2023/24</v>
      </c>
      <c r="G66" s="989" t="str">
        <f>intMF!AJ398</f>
        <v>2024/25</v>
      </c>
      <c r="H66" s="989" t="str">
        <f>intMF!AK398</f>
        <v>2025/26</v>
      </c>
      <c r="I66" s="989" t="str">
        <f>intMF!AL398</f>
        <v>2026/27</v>
      </c>
      <c r="J66" s="989" t="str">
        <f>intMF!AM398</f>
        <v>2027/28</v>
      </c>
      <c r="K66" s="989" t="str">
        <f>intMF!AN398</f>
        <v>2028/29</v>
      </c>
      <c r="L66" s="989" t="str">
        <f>intMF!AO398</f>
        <v>2029/30</v>
      </c>
      <c r="M66" s="989" t="str">
        <f>intMF!AP398</f>
        <v>2030/31</v>
      </c>
      <c r="N66" s="989" t="str">
        <f>intMF!AQ398</f>
        <v>2031/32</v>
      </c>
      <c r="O66" s="989" t="str">
        <f>intMF!AR398</f>
        <v>2032/33</v>
      </c>
      <c r="P66" s="989" t="str">
        <f>intMF!AS398</f>
        <v>2033/34</v>
      </c>
      <c r="Q66" s="990" t="str">
        <f>intMF!AT398</f>
        <v>2034/35</v>
      </c>
    </row>
    <row r="67" spans="1:17">
      <c r="A67" s="842"/>
      <c r="B67" s="1109" t="s">
        <v>661</v>
      </c>
      <c r="C67" s="989">
        <f>intMF!AF399</f>
        <v>0</v>
      </c>
      <c r="D67" s="989">
        <f>intMF!AG399</f>
        <v>0</v>
      </c>
      <c r="E67" s="989">
        <f>intMF!AH399</f>
        <v>0</v>
      </c>
      <c r="F67" s="1119">
        <f>intMF!AI399</f>
        <v>0</v>
      </c>
      <c r="G67" s="989">
        <f>intMF!AJ399</f>
        <v>0</v>
      </c>
      <c r="H67" s="989">
        <f>intMF!AK399</f>
        <v>0</v>
      </c>
      <c r="I67" s="989">
        <f>intMF!AL399</f>
        <v>0</v>
      </c>
      <c r="J67" s="989">
        <f>intMF!AM399</f>
        <v>0</v>
      </c>
      <c r="K67" s="989">
        <f>intMF!AN399</f>
        <v>0</v>
      </c>
      <c r="L67" s="989">
        <f>intMF!AO399</f>
        <v>0</v>
      </c>
      <c r="M67" s="989">
        <f>intMF!AP399</f>
        <v>0</v>
      </c>
      <c r="N67" s="989">
        <f>intMF!AQ399</f>
        <v>0</v>
      </c>
      <c r="O67" s="989">
        <f>intMF!AR399</f>
        <v>0</v>
      </c>
      <c r="P67" s="989">
        <f>intMF!AS399</f>
        <v>0</v>
      </c>
      <c r="Q67" s="990">
        <f>intMF!AT399</f>
        <v>0</v>
      </c>
    </row>
    <row r="68" spans="1:17">
      <c r="A68" s="842"/>
      <c r="B68" s="1109" t="s">
        <v>662</v>
      </c>
      <c r="C68" s="989">
        <f>intMF!AF400</f>
        <v>0.25052668731380467</v>
      </c>
      <c r="D68" s="989">
        <f>intMF!AG400</f>
        <v>0.25855834350192558</v>
      </c>
      <c r="E68" s="989">
        <f>intMF!AH400</f>
        <v>0.22232471280271651</v>
      </c>
      <c r="F68" s="1119">
        <f>intMF!AI400</f>
        <v>0.21474775239032198</v>
      </c>
      <c r="G68" s="989">
        <f>intMF!AJ400</f>
        <v>0.20861472078618862</v>
      </c>
      <c r="H68" s="989">
        <f>intMF!AK400</f>
        <v>0.197794635280547</v>
      </c>
      <c r="I68" s="989">
        <f>intMF!AL400</f>
        <v>0.19461106862379818</v>
      </c>
      <c r="J68" s="989">
        <f>intMF!AM400</f>
        <v>0.18753032448114101</v>
      </c>
      <c r="K68" s="989">
        <f>intMF!AN400</f>
        <v>0.18142723854118814</v>
      </c>
      <c r="L68" s="989">
        <f>intMF!AO400</f>
        <v>0.18755369514261316</v>
      </c>
      <c r="M68" s="989">
        <f>intMF!AP400</f>
        <v>0.20421539142733056</v>
      </c>
      <c r="N68" s="989">
        <f>intMF!AQ400</f>
        <v>0.21650017395184959</v>
      </c>
      <c r="O68" s="989" t="e">
        <f>intMF!AR400</f>
        <v>#REF!</v>
      </c>
      <c r="P68" s="989" t="e">
        <f>intMF!AS400</f>
        <v>#REF!</v>
      </c>
      <c r="Q68" s="990" t="e">
        <f>intMF!AT400</f>
        <v>#REF!</v>
      </c>
    </row>
    <row r="69" spans="1:17">
      <c r="A69" s="842"/>
      <c r="B69" s="1109" t="s">
        <v>663</v>
      </c>
      <c r="C69" s="989">
        <f>intMF!AF401</f>
        <v>0.15789010636713419</v>
      </c>
      <c r="D69" s="989">
        <f>intMF!AG401</f>
        <v>0.15642386990738971</v>
      </c>
      <c r="E69" s="989">
        <f>intMF!AH401</f>
        <v>0.14958941840381534</v>
      </c>
      <c r="F69" s="1119">
        <f>intMF!AI401</f>
        <v>0.14612731866824408</v>
      </c>
      <c r="G69" s="989">
        <f>intMF!AJ401</f>
        <v>0.15012584365668383</v>
      </c>
      <c r="H69" s="989">
        <f>intMF!AK401</f>
        <v>0.14881837930780964</v>
      </c>
      <c r="I69" s="989">
        <f>intMF!AL401</f>
        <v>0.14689393608746237</v>
      </c>
      <c r="J69" s="989">
        <f>intMF!AM401</f>
        <v>0.14062293569645809</v>
      </c>
      <c r="K69" s="989">
        <f>intMF!AN401</f>
        <v>0.13631199043778114</v>
      </c>
      <c r="L69" s="989">
        <f>intMF!AO401</f>
        <v>0.14237431852848634</v>
      </c>
      <c r="M69" s="989">
        <f>intMF!AP401</f>
        <v>0.16020338244450941</v>
      </c>
      <c r="N69" s="989">
        <f>intMF!AQ401</f>
        <v>0.17179118935837429</v>
      </c>
      <c r="O69" s="989" t="e">
        <f>intMF!AR401</f>
        <v>#REF!</v>
      </c>
      <c r="P69" s="989" t="e">
        <f>intMF!AS401</f>
        <v>#REF!</v>
      </c>
      <c r="Q69" s="990" t="e">
        <f>intMF!AT401</f>
        <v>#REF!</v>
      </c>
    </row>
    <row r="70" spans="1:17">
      <c r="A70" s="842"/>
      <c r="B70" s="1109" t="s">
        <v>664</v>
      </c>
      <c r="C70" s="989">
        <f>intMF!AF402</f>
        <v>6.840157799245232E-2</v>
      </c>
      <c r="D70" s="989">
        <f>intMF!AG402</f>
        <v>7.1141594106133965E-2</v>
      </c>
      <c r="E70" s="989">
        <f>intMF!AH402</f>
        <v>6.6885234800404092E-2</v>
      </c>
      <c r="F70" s="1119">
        <f>intMF!AI402</f>
        <v>6.6409638181608582E-2</v>
      </c>
      <c r="G70" s="989">
        <f>intMF!AJ402</f>
        <v>6.8863839180011502E-2</v>
      </c>
      <c r="H70" s="989">
        <f>intMF!AK402</f>
        <v>7.2048337623899131E-2</v>
      </c>
      <c r="I70" s="989">
        <f>intMF!AL402</f>
        <v>7.5392615381505865E-2</v>
      </c>
      <c r="J70" s="989">
        <f>intMF!AM402</f>
        <v>7.4836790561390268E-2</v>
      </c>
      <c r="K70" s="989">
        <f>intMF!AN402</f>
        <v>7.517223769312964E-2</v>
      </c>
      <c r="L70" s="989">
        <f>intMF!AO402</f>
        <v>8.4362375014708141E-2</v>
      </c>
      <c r="M70" s="989">
        <f>intMF!AP402</f>
        <v>9.6347946841301907E-2</v>
      </c>
      <c r="N70" s="989">
        <f>intMF!AQ402</f>
        <v>0.10281671133094558</v>
      </c>
      <c r="O70" s="989" t="e">
        <f>intMF!AR402</f>
        <v>#REF!</v>
      </c>
      <c r="P70" s="989" t="e">
        <f>intMF!AS402</f>
        <v>#REF!</v>
      </c>
      <c r="Q70" s="990" t="e">
        <f>intMF!AT402</f>
        <v>#REF!</v>
      </c>
    </row>
    <row r="71" spans="1:17">
      <c r="A71" s="842"/>
      <c r="B71" s="1109" t="s">
        <v>665</v>
      </c>
      <c r="C71" s="989">
        <f>intMF!AF403</f>
        <v>0</v>
      </c>
      <c r="D71" s="989">
        <f>intMF!AG403</f>
        <v>0</v>
      </c>
      <c r="E71" s="989">
        <f>intMF!AH403</f>
        <v>0</v>
      </c>
      <c r="F71" s="1119">
        <f>intMF!AI403</f>
        <v>0</v>
      </c>
      <c r="G71" s="989">
        <f>intMF!AJ403</f>
        <v>0</v>
      </c>
      <c r="H71" s="989">
        <f>intMF!AK403</f>
        <v>0</v>
      </c>
      <c r="I71" s="989">
        <f>intMF!AL403</f>
        <v>0</v>
      </c>
      <c r="J71" s="989">
        <f>intMF!AM403</f>
        <v>0</v>
      </c>
      <c r="K71" s="989">
        <f>intMF!AN403</f>
        <v>0</v>
      </c>
      <c r="L71" s="989">
        <f>intMF!AO403</f>
        <v>0</v>
      </c>
      <c r="M71" s="989">
        <f>intMF!AP403</f>
        <v>2.1179338161813118E-5</v>
      </c>
      <c r="N71" s="989">
        <f>intMF!AQ403</f>
        <v>3.8460064906287777E-5</v>
      </c>
      <c r="O71" s="989" t="e">
        <f>intMF!AR403</f>
        <v>#REF!</v>
      </c>
      <c r="P71" s="989" t="e">
        <f>intMF!AS403</f>
        <v>#REF!</v>
      </c>
      <c r="Q71" s="990" t="e">
        <f>intMF!AT403</f>
        <v>#REF!</v>
      </c>
    </row>
    <row r="72" spans="1:17">
      <c r="A72" s="842"/>
      <c r="B72" s="1109" t="s">
        <v>666</v>
      </c>
      <c r="C72" s="989">
        <f>intMF!AF404</f>
        <v>1.8930654297827118E-3</v>
      </c>
      <c r="D72" s="989">
        <f>intMF!AG404</f>
        <v>1.4258304556998439E-3</v>
      </c>
      <c r="E72" s="989">
        <f>intMF!AH404</f>
        <v>1.4764269973266324E-3</v>
      </c>
      <c r="F72" s="1119">
        <f>intMF!AI404</f>
        <v>1.7186918102469995E-3</v>
      </c>
      <c r="G72" s="989">
        <f>intMF!AJ404</f>
        <v>2.1544954886968054E-3</v>
      </c>
      <c r="H72" s="989">
        <f>intMF!AK404</f>
        <v>2.0744818487421304E-3</v>
      </c>
      <c r="I72" s="989">
        <f>intMF!AL404</f>
        <v>2.0586984332407678E-3</v>
      </c>
      <c r="J72" s="989">
        <f>intMF!AM404</f>
        <v>1.9998023397093286E-3</v>
      </c>
      <c r="K72" s="989">
        <f>intMF!AN404</f>
        <v>1.8189146878444667E-3</v>
      </c>
      <c r="L72" s="989">
        <f>intMF!AO404</f>
        <v>1.7751126131200375E-3</v>
      </c>
      <c r="M72" s="989">
        <f>intMF!AP404</f>
        <v>1.767241351716072E-3</v>
      </c>
      <c r="N72" s="989">
        <f>intMF!AQ404</f>
        <v>1.762898840749565E-3</v>
      </c>
      <c r="O72" s="989" t="e">
        <f>intMF!AR404</f>
        <v>#REF!</v>
      </c>
      <c r="P72" s="989" t="e">
        <f>intMF!AS404</f>
        <v>#REF!</v>
      </c>
      <c r="Q72" s="990" t="e">
        <f>intMF!AT404</f>
        <v>#REF!</v>
      </c>
    </row>
    <row r="73" spans="1:17">
      <c r="A73" s="842"/>
      <c r="B73" s="1108" t="s">
        <v>687</v>
      </c>
      <c r="C73" s="989">
        <f>intMF!AF405</f>
        <v>7.5547679877436269E-2</v>
      </c>
      <c r="D73" s="989">
        <f>intMF!AG405</f>
        <v>7.2769602610139025E-2</v>
      </c>
      <c r="E73" s="989">
        <f>intMF!AH405</f>
        <v>6.7387548153945126E-2</v>
      </c>
      <c r="F73" s="1119">
        <f>intMF!AI405</f>
        <v>6.7040160688251096E-2</v>
      </c>
      <c r="G73" s="989">
        <f>intMF!AJ405</f>
        <v>6.8097503935177675E-2</v>
      </c>
      <c r="H73" s="989">
        <f>intMF!AK405</f>
        <v>6.4466520418055381E-2</v>
      </c>
      <c r="I73" s="989">
        <f>intMF!AL405</f>
        <v>5.9220247948346738E-2</v>
      </c>
      <c r="J73" s="989">
        <f>intMF!AM405</f>
        <v>5.3008482848892841E-2</v>
      </c>
      <c r="K73" s="989">
        <f>intMF!AN405</f>
        <v>4.8427718156920749E-2</v>
      </c>
      <c r="L73" s="989">
        <f>intMF!AO405</f>
        <v>4.6088017322540545E-2</v>
      </c>
      <c r="M73" s="989">
        <f>intMF!AP405</f>
        <v>5.2235021686236956E-2</v>
      </c>
      <c r="N73" s="989">
        <f>intMF!AQ405</f>
        <v>5.7307592978379188E-2</v>
      </c>
      <c r="O73" s="989" t="e">
        <f>intMF!AR405</f>
        <v>#REF!</v>
      </c>
      <c r="P73" s="989" t="e">
        <f>intMF!AS405</f>
        <v>#REF!</v>
      </c>
      <c r="Q73" s="990" t="e">
        <f>intMF!AT405</f>
        <v>#REF!</v>
      </c>
    </row>
    <row r="74" spans="1:17">
      <c r="A74" s="842"/>
      <c r="B74" s="1108" t="s">
        <v>681</v>
      </c>
      <c r="C74" s="989">
        <f>intMF!AF406</f>
        <v>1.2047783067462872E-2</v>
      </c>
      <c r="D74" s="989">
        <f>intMF!AG406</f>
        <v>1.1086842735416855E-2</v>
      </c>
      <c r="E74" s="989">
        <f>intMF!AH406</f>
        <v>1.3840208452139475E-2</v>
      </c>
      <c r="F74" s="1119">
        <f>intMF!AI406</f>
        <v>1.0958827988137384E-2</v>
      </c>
      <c r="G74" s="989">
        <f>intMF!AJ406</f>
        <v>1.1010005052797842E-2</v>
      </c>
      <c r="H74" s="989">
        <f>intMF!AK406</f>
        <v>1.0229039417112985E-2</v>
      </c>
      <c r="I74" s="989">
        <f>intMF!AL406</f>
        <v>1.0222374324369019E-2</v>
      </c>
      <c r="J74" s="989">
        <f>intMF!AM406</f>
        <v>1.0777859946465639E-2</v>
      </c>
      <c r="K74" s="989">
        <f>intMF!AN406</f>
        <v>1.0893119899886327E-2</v>
      </c>
      <c r="L74" s="989">
        <f>intMF!AO406</f>
        <v>1.0148813578117605E-2</v>
      </c>
      <c r="M74" s="989">
        <f>intMF!AP406</f>
        <v>9.8319932270926648E-3</v>
      </c>
      <c r="N74" s="989">
        <f>intMF!AQ406</f>
        <v>9.8655261433936488E-3</v>
      </c>
      <c r="O74" s="989" t="e">
        <f>intMF!AR406</f>
        <v>#REF!</v>
      </c>
      <c r="P74" s="989" t="e">
        <f>intMF!AS406</f>
        <v>#REF!</v>
      </c>
      <c r="Q74" s="990" t="e">
        <f>intMF!AT406</f>
        <v>#REF!</v>
      </c>
    </row>
    <row r="75" spans="1:17">
      <c r="A75" s="842"/>
      <c r="B75" s="1108" t="s">
        <v>667</v>
      </c>
      <c r="C75" s="989">
        <f>intMF!AF407</f>
        <v>0</v>
      </c>
      <c r="D75" s="989">
        <f>intMF!AG407</f>
        <v>0</v>
      </c>
      <c r="E75" s="989">
        <f>intMF!AH407</f>
        <v>0</v>
      </c>
      <c r="F75" s="1119">
        <f>intMF!AI407</f>
        <v>0</v>
      </c>
      <c r="G75" s="989">
        <f>intMF!AJ407</f>
        <v>0</v>
      </c>
      <c r="H75" s="989">
        <f>intMF!AK407</f>
        <v>0</v>
      </c>
      <c r="I75" s="989">
        <f>intMF!AL407</f>
        <v>0</v>
      </c>
      <c r="J75" s="989">
        <f>intMF!AM407</f>
        <v>0</v>
      </c>
      <c r="K75" s="989">
        <f>intMF!AN407</f>
        <v>0</v>
      </c>
      <c r="L75" s="989">
        <f>intMF!AO407</f>
        <v>0</v>
      </c>
      <c r="M75" s="989">
        <f>intMF!AP407</f>
        <v>0</v>
      </c>
      <c r="N75" s="989">
        <f>intMF!AQ407</f>
        <v>0</v>
      </c>
      <c r="O75" s="989" t="e">
        <f>intMF!AR407</f>
        <v>#REF!</v>
      </c>
      <c r="P75" s="989" t="e">
        <f>intMF!AS407</f>
        <v>#REF!</v>
      </c>
      <c r="Q75" s="990" t="e">
        <f>intMF!AT407</f>
        <v>#REF!</v>
      </c>
    </row>
    <row r="76" spans="1:17">
      <c r="A76" s="842"/>
      <c r="B76" s="1110" t="s">
        <v>669</v>
      </c>
      <c r="C76" s="989">
        <f>intMF!AF408</f>
        <v>0</v>
      </c>
      <c r="D76" s="989">
        <f>intMF!AG408</f>
        <v>0</v>
      </c>
      <c r="E76" s="989">
        <f>intMF!AH408</f>
        <v>0</v>
      </c>
      <c r="F76" s="1119">
        <f>intMF!AI408</f>
        <v>0</v>
      </c>
      <c r="G76" s="989">
        <f>intMF!AJ408</f>
        <v>0</v>
      </c>
      <c r="H76" s="989">
        <f>intMF!AK408</f>
        <v>0</v>
      </c>
      <c r="I76" s="989">
        <f>intMF!AL408</f>
        <v>0</v>
      </c>
      <c r="J76" s="989">
        <f>intMF!AM408</f>
        <v>0</v>
      </c>
      <c r="K76" s="989">
        <f>intMF!AN408</f>
        <v>0</v>
      </c>
      <c r="L76" s="989">
        <f>intMF!AO408</f>
        <v>0</v>
      </c>
      <c r="M76" s="989">
        <f>intMF!AP408</f>
        <v>0</v>
      </c>
      <c r="N76" s="989">
        <f>intMF!AQ408</f>
        <v>0</v>
      </c>
      <c r="O76" s="989" t="e">
        <f>intMF!AR408</f>
        <v>#REF!</v>
      </c>
      <c r="P76" s="989" t="e">
        <f>intMF!AS408</f>
        <v>#REF!</v>
      </c>
      <c r="Q76" s="990" t="e">
        <f>intMF!AT408</f>
        <v>#REF!</v>
      </c>
    </row>
    <row r="77" spans="1:17">
      <c r="A77" s="842"/>
      <c r="B77" s="1110" t="s">
        <v>203</v>
      </c>
      <c r="C77" s="989">
        <f>intMF!AF409</f>
        <v>5.5112119181489831E-2</v>
      </c>
      <c r="D77" s="989">
        <f>intMF!AG409</f>
        <v>6.8693478865334348E-2</v>
      </c>
      <c r="E77" s="989">
        <f>intMF!AH409</f>
        <v>4.6518033206131182E-2</v>
      </c>
      <c r="F77" s="1119">
        <f>intMF!AI409</f>
        <v>4.2699690625549791E-2</v>
      </c>
      <c r="G77" s="989">
        <f>intMF!AJ409</f>
        <v>3.0932078914238575E-2</v>
      </c>
      <c r="H77" s="989">
        <f>intMF!AK409</f>
        <v>2.5039068555481818E-2</v>
      </c>
      <c r="I77" s="989">
        <f>intMF!AL409</f>
        <v>2.4467703531147664E-2</v>
      </c>
      <c r="J77" s="989">
        <f>intMF!AM409</f>
        <v>2.3930586404339933E-2</v>
      </c>
      <c r="K77" s="989">
        <f>intMF!AN409</f>
        <v>2.2525066338228771E-2</v>
      </c>
      <c r="L77" s="989">
        <f>intMF!AO409</f>
        <v>2.0736995517149026E-2</v>
      </c>
      <c r="M77" s="989">
        <f>intMF!AP409</f>
        <v>1.7505938123453947E-2</v>
      </c>
      <c r="N77" s="989">
        <f>intMF!AQ409</f>
        <v>1.7925412148549025E-2</v>
      </c>
      <c r="O77" s="989" t="e">
        <f>intMF!AR409</f>
        <v>#REF!</v>
      </c>
      <c r="P77" s="989" t="e">
        <f>intMF!AS409</f>
        <v>#REF!</v>
      </c>
      <c r="Q77" s="990" t="e">
        <f>intMF!AT409</f>
        <v>#REF!</v>
      </c>
    </row>
    <row r="78" spans="1:17">
      <c r="A78" s="842"/>
      <c r="B78" s="1111" t="s">
        <v>668</v>
      </c>
      <c r="C78" s="989">
        <f>intMF!AF410</f>
        <v>8.7793776872331099E-4</v>
      </c>
      <c r="D78" s="989">
        <f>intMF!AG410</f>
        <v>1.7880432219429036E-2</v>
      </c>
      <c r="E78" s="989">
        <f>intMF!AH410</f>
        <v>2.652648733325557E-2</v>
      </c>
      <c r="F78" s="1119">
        <f>intMF!AI410</f>
        <v>2.3877907286876502E-2</v>
      </c>
      <c r="G78" s="989">
        <f>intMF!AJ410</f>
        <v>1.5834383090481727E-2</v>
      </c>
      <c r="H78" s="989">
        <f>intMF!AK410</f>
        <v>1.3593755743564915E-2</v>
      </c>
      <c r="I78" s="989">
        <f>intMF!AL410</f>
        <v>1.1457894437943542E-2</v>
      </c>
      <c r="J78" s="989">
        <f>intMF!AM410</f>
        <v>1.0661072361324117E-2</v>
      </c>
      <c r="K78" s="989">
        <f>intMF!AN410</f>
        <v>9.8747463526154058E-3</v>
      </c>
      <c r="L78" s="989">
        <f>intMF!AO410</f>
        <v>8.7133882286078712E-3</v>
      </c>
      <c r="M78" s="989">
        <f>intMF!AP410</f>
        <v>7.9937609562336937E-3</v>
      </c>
      <c r="N78" s="989">
        <f>intMF!AQ410</f>
        <v>7.5858817880591093E-3</v>
      </c>
      <c r="O78" s="989" t="e">
        <f>intMF!AR410</f>
        <v>#REF!</v>
      </c>
      <c r="P78" s="989" t="e">
        <f>intMF!AS410</f>
        <v>#REF!</v>
      </c>
      <c r="Q78" s="990" t="e">
        <f>intMF!AT410</f>
        <v>#REF!</v>
      </c>
    </row>
    <row r="79" spans="1:17">
      <c r="A79" s="842"/>
      <c r="B79" s="1110" t="s">
        <v>669</v>
      </c>
      <c r="C79" s="989">
        <f>intMF!AF411</f>
        <v>8.7793776872331099E-4</v>
      </c>
      <c r="D79" s="989">
        <f>intMF!AG411</f>
        <v>1.7880432219429036E-2</v>
      </c>
      <c r="E79" s="989">
        <f>intMF!AH411</f>
        <v>1.0381677033267341E-2</v>
      </c>
      <c r="F79" s="1119">
        <f>intMF!AI411</f>
        <v>5.9613947603865828E-3</v>
      </c>
      <c r="G79" s="989">
        <f>intMF!AJ411</f>
        <v>1.7825595494432912E-3</v>
      </c>
      <c r="H79" s="989">
        <f>intMF!AK411</f>
        <v>1.280833726070427E-3</v>
      </c>
      <c r="I79" s="989">
        <f>intMF!AL411</f>
        <v>0</v>
      </c>
      <c r="J79" s="989">
        <f>intMF!AM411</f>
        <v>0</v>
      </c>
      <c r="K79" s="989">
        <f>intMF!AN411</f>
        <v>0</v>
      </c>
      <c r="L79" s="989">
        <f>intMF!AO411</f>
        <v>0</v>
      </c>
      <c r="M79" s="989">
        <f>intMF!AP411</f>
        <v>0</v>
      </c>
      <c r="N79" s="989">
        <f>intMF!AQ411</f>
        <v>0</v>
      </c>
      <c r="O79" s="989" t="e">
        <f>intMF!AR411</f>
        <v>#REF!</v>
      </c>
      <c r="P79" s="989" t="e">
        <f>intMF!AS411</f>
        <v>#REF!</v>
      </c>
      <c r="Q79" s="990" t="e">
        <f>intMF!AT411</f>
        <v>#REF!</v>
      </c>
    </row>
    <row r="80" spans="1:17">
      <c r="A80" s="842"/>
      <c r="B80" s="1110" t="s">
        <v>203</v>
      </c>
      <c r="C80" s="989">
        <f>intMF!AF412</f>
        <v>0</v>
      </c>
      <c r="D80" s="989">
        <f>intMF!AG412</f>
        <v>0</v>
      </c>
      <c r="E80" s="989">
        <f>intMF!AH412</f>
        <v>1.6144810299988231E-2</v>
      </c>
      <c r="F80" s="1119">
        <f>intMF!AI412</f>
        <v>1.791651252648992E-2</v>
      </c>
      <c r="G80" s="989">
        <f>intMF!AJ412</f>
        <v>1.4051823541038436E-2</v>
      </c>
      <c r="H80" s="989">
        <f>intMF!AK412</f>
        <v>1.2312922017494491E-2</v>
      </c>
      <c r="I80" s="989">
        <f>intMF!AL412</f>
        <v>1.1457894437943542E-2</v>
      </c>
      <c r="J80" s="989">
        <f>intMF!AM412</f>
        <v>1.0661072361324117E-2</v>
      </c>
      <c r="K80" s="989">
        <f>intMF!AN412</f>
        <v>9.8747463526154058E-3</v>
      </c>
      <c r="L80" s="989">
        <f>intMF!AO412</f>
        <v>8.7133882286078712E-3</v>
      </c>
      <c r="M80" s="989">
        <f>intMF!AP412</f>
        <v>7.9937609562336937E-3</v>
      </c>
      <c r="N80" s="989">
        <f>intMF!AQ412</f>
        <v>7.5858817880591093E-3</v>
      </c>
      <c r="O80" s="989" t="e">
        <f>intMF!AR412</f>
        <v>#REF!</v>
      </c>
      <c r="P80" s="989" t="e">
        <f>intMF!AS412</f>
        <v>#REF!</v>
      </c>
      <c r="Q80" s="990" t="e">
        <f>intMF!AT412</f>
        <v>#REF!</v>
      </c>
    </row>
    <row r="81" spans="1:17">
      <c r="A81" s="842"/>
      <c r="B81" s="1111" t="s">
        <v>670</v>
      </c>
      <c r="C81" s="989">
        <f>intMF!AF413</f>
        <v>5.4234181412766522E-2</v>
      </c>
      <c r="D81" s="989">
        <f>intMF!AG413</f>
        <v>5.0813046645905316E-2</v>
      </c>
      <c r="E81" s="989">
        <f>intMF!AH413</f>
        <v>1.9991545872875608E-2</v>
      </c>
      <c r="F81" s="1119">
        <f>intMF!AI413</f>
        <v>1.8821783338673289E-2</v>
      </c>
      <c r="G81" s="989">
        <f>intMF!AJ413</f>
        <v>1.509769582375685E-2</v>
      </c>
      <c r="H81" s="989">
        <f>intMF!AK413</f>
        <v>1.1445312811916903E-2</v>
      </c>
      <c r="I81" s="989">
        <f>intMF!AL413</f>
        <v>1.062602763092875E-2</v>
      </c>
      <c r="J81" s="989">
        <f>intMF!AM413</f>
        <v>9.9425066071545821E-3</v>
      </c>
      <c r="K81" s="989">
        <f>intMF!AN413</f>
        <v>9.0550987607915003E-3</v>
      </c>
      <c r="L81" s="989">
        <f>intMF!AO413</f>
        <v>7.9448186199699757E-3</v>
      </c>
      <c r="M81" s="989">
        <f>intMF!AP413</f>
        <v>6.1860199426908517E-3</v>
      </c>
      <c r="N81" s="989">
        <f>intMF!AQ413</f>
        <v>6.9858117066335058E-3</v>
      </c>
      <c r="O81" s="989" t="e">
        <f>intMF!AR413</f>
        <v>#REF!</v>
      </c>
      <c r="P81" s="989" t="e">
        <f>intMF!AS413</f>
        <v>#REF!</v>
      </c>
      <c r="Q81" s="990" t="e">
        <f>intMF!AT413</f>
        <v>#REF!</v>
      </c>
    </row>
    <row r="82" spans="1:17">
      <c r="A82" s="842"/>
      <c r="B82" s="1110" t="s">
        <v>202</v>
      </c>
      <c r="C82" s="989">
        <f>intMF!AF414</f>
        <v>2.5537041623028431E-2</v>
      </c>
      <c r="D82" s="989">
        <f>intMF!AG414</f>
        <v>1.9386686791959651E-2</v>
      </c>
      <c r="E82" s="989">
        <f>intMF!AH414</f>
        <v>9.8931474394257871E-3</v>
      </c>
      <c r="F82" s="1119">
        <f>intMF!AI414</f>
        <v>8.3345854270305865E-3</v>
      </c>
      <c r="G82" s="989">
        <f>intMF!AJ414</f>
        <v>7.2613496413407672E-3</v>
      </c>
      <c r="H82" s="989">
        <f>intMF!AK414</f>
        <v>4.9601842480428591E-3</v>
      </c>
      <c r="I82" s="989">
        <f>intMF!AL414</f>
        <v>4.5912360196616918E-3</v>
      </c>
      <c r="J82" s="989">
        <f>intMF!AM414</f>
        <v>4.3273955235533339E-3</v>
      </c>
      <c r="K82" s="989">
        <f>intMF!AN414</f>
        <v>3.8541400004445171E-3</v>
      </c>
      <c r="L82" s="989">
        <f>intMF!AO414</f>
        <v>3.3555389340285168E-3</v>
      </c>
      <c r="M82" s="989">
        <f>intMF!AP414</f>
        <v>1.9757628293593497E-3</v>
      </c>
      <c r="N82" s="989">
        <f>intMF!AQ414</f>
        <v>2.9903816538794929E-3</v>
      </c>
      <c r="O82" s="989" t="e">
        <f>intMF!AR414</f>
        <v>#REF!</v>
      </c>
      <c r="P82" s="989" t="e">
        <f>intMF!AS414</f>
        <v>#REF!</v>
      </c>
      <c r="Q82" s="990" t="e">
        <f>intMF!AT414</f>
        <v>#REF!</v>
      </c>
    </row>
    <row r="83" spans="1:17">
      <c r="A83" s="842"/>
      <c r="B83" s="1110" t="s">
        <v>203</v>
      </c>
      <c r="C83" s="989">
        <f>intMF!AF415</f>
        <v>2.8697139789738094E-2</v>
      </c>
      <c r="D83" s="989">
        <f>intMF!AG415</f>
        <v>3.1426359853945658E-2</v>
      </c>
      <c r="E83" s="989">
        <f>intMF!AH415</f>
        <v>1.0098398433449821E-2</v>
      </c>
      <c r="F83" s="1119">
        <f>intMF!AI415</f>
        <v>1.0487197911642701E-2</v>
      </c>
      <c r="G83" s="989">
        <f>intMF!AJ415</f>
        <v>7.8363461824160832E-3</v>
      </c>
      <c r="H83" s="989">
        <f>intMF!AK415</f>
        <v>6.4851285638740453E-3</v>
      </c>
      <c r="I83" s="989">
        <f>intMF!AL415</f>
        <v>6.034791611267059E-3</v>
      </c>
      <c r="J83" s="989">
        <f>intMF!AM415</f>
        <v>5.6151110836012491E-3</v>
      </c>
      <c r="K83" s="989">
        <f>intMF!AN415</f>
        <v>5.2009587603469836E-3</v>
      </c>
      <c r="L83" s="989">
        <f>intMF!AO415</f>
        <v>4.5892796859414589E-3</v>
      </c>
      <c r="M83" s="989">
        <f>intMF!AP415</f>
        <v>4.2102571133315015E-3</v>
      </c>
      <c r="N83" s="989">
        <f>intMF!AQ415</f>
        <v>3.9954300527540133E-3</v>
      </c>
      <c r="O83" s="989" t="e">
        <f>intMF!AR415</f>
        <v>#REF!</v>
      </c>
      <c r="P83" s="989" t="e">
        <f>intMF!AS415</f>
        <v>#REF!</v>
      </c>
      <c r="Q83" s="990" t="e">
        <f>intMF!AT415</f>
        <v>#REF!</v>
      </c>
    </row>
    <row r="84" spans="1:17">
      <c r="A84" s="842"/>
      <c r="B84" s="1110" t="s">
        <v>725</v>
      </c>
      <c r="C84" s="989">
        <f>intMF!AF416</f>
        <v>0</v>
      </c>
      <c r="D84" s="989">
        <f>intMF!AG416</f>
        <v>0</v>
      </c>
      <c r="E84" s="989">
        <f>intMF!AH416</f>
        <v>0</v>
      </c>
      <c r="F84" s="1119">
        <f>intMF!AI416</f>
        <v>0</v>
      </c>
      <c r="G84" s="989">
        <f>intMF!AJ416</f>
        <v>0</v>
      </c>
      <c r="H84" s="989">
        <f>intMF!AK416</f>
        <v>0</v>
      </c>
      <c r="I84" s="989">
        <f>intMF!AL416</f>
        <v>0</v>
      </c>
      <c r="J84" s="989">
        <f>intMF!AM416</f>
        <v>0</v>
      </c>
      <c r="K84" s="989">
        <f>intMF!AN416</f>
        <v>0</v>
      </c>
      <c r="L84" s="989">
        <f>intMF!AO416</f>
        <v>0</v>
      </c>
      <c r="M84" s="989">
        <f>intMF!AP416</f>
        <v>0</v>
      </c>
      <c r="N84" s="989">
        <f>intMF!AQ416</f>
        <v>0</v>
      </c>
      <c r="O84" s="989" t="e">
        <f>intMF!AR416</f>
        <v>#REF!</v>
      </c>
      <c r="P84" s="989" t="e">
        <f>intMF!AS416</f>
        <v>#REF!</v>
      </c>
      <c r="Q84" s="990" t="e">
        <f>intMF!AT416</f>
        <v>#REF!</v>
      </c>
    </row>
    <row r="85" spans="1:17">
      <c r="A85" s="842"/>
      <c r="B85" s="1108" t="s">
        <v>688</v>
      </c>
      <c r="C85" s="989">
        <f>intMF!AF417</f>
        <v>0</v>
      </c>
      <c r="D85" s="989">
        <f>intMF!AG417</f>
        <v>0</v>
      </c>
      <c r="E85" s="989">
        <f>intMF!AH417</f>
        <v>0</v>
      </c>
      <c r="F85" s="1119">
        <f>intMF!AI417</f>
        <v>0</v>
      </c>
      <c r="G85" s="989">
        <f>intMF!AJ417</f>
        <v>0</v>
      </c>
      <c r="H85" s="989">
        <f>intMF!AK417</f>
        <v>0</v>
      </c>
      <c r="I85" s="989">
        <f>intMF!AL417</f>
        <v>0</v>
      </c>
      <c r="J85" s="989">
        <f>intMF!AM417</f>
        <v>0</v>
      </c>
      <c r="K85" s="989">
        <f>intMF!AN417</f>
        <v>0</v>
      </c>
      <c r="L85" s="989">
        <f>intMF!AO417</f>
        <v>0</v>
      </c>
      <c r="M85" s="989">
        <f>intMF!AP417</f>
        <v>0</v>
      </c>
      <c r="N85" s="989">
        <f>intMF!AQ417</f>
        <v>0</v>
      </c>
      <c r="O85" s="989" t="e">
        <f>intMF!AR417</f>
        <v>#REF!</v>
      </c>
      <c r="P85" s="989" t="e">
        <f>intMF!AS417</f>
        <v>#REF!</v>
      </c>
      <c r="Q85" s="990" t="e">
        <f>intMF!AT417</f>
        <v>#REF!</v>
      </c>
    </row>
    <row r="86" spans="1:17">
      <c r="A86" s="842"/>
      <c r="B86" s="1110" t="s">
        <v>671</v>
      </c>
      <c r="C86" s="989">
        <f>intMF!AF418</f>
        <v>0</v>
      </c>
      <c r="D86" s="989">
        <f>intMF!AG418</f>
        <v>0</v>
      </c>
      <c r="E86" s="989">
        <f>intMF!AH418</f>
        <v>0</v>
      </c>
      <c r="F86" s="1119">
        <f>intMF!AI418</f>
        <v>0</v>
      </c>
      <c r="G86" s="989">
        <f>intMF!AJ418</f>
        <v>0</v>
      </c>
      <c r="H86" s="989">
        <f>intMF!AK418</f>
        <v>0</v>
      </c>
      <c r="I86" s="989">
        <f>intMF!AL418</f>
        <v>0</v>
      </c>
      <c r="J86" s="989">
        <f>intMF!AM418</f>
        <v>0</v>
      </c>
      <c r="K86" s="989">
        <f>intMF!AN418</f>
        <v>0</v>
      </c>
      <c r="L86" s="989">
        <f>intMF!AO418</f>
        <v>0</v>
      </c>
      <c r="M86" s="989">
        <f>intMF!AP418</f>
        <v>0</v>
      </c>
      <c r="N86" s="989">
        <f>intMF!AQ418</f>
        <v>0</v>
      </c>
      <c r="O86" s="989" t="e">
        <f>intMF!AR418</f>
        <v>#REF!</v>
      </c>
      <c r="P86" s="989" t="e">
        <f>intMF!AS418</f>
        <v>#REF!</v>
      </c>
      <c r="Q86" s="990" t="e">
        <f>intMF!AT418</f>
        <v>#REF!</v>
      </c>
    </row>
    <row r="87" spans="1:17">
      <c r="A87" s="842"/>
      <c r="B87" s="1110" t="s">
        <v>672</v>
      </c>
      <c r="C87" s="989">
        <f>intMF!AF419</f>
        <v>0</v>
      </c>
      <c r="D87" s="989">
        <f>intMF!AG419</f>
        <v>0</v>
      </c>
      <c r="E87" s="989">
        <f>intMF!AH419</f>
        <v>0</v>
      </c>
      <c r="F87" s="1119">
        <f>intMF!AI419</f>
        <v>0</v>
      </c>
      <c r="G87" s="989">
        <f>intMF!AJ419</f>
        <v>0</v>
      </c>
      <c r="H87" s="989">
        <f>intMF!AK419</f>
        <v>0</v>
      </c>
      <c r="I87" s="989">
        <f>intMF!AL419</f>
        <v>2.3837814622753766E-3</v>
      </c>
      <c r="J87" s="989">
        <f>intMF!AM419</f>
        <v>3.327007435861232E-3</v>
      </c>
      <c r="K87" s="989">
        <f>intMF!AN419</f>
        <v>3.595221224821863E-3</v>
      </c>
      <c r="L87" s="989">
        <f>intMF!AO419</f>
        <v>4.0787886685711774E-3</v>
      </c>
      <c r="M87" s="989">
        <f>intMF!AP419</f>
        <v>3.3261572245294004E-3</v>
      </c>
      <c r="N87" s="989">
        <f>intMF!AQ419</f>
        <v>3.353718653856409E-3</v>
      </c>
      <c r="O87" s="989" t="e">
        <f>intMF!AR419</f>
        <v>#REF!</v>
      </c>
      <c r="P87" s="989" t="e">
        <f>intMF!AS419</f>
        <v>#REF!</v>
      </c>
      <c r="Q87" s="990" t="e">
        <f>intMF!AT419</f>
        <v>#REF!</v>
      </c>
    </row>
    <row r="88" spans="1:17">
      <c r="A88" s="842"/>
      <c r="B88" s="1110" t="s">
        <v>673</v>
      </c>
      <c r="C88" s="989">
        <f>intMF!AF420</f>
        <v>3.7524461765180664E-2</v>
      </c>
      <c r="D88" s="989">
        <f>intMF!AG420</f>
        <v>3.3440994729201555E-2</v>
      </c>
      <c r="E88" s="989">
        <f>intMF!AH420</f>
        <v>2.6217261192769993E-2</v>
      </c>
      <c r="F88" s="1119">
        <f>intMF!AI420</f>
        <v>2.5920743096528111E-2</v>
      </c>
      <c r="G88" s="989">
        <f>intMF!AJ420</f>
        <v>2.7556798215266222E-2</v>
      </c>
      <c r="H88" s="989">
        <f>intMF!AK420</f>
        <v>2.3937187417255548E-2</v>
      </c>
      <c r="I88" s="989">
        <f>intMF!AL420</f>
        <v>2.3249429005188126E-2</v>
      </c>
      <c r="J88" s="989">
        <f>intMF!AM420</f>
        <v>2.2976802380342984E-2</v>
      </c>
      <c r="K88" s="989">
        <f>intMF!AN420</f>
        <v>2.2590181765178213E-2</v>
      </c>
      <c r="L88" s="989">
        <f>intMF!AO420</f>
        <v>2.4442381096977779E-2</v>
      </c>
      <c r="M88" s="989">
        <f>intMF!AP420</f>
        <v>2.6506070859367178E-2</v>
      </c>
      <c r="N88" s="989">
        <f>intMF!AQ420</f>
        <v>2.6783572444926306E-2</v>
      </c>
      <c r="O88" s="989" t="e">
        <f>intMF!AR420</f>
        <v>#REF!</v>
      </c>
      <c r="P88" s="989" t="e">
        <f>intMF!AS420</f>
        <v>#REF!</v>
      </c>
      <c r="Q88" s="990" t="e">
        <f>intMF!AT420</f>
        <v>#REF!</v>
      </c>
    </row>
    <row r="89" spans="1:17">
      <c r="A89" s="842"/>
      <c r="B89" s="1110" t="s">
        <v>674</v>
      </c>
      <c r="C89" s="989">
        <f>intMF!AF421</f>
        <v>1.9067676650072103E-3</v>
      </c>
      <c r="D89" s="989">
        <f>intMF!AG421</f>
        <v>1.112639075074429E-3</v>
      </c>
      <c r="E89" s="989">
        <f>intMF!AH421</f>
        <v>9.5678631909640712E-4</v>
      </c>
      <c r="F89" s="1119">
        <f>intMF!AI421</f>
        <v>1.3791890322273665E-3</v>
      </c>
      <c r="G89" s="989">
        <f>intMF!AJ421</f>
        <v>1.2315234027799823E-3</v>
      </c>
      <c r="H89" s="989">
        <f>intMF!AK421</f>
        <v>1.1807175898745357E-3</v>
      </c>
      <c r="I89" s="989">
        <f>intMF!AL421</f>
        <v>1.1483930700412171E-3</v>
      </c>
      <c r="J89" s="989">
        <f>intMF!AM421</f>
        <v>1.07474120840739E-3</v>
      </c>
      <c r="K89" s="989">
        <f>intMF!AN421</f>
        <v>1.0763829475671498E-3</v>
      </c>
      <c r="L89" s="989">
        <f>intMF!AO421</f>
        <v>1.1910560841869996E-3</v>
      </c>
      <c r="M89" s="989">
        <f>intMF!AP421</f>
        <v>1.3031436799531948E-3</v>
      </c>
      <c r="N89" s="989">
        <f>intMF!AQ421</f>
        <v>1.3195588678194729E-3</v>
      </c>
      <c r="O89" s="989" t="e">
        <f>intMF!AR421</f>
        <v>#REF!</v>
      </c>
      <c r="P89" s="989" t="e">
        <f>intMF!AS421</f>
        <v>#REF!</v>
      </c>
      <c r="Q89" s="990" t="e">
        <f>intMF!AT421</f>
        <v>#REF!</v>
      </c>
    </row>
    <row r="90" spans="1:17">
      <c r="A90" s="842"/>
      <c r="B90" s="1110" t="s">
        <v>675</v>
      </c>
      <c r="C90" s="989">
        <f>intMF!AF422</f>
        <v>2.9340289577502329E-2</v>
      </c>
      <c r="D90" s="989">
        <f>intMF!AG422</f>
        <v>2.7393157547608436E-2</v>
      </c>
      <c r="E90" s="989">
        <f>intMF!AH422</f>
        <v>2.1014360805810237E-2</v>
      </c>
      <c r="F90" s="1119">
        <f>intMF!AI422</f>
        <v>2.2276732555528318E-2</v>
      </c>
      <c r="G90" s="989">
        <f>intMF!AJ422</f>
        <v>2.1903218976392629E-2</v>
      </c>
      <c r="H90" s="989">
        <f>intMF!AK422</f>
        <v>2.0887189551627199E-2</v>
      </c>
      <c r="I90" s="989">
        <f>intMF!AL422</f>
        <v>2.0284155645246722E-2</v>
      </c>
      <c r="J90" s="989">
        <f>intMF!AM422</f>
        <v>2.014390073885524E-2</v>
      </c>
      <c r="K90" s="989">
        <f>intMF!AN422</f>
        <v>1.9862293660518296E-2</v>
      </c>
      <c r="L90" s="989">
        <f>intMF!AO422</f>
        <v>2.1542815008010183E-2</v>
      </c>
      <c r="M90" s="989">
        <f>intMF!AP422</f>
        <v>2.3520562562009979E-2</v>
      </c>
      <c r="N90" s="989">
        <f>intMF!AQ422</f>
        <v>2.3930812545204641E-2</v>
      </c>
      <c r="O90" s="989" t="e">
        <f>intMF!AR422</f>
        <v>#REF!</v>
      </c>
      <c r="P90" s="989" t="e">
        <f>intMF!AS422</f>
        <v>#REF!</v>
      </c>
      <c r="Q90" s="990" t="e">
        <f>intMF!AT422</f>
        <v>#REF!</v>
      </c>
    </row>
    <row r="91" spans="1:17">
      <c r="A91" s="842"/>
      <c r="B91" s="1107" t="s">
        <v>689</v>
      </c>
      <c r="C91" s="989">
        <f>intMF!AF423</f>
        <v>2.8400737686574157E-3</v>
      </c>
      <c r="D91" s="989">
        <f>intMF!AG423</f>
        <v>3.0610638823980025E-3</v>
      </c>
      <c r="E91" s="989">
        <f>intMF!AH423</f>
        <v>4.2461140678633474E-3</v>
      </c>
      <c r="F91" s="1119">
        <f>intMF!AI423</f>
        <v>2.264821508772425E-3</v>
      </c>
      <c r="G91" s="989">
        <f>intMF!AJ423</f>
        <v>1.8481796629399776E-3</v>
      </c>
      <c r="H91" s="989">
        <f>intMF!AK423</f>
        <v>1.8692802757538116E-3</v>
      </c>
      <c r="I91" s="989">
        <f>intMF!AL423</f>
        <v>1.8168802899001888E-3</v>
      </c>
      <c r="J91" s="989">
        <f>intMF!AM423</f>
        <v>1.7581604330803521E-3</v>
      </c>
      <c r="K91" s="989">
        <f>intMF!AN423</f>
        <v>1.6515051570927684E-3</v>
      </c>
      <c r="L91" s="989">
        <f>intMF!AO423</f>
        <v>1.7085100047806007E-3</v>
      </c>
      <c r="M91" s="989">
        <f>intMF!AP423</f>
        <v>1.6823646174040077E-3</v>
      </c>
      <c r="N91" s="989">
        <f>intMF!AQ423</f>
        <v>1.5332010319021902E-3</v>
      </c>
      <c r="O91" s="989" t="e">
        <f>intMF!AR423</f>
        <v>#REF!</v>
      </c>
      <c r="P91" s="989" t="e">
        <f>intMF!AS423</f>
        <v>#REF!</v>
      </c>
      <c r="Q91" s="990" t="e">
        <f>intMF!AT423</f>
        <v>#REF!</v>
      </c>
    </row>
    <row r="92" spans="1:17">
      <c r="A92" s="842"/>
      <c r="B92" s="1112" t="s">
        <v>676</v>
      </c>
      <c r="C92" s="989">
        <f>intMF!AF424</f>
        <v>3.4373307540137058E-3</v>
      </c>
      <c r="D92" s="989">
        <f>intMF!AG424</f>
        <v>1.8741342241206868E-3</v>
      </c>
      <c r="E92" s="989">
        <f>intMF!AH424</f>
        <v>0</v>
      </c>
      <c r="F92" s="1119">
        <f>intMF!AI424</f>
        <v>0</v>
      </c>
      <c r="G92" s="989">
        <f>intMF!AJ424</f>
        <v>2.5738761731536287E-3</v>
      </c>
      <c r="H92" s="989">
        <f>intMF!AK424</f>
        <v>0</v>
      </c>
      <c r="I92" s="989">
        <f>intMF!AL424</f>
        <v>0</v>
      </c>
      <c r="J92" s="989">
        <f>intMF!AM424</f>
        <v>0</v>
      </c>
      <c r="K92" s="989">
        <f>intMF!AN424</f>
        <v>0</v>
      </c>
      <c r="L92" s="989">
        <f>intMF!AO424</f>
        <v>0</v>
      </c>
      <c r="M92" s="989">
        <f>intMF!AP424</f>
        <v>0</v>
      </c>
      <c r="N92" s="989">
        <f>intMF!AQ424</f>
        <v>0</v>
      </c>
      <c r="O92" s="989" t="e">
        <f>intMF!AR424</f>
        <v>#REF!</v>
      </c>
      <c r="P92" s="989" t="e">
        <f>intMF!AS424</f>
        <v>#REF!</v>
      </c>
      <c r="Q92" s="990" t="e">
        <f>intMF!AT424</f>
        <v>#REF!</v>
      </c>
    </row>
    <row r="93" spans="1:17">
      <c r="A93" s="842"/>
      <c r="B93" s="1112" t="s">
        <v>677</v>
      </c>
      <c r="C93" s="989">
        <f>intMF!AF426</f>
        <v>0.20342298101249201</v>
      </c>
      <c r="D93" s="989">
        <f>intMF!AG426</f>
        <v>0.20569269573189594</v>
      </c>
      <c r="E93" s="989">
        <f>intMF!AH426</f>
        <v>0.18682196279210656</v>
      </c>
      <c r="F93" s="1119">
        <f>intMF!AI426</f>
        <v>0.17878751100315476</v>
      </c>
      <c r="G93" s="989">
        <f>intMF!AJ426</f>
        <v>0.17512546485023225</v>
      </c>
      <c r="H93" s="989">
        <f>intMF!AK426</f>
        <v>0.17572206634137569</v>
      </c>
      <c r="I93" s="989">
        <f>intMF!AL426</f>
        <v>0.16458679236731746</v>
      </c>
      <c r="J93" s="989">
        <f>intMF!AM426</f>
        <v>0.16583667003009836</v>
      </c>
      <c r="K93" s="989">
        <f>intMF!AN426</f>
        <v>0.16275085410165191</v>
      </c>
      <c r="L93" s="989">
        <f>intMF!AO426</f>
        <v>0.16020449118606581</v>
      </c>
      <c r="M93" s="989">
        <f>intMF!AP426</f>
        <v>0.15560998220022981</v>
      </c>
      <c r="N93" s="989">
        <f>intMF!AQ426</f>
        <v>0.15437433115743018</v>
      </c>
      <c r="O93" s="989" t="e">
        <f>intMF!AR426</f>
        <v>#REF!</v>
      </c>
      <c r="P93" s="989" t="e">
        <f>intMF!AS426</f>
        <v>#REF!</v>
      </c>
      <c r="Q93" s="990" t="e">
        <f>intMF!AT426</f>
        <v>#REF!</v>
      </c>
    </row>
    <row r="94" spans="1:17">
      <c r="A94" s="842"/>
      <c r="B94" s="1112" t="s">
        <v>678</v>
      </c>
      <c r="C94" s="989">
        <f>intMF!AF429</f>
        <v>6.0751281478239702E-2</v>
      </c>
      <c r="D94" s="989">
        <f>intMF!AG429</f>
        <v>5.7377320210618442E-2</v>
      </c>
      <c r="E94" s="989">
        <f>intMF!AH429</f>
        <v>4.8603753842129359E-2</v>
      </c>
      <c r="F94" s="1119">
        <f>intMF!AI429</f>
        <v>4.5004789541894408E-2</v>
      </c>
      <c r="G94" s="989">
        <f>intMF!AJ429</f>
        <v>4.257658862924988E-2</v>
      </c>
      <c r="H94" s="989">
        <f>intMF!AK429</f>
        <v>3.8226817615689961E-2</v>
      </c>
      <c r="I94" s="989">
        <f>intMF!AL429</f>
        <v>3.7791728188838268E-2</v>
      </c>
      <c r="J94" s="989">
        <f>intMF!AM429</f>
        <v>3.7982890114645985E-2</v>
      </c>
      <c r="K94" s="989">
        <f>intMF!AN429</f>
        <v>3.7823957837427431E-2</v>
      </c>
      <c r="L94" s="989">
        <f>intMF!AO429</f>
        <v>3.4406626295632486E-2</v>
      </c>
      <c r="M94" s="989">
        <f>intMF!AP429</f>
        <v>3.127799748244494E-2</v>
      </c>
      <c r="N94" s="989">
        <f>intMF!AQ429</f>
        <v>3.2717380965121536E-2</v>
      </c>
      <c r="O94" s="989" t="e">
        <f>intMF!AR429</f>
        <v>#REF!</v>
      </c>
      <c r="P94" s="989" t="e">
        <f>intMF!AS429</f>
        <v>#REF!</v>
      </c>
      <c r="Q94" s="990" t="e">
        <f>intMF!AT429</f>
        <v>#REF!</v>
      </c>
    </row>
    <row r="95" spans="1:17">
      <c r="A95" s="842"/>
      <c r="B95" s="1112" t="s">
        <v>679</v>
      </c>
      <c r="C95" s="989">
        <f>intMF!AF430</f>
        <v>1.116072182066011E-3</v>
      </c>
      <c r="D95" s="989">
        <f>intMF!AG430</f>
        <v>0</v>
      </c>
      <c r="E95" s="989">
        <f>intMF!AH430</f>
        <v>0</v>
      </c>
      <c r="F95" s="1119">
        <f>intMF!AI430</f>
        <v>0</v>
      </c>
      <c r="G95" s="989">
        <f>intMF!AJ430</f>
        <v>0</v>
      </c>
      <c r="H95" s="989">
        <f>intMF!AK430</f>
        <v>0</v>
      </c>
      <c r="I95" s="989">
        <f>intMF!AL430</f>
        <v>0</v>
      </c>
      <c r="J95" s="989">
        <f>intMF!AM430</f>
        <v>0</v>
      </c>
      <c r="K95" s="989">
        <f>intMF!AN430</f>
        <v>0</v>
      </c>
      <c r="L95" s="989">
        <f>intMF!AO430</f>
        <v>0</v>
      </c>
      <c r="M95" s="989">
        <f>intMF!AP430</f>
        <v>0</v>
      </c>
      <c r="N95" s="989">
        <f>intMF!AQ430</f>
        <v>0</v>
      </c>
      <c r="O95" s="989" t="e">
        <f>intMF!AR430</f>
        <v>#REF!</v>
      </c>
      <c r="P95" s="989" t="e">
        <f>intMF!AS430</f>
        <v>#REF!</v>
      </c>
      <c r="Q95" s="990" t="e">
        <f>intMF!AT430</f>
        <v>#REF!</v>
      </c>
    </row>
    <row r="96" spans="1:17">
      <c r="A96" s="842"/>
      <c r="B96" s="1112" t="s">
        <v>680</v>
      </c>
      <c r="C96" s="989">
        <f>intMF!AF431</f>
        <v>0</v>
      </c>
      <c r="D96" s="989">
        <f>intMF!AG431</f>
        <v>0</v>
      </c>
      <c r="E96" s="989">
        <f>intMF!AH431</f>
        <v>0</v>
      </c>
      <c r="F96" s="1119">
        <f>intMF!AI431</f>
        <v>0</v>
      </c>
      <c r="G96" s="989">
        <f>intMF!AJ431</f>
        <v>0</v>
      </c>
      <c r="H96" s="989">
        <f>intMF!AK431</f>
        <v>0</v>
      </c>
      <c r="I96" s="989">
        <f>intMF!AL431</f>
        <v>0</v>
      </c>
      <c r="J96" s="989">
        <f>intMF!AM431</f>
        <v>0</v>
      </c>
      <c r="K96" s="989">
        <f>intMF!AN431</f>
        <v>0</v>
      </c>
      <c r="L96" s="989">
        <f>intMF!AO431</f>
        <v>0</v>
      </c>
      <c r="M96" s="989">
        <f>intMF!AP431</f>
        <v>0</v>
      </c>
      <c r="N96" s="989">
        <f>intMF!AQ431</f>
        <v>0</v>
      </c>
      <c r="O96" s="989" t="e">
        <f>intMF!AR431</f>
        <v>#REF!</v>
      </c>
      <c r="P96" s="989" t="e">
        <f>intMF!AS431</f>
        <v>#REF!</v>
      </c>
      <c r="Q96" s="990" t="e">
        <f>intMF!AT431</f>
        <v>#REF!</v>
      </c>
    </row>
    <row r="97" spans="1:17">
      <c r="A97" s="842"/>
      <c r="B97" s="1112" t="s">
        <v>681</v>
      </c>
      <c r="C97" s="989">
        <f>intMF!AF433</f>
        <v>1.7591848495989215E-2</v>
      </c>
      <c r="D97" s="989">
        <f>intMF!AG433</f>
        <v>1.8364307417907604E-2</v>
      </c>
      <c r="E97" s="989">
        <f>intMF!AH433</f>
        <v>1.9848463600882965E-2</v>
      </c>
      <c r="F97" s="1119">
        <f>intMF!AI433</f>
        <v>2.353753788527568E-2</v>
      </c>
      <c r="G97" s="989">
        <f>intMF!AJ433</f>
        <v>2.4314421956176925E-2</v>
      </c>
      <c r="H97" s="989">
        <f>intMF!AK433</f>
        <v>2.59450338137888E-2</v>
      </c>
      <c r="I97" s="989">
        <f>intMF!AL433</f>
        <v>2.5783716550733884E-2</v>
      </c>
      <c r="J97" s="989">
        <f>intMF!AM433</f>
        <v>2.4964938129134282E-2</v>
      </c>
      <c r="K97" s="989">
        <f>intMF!AN433</f>
        <v>2.3247337868287407E-2</v>
      </c>
      <c r="L97" s="989">
        <f>intMF!AO433</f>
        <v>2.7228759780873642E-2</v>
      </c>
      <c r="M97" s="989">
        <f>intMF!AP433</f>
        <v>2.6600807569248659E-2</v>
      </c>
      <c r="N97" s="989">
        <f>intMF!AQ433</f>
        <v>2.2842048400663822E-2</v>
      </c>
      <c r="O97" s="989" t="e">
        <f>intMF!AR433</f>
        <v>#REF!</v>
      </c>
      <c r="P97" s="989" t="e">
        <f>intMF!AS433</f>
        <v>#REF!</v>
      </c>
      <c r="Q97" s="990" t="e">
        <f>intMF!AT433</f>
        <v>#REF!</v>
      </c>
    </row>
    <row r="98" spans="1:17">
      <c r="A98" s="842"/>
      <c r="B98" s="1112" t="s">
        <v>682</v>
      </c>
      <c r="C98" s="989">
        <f>intMF!AF434</f>
        <v>2.5329790215753094E-2</v>
      </c>
      <c r="D98" s="989">
        <f>intMF!AG434</f>
        <v>3.1853129329804969E-2</v>
      </c>
      <c r="E98" s="989">
        <f>intMF!AH434</f>
        <v>1.9546003776535217E-2</v>
      </c>
      <c r="F98" s="1119">
        <f>intMF!AI434</f>
        <v>1.7322391175860707E-2</v>
      </c>
      <c r="G98" s="989">
        <f>intMF!AJ434</f>
        <v>1.5995343273872149E-2</v>
      </c>
      <c r="H98" s="989">
        <f>intMF!AK434</f>
        <v>2.2421144384297844E-2</v>
      </c>
      <c r="I98" s="989">
        <f>intMF!AL434</f>
        <v>1.1007873532065941E-2</v>
      </c>
      <c r="J98" s="989">
        <f>intMF!AM434</f>
        <v>1.0739035312358081E-2</v>
      </c>
      <c r="K98" s="989">
        <f>intMF!AN434</f>
        <v>9.9188468196374086E-3</v>
      </c>
      <c r="L98" s="989">
        <f>intMF!AO434</f>
        <v>8.4182030068439724E-3</v>
      </c>
      <c r="M98" s="989">
        <f>intMF!AP434</f>
        <v>8.4182030068439741E-3</v>
      </c>
      <c r="N98" s="989">
        <f>intMF!AQ434</f>
        <v>8.6119018260965557E-3</v>
      </c>
      <c r="O98" s="989" t="e">
        <f>intMF!AR434</f>
        <v>#REF!</v>
      </c>
      <c r="P98" s="989" t="e">
        <f>intMF!AS434</f>
        <v>#REF!</v>
      </c>
      <c r="Q98" s="990" t="e">
        <f>intMF!AT434</f>
        <v>#REF!</v>
      </c>
    </row>
    <row r="99" spans="1:17">
      <c r="A99" s="842"/>
      <c r="B99" s="1112" t="s">
        <v>683</v>
      </c>
      <c r="C99" s="989">
        <f>intMF!AF435</f>
        <v>1.1975464901178075E-3</v>
      </c>
      <c r="D99" s="989">
        <f>intMF!AG435</f>
        <v>0</v>
      </c>
      <c r="E99" s="989">
        <f>intMF!AH435</f>
        <v>0</v>
      </c>
      <c r="F99" s="1119">
        <f>intMF!AI435</f>
        <v>0</v>
      </c>
      <c r="G99" s="989">
        <f>intMF!AJ435</f>
        <v>1.6503754808442192E-3</v>
      </c>
      <c r="H99" s="989">
        <f>intMF!AK435</f>
        <v>4.2650409310978129E-3</v>
      </c>
      <c r="I99" s="989">
        <f>intMF!AL435</f>
        <v>2.1277890786692353E-3</v>
      </c>
      <c r="J99" s="989">
        <f>intMF!AM435</f>
        <v>2.9047730705562677E-3</v>
      </c>
      <c r="K99" s="989">
        <f>intMF!AN435</f>
        <v>3.2977925597731171E-3</v>
      </c>
      <c r="L99" s="989">
        <f>intMF!AO435</f>
        <v>3.3472512420141668E-3</v>
      </c>
      <c r="M99" s="989">
        <f>intMF!AP435</f>
        <v>0</v>
      </c>
      <c r="N99" s="989">
        <f>intMF!AQ435</f>
        <v>0</v>
      </c>
      <c r="O99" s="989" t="e">
        <f>intMF!AR435</f>
        <v>#REF!</v>
      </c>
      <c r="P99" s="989" t="e">
        <f>intMF!AS435</f>
        <v>#REF!</v>
      </c>
      <c r="Q99" s="990" t="e">
        <f>intMF!AT435</f>
        <v>#REF!</v>
      </c>
    </row>
    <row r="100" spans="1:17">
      <c r="A100" s="842"/>
      <c r="B100" s="1107" t="s">
        <v>690</v>
      </c>
      <c r="C100" s="989">
        <f>intMF!AF436</f>
        <v>5.3448928564404627E-2</v>
      </c>
      <c r="D100" s="989">
        <f>intMF!AG436</f>
        <v>5.4639199258979206E-2</v>
      </c>
      <c r="E100" s="989">
        <f>intMF!AH436</f>
        <v>6.3409848930743584E-2</v>
      </c>
      <c r="F100" s="1119">
        <f>intMF!AI436</f>
        <v>5.5989205386262467E-2</v>
      </c>
      <c r="G100" s="989">
        <f>intMF!AJ436</f>
        <v>5.3614689070202178E-2</v>
      </c>
      <c r="H100" s="989">
        <f>intMF!AK436</f>
        <v>5.0405231518227067E-2</v>
      </c>
      <c r="I100" s="989">
        <f>intMF!AL436</f>
        <v>5.2480610992759795E-2</v>
      </c>
      <c r="J100" s="989">
        <f>intMF!AM436</f>
        <v>5.4955220261867437E-2</v>
      </c>
      <c r="K100" s="989">
        <f>intMF!AN436</f>
        <v>5.482222238665848E-2</v>
      </c>
      <c r="L100" s="989">
        <f>intMF!AO436</f>
        <v>5.4481918730397066E-2</v>
      </c>
      <c r="M100" s="989">
        <f>intMF!AP436</f>
        <v>5.3846751684297957E-2</v>
      </c>
      <c r="N100" s="989">
        <f>intMF!AQ436</f>
        <v>5.4221918944737039E-2</v>
      </c>
      <c r="O100" s="989" t="e">
        <f>intMF!AR436</f>
        <v>#REF!</v>
      </c>
      <c r="P100" s="989" t="e">
        <f>intMF!AS436</f>
        <v>#REF!</v>
      </c>
      <c r="Q100" s="990" t="e">
        <f>intMF!AT436</f>
        <v>#REF!</v>
      </c>
    </row>
    <row r="101" spans="1:17">
      <c r="A101" s="842"/>
      <c r="B101" s="1113" t="s">
        <v>691</v>
      </c>
      <c r="C101" s="989">
        <f>intMF!AF437</f>
        <v>3.9951385686885403E-3</v>
      </c>
      <c r="D101" s="989">
        <f>intMF!AG437</f>
        <v>4.7229520755125856E-3</v>
      </c>
      <c r="E101" s="989">
        <f>intMF!AH437</f>
        <v>3.0148453338565175E-3</v>
      </c>
      <c r="F101" s="1119">
        <f>intMF!AI437</f>
        <v>2.757176174057587E-3</v>
      </c>
      <c r="G101" s="989">
        <f>intMF!AJ437</f>
        <v>3.3630220268418389E-3</v>
      </c>
      <c r="H101" s="989">
        <f>intMF!AK437</f>
        <v>3.3072176345343273E-3</v>
      </c>
      <c r="I101" s="989">
        <f>intMF!AL437</f>
        <v>3.0000000000000001E-3</v>
      </c>
      <c r="J101" s="989">
        <f>intMF!AM437</f>
        <v>3.0000000000000001E-3</v>
      </c>
      <c r="K101" s="989">
        <f>intMF!AN437</f>
        <v>3.0000000000000001E-3</v>
      </c>
      <c r="L101" s="989">
        <f>intMF!AO437</f>
        <v>3.0000000000000001E-3</v>
      </c>
      <c r="M101" s="989">
        <f>intMF!AP437</f>
        <v>3.0000000000000001E-3</v>
      </c>
      <c r="N101" s="989">
        <f>intMF!AQ437</f>
        <v>3.0000000000000001E-3</v>
      </c>
      <c r="O101" s="989" t="e">
        <f>intMF!AR437</f>
        <v>#REF!</v>
      </c>
      <c r="P101" s="989" t="e">
        <f>intMF!AS437</f>
        <v>#REF!</v>
      </c>
      <c r="Q101" s="990" t="e">
        <f>intMF!AT437</f>
        <v>#REF!</v>
      </c>
    </row>
    <row r="102" spans="1:17">
      <c r="A102" s="842"/>
      <c r="B102" s="1113" t="s">
        <v>692</v>
      </c>
      <c r="C102" s="989">
        <f>intMF!AF438</f>
        <v>1.2877178648427611E-2</v>
      </c>
      <c r="D102" s="989">
        <f>intMF!AG438</f>
        <v>1.2253587994165694E-2</v>
      </c>
      <c r="E102" s="989">
        <f>intMF!AH438</f>
        <v>8.3513177686220658E-3</v>
      </c>
      <c r="F102" s="1119">
        <f>intMF!AI438</f>
        <v>7.8391409063503694E-3</v>
      </c>
      <c r="G102" s="989">
        <f>intMF!AJ438</f>
        <v>7.1546929806884088E-3</v>
      </c>
      <c r="H102" s="989">
        <f>intMF!AK438</f>
        <v>6.6356705370056107E-3</v>
      </c>
      <c r="I102" s="989">
        <f>intMF!AL438</f>
        <v>6.4565269283059137E-3</v>
      </c>
      <c r="J102" s="989">
        <f>intMF!AM438</f>
        <v>6.4581151385555528E-3</v>
      </c>
      <c r="K102" s="989">
        <f>intMF!AN438</f>
        <v>6.473190267589162E-3</v>
      </c>
      <c r="L102" s="989">
        <f>intMF!AO438</f>
        <v>6.4932043135204655E-3</v>
      </c>
      <c r="M102" s="989">
        <f>intMF!AP438</f>
        <v>6.4932043135204655E-3</v>
      </c>
      <c r="N102" s="989">
        <f>intMF!AQ438</f>
        <v>6.4932043135204655E-3</v>
      </c>
      <c r="O102" s="989" t="e">
        <f>intMF!AR438</f>
        <v>#REF!</v>
      </c>
      <c r="P102" s="989" t="e">
        <f>intMF!AS438</f>
        <v>#REF!</v>
      </c>
      <c r="Q102" s="990" t="e">
        <f>intMF!AT438</f>
        <v>#REF!</v>
      </c>
    </row>
    <row r="103" spans="1:17">
      <c r="A103" s="842"/>
      <c r="B103" s="1107" t="s">
        <v>693</v>
      </c>
      <c r="C103" s="989">
        <f>intMF!AF439</f>
        <v>0</v>
      </c>
      <c r="D103" s="989">
        <f>intMF!AG439</f>
        <v>0</v>
      </c>
      <c r="E103" s="989">
        <f>intMF!AH439</f>
        <v>0</v>
      </c>
      <c r="F103" s="1119">
        <f>intMF!AI439</f>
        <v>0</v>
      </c>
      <c r="G103" s="989">
        <f>intMF!AJ439</f>
        <v>0</v>
      </c>
      <c r="H103" s="989">
        <f>intMF!AK439</f>
        <v>0</v>
      </c>
      <c r="I103" s="989">
        <f>intMF!AL439</f>
        <v>0</v>
      </c>
      <c r="J103" s="989">
        <f>intMF!AM439</f>
        <v>0</v>
      </c>
      <c r="K103" s="989">
        <f>intMF!AN439</f>
        <v>0</v>
      </c>
      <c r="L103" s="989">
        <f>intMF!AO439</f>
        <v>0</v>
      </c>
      <c r="M103" s="989">
        <f>intMF!AP439</f>
        <v>0</v>
      </c>
      <c r="N103" s="989">
        <f>intMF!AQ439</f>
        <v>0</v>
      </c>
      <c r="O103" s="989">
        <f>intMF!AR439</f>
        <v>0</v>
      </c>
      <c r="P103" s="989">
        <f>intMF!AS439</f>
        <v>0</v>
      </c>
      <c r="Q103" s="990">
        <f>intMF!AT439</f>
        <v>0</v>
      </c>
    </row>
    <row r="104" spans="1:17">
      <c r="A104" s="842"/>
      <c r="B104" s="1108" t="s">
        <v>694</v>
      </c>
      <c r="C104" s="989">
        <f>intMF!AF440</f>
        <v>4.7103706301312678E-2</v>
      </c>
      <c r="D104" s="989">
        <f>intMF!AG440</f>
        <v>5.2865647770029653E-2</v>
      </c>
      <c r="E104" s="989">
        <f>intMF!AH440</f>
        <v>3.550275001060995E-2</v>
      </c>
      <c r="F104" s="1119">
        <f>intMF!AI440</f>
        <v>3.5960241387167219E-2</v>
      </c>
      <c r="G104" s="989">
        <f>intMF!AJ440</f>
        <v>3.3489255935956364E-2</v>
      </c>
      <c r="H104" s="989">
        <f>intMF!AK440</f>
        <v>2.2072568939171311E-2</v>
      </c>
      <c r="I104" s="989">
        <f>intMF!AL440</f>
        <v>3.0024276256480732E-2</v>
      </c>
      <c r="J104" s="989">
        <f>intMF!AM440</f>
        <v>2.1693654451042672E-2</v>
      </c>
      <c r="K104" s="989">
        <f>intMF!AN440</f>
        <v>1.8676384439536235E-2</v>
      </c>
      <c r="L104" s="989">
        <f>intMF!AO440</f>
        <v>2.7349203956547337E-2</v>
      </c>
      <c r="M104" s="989">
        <f>intMF!AP440</f>
        <v>4.8605409227100743E-2</v>
      </c>
      <c r="N104" s="989">
        <f>intMF!AQ440</f>
        <v>6.2125842794419399E-2</v>
      </c>
      <c r="O104" s="989" t="e">
        <f>intMF!AR440</f>
        <v>#REF!</v>
      </c>
      <c r="P104" s="989" t="e">
        <f>intMF!AS440</f>
        <v>#REF!</v>
      </c>
      <c r="Q104" s="990" t="e">
        <f>intMF!AT440</f>
        <v>#REF!</v>
      </c>
    </row>
    <row r="105" spans="1:17" ht="15.5" thickBot="1">
      <c r="A105" s="842"/>
      <c r="B105" s="1108" t="s">
        <v>695</v>
      </c>
      <c r="C105" s="989">
        <f>intMF!AF443</f>
        <v>6.6723625803651931E-2</v>
      </c>
      <c r="D105" s="989">
        <f>intMF!AG443</f>
        <v>6.5736710425265049E-2</v>
      </c>
      <c r="E105" s="989">
        <f>intMF!AH443</f>
        <v>5.0452596624308177E-2</v>
      </c>
      <c r="F105" s="1119">
        <f>intMF!AI443</f>
        <v>6.1857915937447931E-2</v>
      </c>
      <c r="G105" s="989">
        <f>intMF!AJ443</f>
        <v>4.9816831144710666E-2</v>
      </c>
      <c r="H105" s="989">
        <f>intMF!AK443</f>
        <v>4.4363787057569069E-2</v>
      </c>
      <c r="I105" s="989">
        <f>intMF!AL443</f>
        <v>4.311089016639591E-2</v>
      </c>
      <c r="J105" s="989">
        <f>intMF!AM443</f>
        <v>4.0793331030466402E-2</v>
      </c>
      <c r="K105" s="989">
        <f>intMF!AN443</f>
        <v>3.9658674388122803E-2</v>
      </c>
      <c r="L105" s="989">
        <f>intMF!AO443</f>
        <v>3.6766381363632271E-2</v>
      </c>
      <c r="M105" s="989">
        <f>intMF!AP443</f>
        <v>2.5649959878267049E-2</v>
      </c>
      <c r="N105" s="989">
        <f>intMF!AQ443</f>
        <v>1.2018681770180976E-2</v>
      </c>
      <c r="O105" s="989" t="e">
        <f>intMF!AR443</f>
        <v>#REF!</v>
      </c>
      <c r="P105" s="989" t="e">
        <f>intMF!AS443</f>
        <v>#REF!</v>
      </c>
      <c r="Q105" s="990" t="e">
        <f>intMF!AT443</f>
        <v>#REF!</v>
      </c>
    </row>
    <row r="106" spans="1:17">
      <c r="A106" s="842"/>
      <c r="B106" s="1114" t="s">
        <v>704</v>
      </c>
      <c r="C106" s="991"/>
      <c r="D106" s="991"/>
      <c r="E106" s="991"/>
      <c r="F106" s="1120"/>
      <c r="G106" s="991"/>
      <c r="H106" s="991"/>
      <c r="I106" s="991"/>
      <c r="J106" s="991"/>
      <c r="K106" s="991"/>
      <c r="L106" s="991">
        <f>intMF!AO453</f>
        <v>-6.1240923788972175E-2</v>
      </c>
      <c r="M106" s="991">
        <f>intMF!AP453</f>
        <v>-3.4737173457319415E-2</v>
      </c>
      <c r="N106" s="991">
        <f>intMF!AQ453</f>
        <v>-1.0367128555135517E-2</v>
      </c>
      <c r="O106" s="991" t="e">
        <f>intMF!AR453</f>
        <v>#REF!</v>
      </c>
      <c r="P106" s="991" t="e">
        <f>intMF!AS453</f>
        <v>#REF!</v>
      </c>
      <c r="Q106" s="992" t="e">
        <f>intMF!AT453</f>
        <v>#REF!</v>
      </c>
    </row>
    <row r="107" spans="1:17">
      <c r="A107" s="842"/>
      <c r="B107" s="1113" t="s">
        <v>691</v>
      </c>
      <c r="C107" s="989">
        <f>intMF!AF454</f>
        <v>-6.5694397559003651E-2</v>
      </c>
      <c r="D107" s="989">
        <f>intMF!AG454</f>
        <v>-5.8897624482424256E-2</v>
      </c>
      <c r="E107" s="989">
        <f>intMF!AH454</f>
        <v>-6.0118087768723613E-2</v>
      </c>
      <c r="F107" s="1119">
        <f>intMF!AI454</f>
        <v>-6.0320342600261041E-2</v>
      </c>
      <c r="G107" s="989">
        <f>intMF!AJ454</f>
        <v>-4.5586812110851402E-2</v>
      </c>
      <c r="H107" s="989">
        <f>intMF!AK454</f>
        <v>-4.6019731653675948E-2</v>
      </c>
      <c r="I107" s="989">
        <f>intMF!AL454</f>
        <v>-4.9062645017715845E-2</v>
      </c>
      <c r="J107" s="989">
        <f>intMF!AM454</f>
        <v>-6.0314462258245424E-2</v>
      </c>
      <c r="K107" s="989">
        <f>intMF!AN454</f>
        <v>-6.4783502874169868E-2</v>
      </c>
      <c r="L107" s="989">
        <f>intMF!AO454</f>
        <v>-6.1240923788972175E-2</v>
      </c>
      <c r="M107" s="989">
        <f>intMF!AP454</f>
        <v>-3.4737173457319415E-2</v>
      </c>
      <c r="N107" s="989">
        <f>intMF!AQ454</f>
        <v>-1.0367128555135517E-2</v>
      </c>
      <c r="O107" s="989" t="e">
        <f>intMF!AR454</f>
        <v>#REF!</v>
      </c>
      <c r="P107" s="989" t="e">
        <f>intMF!AS454</f>
        <v>#REF!</v>
      </c>
      <c r="Q107" s="990" t="e">
        <f>intMF!AT454</f>
        <v>#REF!</v>
      </c>
    </row>
    <row r="108" spans="1:17" ht="15.5" thickBot="1">
      <c r="A108" s="842"/>
      <c r="B108" s="1115" t="s">
        <v>692</v>
      </c>
      <c r="C108" s="993">
        <f>intMF!AF455</f>
        <v>-4.7648892187227537E-2</v>
      </c>
      <c r="D108" s="993">
        <f>intMF!AG455</f>
        <v>-4.9561533625019319E-2</v>
      </c>
      <c r="E108" s="993">
        <f>intMF!AH455</f>
        <v>-4.2302522084477163E-2</v>
      </c>
      <c r="F108" s="1121">
        <f>intMF!AI455</f>
        <v>-3.7266245262399175E-2</v>
      </c>
      <c r="G108" s="993">
        <f>intMF!AJ455</f>
        <v>-2.4843798525462896E-2</v>
      </c>
      <c r="H108" s="993">
        <f>intMF!AK455</f>
        <v>-2.8748059722676057E-2</v>
      </c>
      <c r="I108" s="993">
        <f>intMF!AL455</f>
        <v>-3.2150849212386125E-2</v>
      </c>
      <c r="J108" s="993">
        <f>intMF!AM455</f>
        <v>-4.4728087846729471E-2</v>
      </c>
      <c r="K108" s="993">
        <f>intMF!AN455</f>
        <v>-5.0394949623540998E-2</v>
      </c>
      <c r="L108" s="993">
        <f>intMF!AO455</f>
        <v>-4.8603618848461289E-2</v>
      </c>
      <c r="M108" s="993">
        <f>intMF!AP455</f>
        <v>-2.2326493281959518E-2</v>
      </c>
      <c r="N108" s="993">
        <f>intMF!AQ455</f>
        <v>2.1829319452990972E-3</v>
      </c>
      <c r="O108" s="993" t="e">
        <f>intMF!AR455</f>
        <v>#REF!</v>
      </c>
      <c r="P108" s="993" t="e">
        <f>intMF!AS455</f>
        <v>#REF!</v>
      </c>
      <c r="Q108" s="994" t="e">
        <f>intMF!AT455</f>
        <v>#REF!</v>
      </c>
    </row>
    <row r="109" spans="1:17">
      <c r="A109" s="842"/>
      <c r="B109" s="1107" t="s">
        <v>697</v>
      </c>
      <c r="C109" s="989">
        <f>intMF!AF465</f>
        <v>-7.7968446331177735E-2</v>
      </c>
      <c r="D109" s="989">
        <f>intMF!AG465</f>
        <v>-8.7741590446867287E-2</v>
      </c>
      <c r="E109" s="989">
        <f>intMF!AH465</f>
        <v>-6.9367657229711777E-2</v>
      </c>
      <c r="F109" s="1119">
        <f>intMF!AI465</f>
        <v>-6.6597789172583119E-2</v>
      </c>
      <c r="G109" s="989">
        <f>intMF!AJ465</f>
        <v>-4.5045830421486868E-2</v>
      </c>
      <c r="H109" s="989">
        <f>intMF!AK465</f>
        <v>-4.214732578189332E-2</v>
      </c>
      <c r="I109" s="989">
        <f>intMF!AL465</f>
        <v>-4.3419420352177288E-2</v>
      </c>
      <c r="J109" s="989">
        <f>intMF!AM465</f>
        <v>-5.541874046098013E-2</v>
      </c>
      <c r="K109" s="989">
        <f>intMF!AN465</f>
        <v>-5.9498230848776722E-2</v>
      </c>
      <c r="L109" s="989">
        <f>intMF!AO465</f>
        <v>-5.5365375015470925E-2</v>
      </c>
      <c r="M109" s="989">
        <f>intMF!AP465</f>
        <v>-3.6111147828272211E-2</v>
      </c>
      <c r="N109" s="989">
        <f>intMF!AQ465</f>
        <v>-1.161464495726979E-2</v>
      </c>
      <c r="O109" s="989" t="e">
        <f>intMF!AR465</f>
        <v>#REF!</v>
      </c>
      <c r="P109" s="989" t="e">
        <f>intMF!AS465</f>
        <v>#REF!</v>
      </c>
      <c r="Q109" s="990" t="e">
        <f>intMF!AT465</f>
        <v>#REF!</v>
      </c>
    </row>
    <row r="110" spans="1:17">
      <c r="A110" s="842"/>
      <c r="B110" s="1112" t="s">
        <v>698</v>
      </c>
      <c r="C110" s="989">
        <f>intMF!AF466</f>
        <v>-8.252441985716133E-2</v>
      </c>
      <c r="D110" s="989">
        <f>intMF!AG466</f>
        <v>-0.10236590992820958</v>
      </c>
      <c r="E110" s="989">
        <f>intMF!AH466</f>
        <v>-7.0707604363383206E-2</v>
      </c>
      <c r="F110" s="1119">
        <f>intMF!AI466</f>
        <v>-2.2131605045689839E-2</v>
      </c>
      <c r="G110" s="989">
        <f>intMF!AJ466</f>
        <v>-8.4318291277391995E-3</v>
      </c>
      <c r="H110" s="989">
        <f>intMF!AK466</f>
        <v>-3.1993168777217466E-2</v>
      </c>
      <c r="I110" s="989">
        <f>intMF!AL466</f>
        <v>-2.2435282104909984E-2</v>
      </c>
      <c r="J110" s="989">
        <f>intMF!AM466</f>
        <v>-1.7761197562443678E-2</v>
      </c>
      <c r="K110" s="989">
        <f>intMF!AN466</f>
        <v>-2.4224614207258577E-2</v>
      </c>
      <c r="L110" s="989">
        <f>intMF!AO466</f>
        <v>-1.1685950999752283E-2</v>
      </c>
      <c r="M110" s="989">
        <f>intMF!AP466</f>
        <v>-3.5499245099729959E-2</v>
      </c>
      <c r="N110" s="989">
        <f>intMF!AQ466</f>
        <v>-1.1059060583568689E-2</v>
      </c>
      <c r="O110" s="989" t="e">
        <f>intMF!AR466</f>
        <v>#REF!</v>
      </c>
      <c r="P110" s="989" t="e">
        <f>intMF!AS466</f>
        <v>#REF!</v>
      </c>
      <c r="Q110" s="990" t="e">
        <f>intMF!AT466</f>
        <v>#REF!</v>
      </c>
    </row>
    <row r="111" spans="1:17">
      <c r="A111" s="842"/>
      <c r="B111" s="1112" t="s">
        <v>699</v>
      </c>
      <c r="C111" s="989">
        <f>intMF!AF468</f>
        <v>1.5279016253720051E-2</v>
      </c>
      <c r="D111" s="989">
        <f>intMF!AG468</f>
        <v>3.0475086367279448E-2</v>
      </c>
      <c r="E111" s="989">
        <f>intMF!AH468</f>
        <v>-2.9580390349729177E-4</v>
      </c>
      <c r="F111" s="1119">
        <f>intMF!AI468</f>
        <v>4.5820306218963113E-3</v>
      </c>
      <c r="G111" s="989">
        <f>intMF!AJ468</f>
        <v>8.5885150946109386E-3</v>
      </c>
      <c r="H111" s="989">
        <f>intMF!AK468</f>
        <v>3.512063302459676E-2</v>
      </c>
      <c r="I111" s="989">
        <f>intMF!AL468</f>
        <v>2.6854398799970407E-2</v>
      </c>
      <c r="J111" s="989">
        <f>intMF!AM468</f>
        <v>8.4779012950634575E-3</v>
      </c>
      <c r="K111" s="989">
        <f>intMF!AN468</f>
        <v>6.661569730238231E-3</v>
      </c>
      <c r="L111" s="989">
        <f>intMF!AO468</f>
        <v>5.513015258465045E-3</v>
      </c>
      <c r="M111" s="989">
        <f>intMF!AP468</f>
        <v>4.3739743709527929E-3</v>
      </c>
      <c r="N111" s="989">
        <f>intMF!AQ468</f>
        <v>4.2475164021342719E-3</v>
      </c>
      <c r="O111" s="989" t="e">
        <f>intMF!AR468</f>
        <v>#REF!</v>
      </c>
      <c r="P111" s="989" t="e">
        <f>intMF!AS468</f>
        <v>#REF!</v>
      </c>
      <c r="Q111" s="990" t="e">
        <f>intMF!AT468</f>
        <v>#REF!</v>
      </c>
    </row>
    <row r="112" spans="1:17">
      <c r="A112" s="842"/>
      <c r="B112" s="1107" t="s">
        <v>700</v>
      </c>
      <c r="C112" s="989">
        <f>intMF!AF469</f>
        <v>1.5279016253720051E-2</v>
      </c>
      <c r="D112" s="989">
        <f>intMF!AG469</f>
        <v>3.0475086367279448E-2</v>
      </c>
      <c r="E112" s="989">
        <f>intMF!AH469</f>
        <v>4.158733064262829E-3</v>
      </c>
      <c r="F112" s="1119">
        <f>intMF!AI469</f>
        <v>4.5820306218963113E-3</v>
      </c>
      <c r="G112" s="989">
        <f>intMF!AJ469</f>
        <v>8.5885150946109386E-3</v>
      </c>
      <c r="H112" s="989">
        <f>intMF!AK469</f>
        <v>3.512063302459676E-2</v>
      </c>
      <c r="I112" s="989">
        <f>intMF!AL469</f>
        <v>2.6854398799970407E-2</v>
      </c>
      <c r="J112" s="989">
        <f>intMF!AM469</f>
        <v>8.4779012950634575E-3</v>
      </c>
      <c r="K112" s="989">
        <f>intMF!AN469</f>
        <v>6.661569730238231E-3</v>
      </c>
      <c r="L112" s="989">
        <f>intMF!AO469</f>
        <v>5.513015258465045E-3</v>
      </c>
      <c r="M112" s="989">
        <f>intMF!AP469</f>
        <v>4.3739743709527929E-3</v>
      </c>
      <c r="N112" s="989">
        <f>intMF!AQ469</f>
        <v>4.2475164021342719E-3</v>
      </c>
      <c r="O112" s="989" t="e">
        <f>intMF!AR469</f>
        <v>#REF!</v>
      </c>
      <c r="P112" s="989" t="e">
        <f>intMF!AS469</f>
        <v>#REF!</v>
      </c>
      <c r="Q112" s="990" t="e">
        <f>intMF!AT469</f>
        <v>#REF!</v>
      </c>
    </row>
    <row r="113" spans="1:17">
      <c r="A113" s="842"/>
      <c r="B113" s="1112" t="s">
        <v>698</v>
      </c>
      <c r="C113" s="989">
        <f>intMF!AF470</f>
        <v>8.6627825202998734E-3</v>
      </c>
      <c r="D113" s="989">
        <f>intMF!AG470</f>
        <v>5.2594850445074181E-3</v>
      </c>
      <c r="E113" s="989">
        <f>intMF!AH470</f>
        <v>3.6809877492623108E-3</v>
      </c>
      <c r="F113" s="1119">
        <f>intMF!AI470</f>
        <v>2.6088916436580829E-3</v>
      </c>
      <c r="G113" s="989">
        <f>intMF!AJ470</f>
        <v>2.1584463060919218E-3</v>
      </c>
      <c r="H113" s="989">
        <f>intMF!AK470</f>
        <v>1.0607889929605309E-3</v>
      </c>
      <c r="I113" s="989">
        <f>intMF!AL470</f>
        <v>0</v>
      </c>
      <c r="J113" s="989">
        <f>intMF!AM470</f>
        <v>0</v>
      </c>
      <c r="K113" s="989">
        <f>intMF!AN470</f>
        <v>0</v>
      </c>
      <c r="L113" s="989">
        <f>intMF!AO470</f>
        <v>0</v>
      </c>
      <c r="M113" s="989">
        <f>intMF!AP470</f>
        <v>0</v>
      </c>
      <c r="N113" s="989">
        <f>intMF!AQ470</f>
        <v>0</v>
      </c>
      <c r="O113" s="989" t="e">
        <f>intMF!AR470</f>
        <v>#REF!</v>
      </c>
      <c r="P113" s="989" t="e">
        <f>intMF!AS470</f>
        <v>#REF!</v>
      </c>
      <c r="Q113" s="990" t="e">
        <f>intMF!AT470</f>
        <v>#REF!</v>
      </c>
    </row>
    <row r="114" spans="1:17">
      <c r="A114" s="842"/>
      <c r="B114" s="1112" t="s">
        <v>699</v>
      </c>
      <c r="C114" s="989">
        <f>intMF!AF471</f>
        <v>0</v>
      </c>
      <c r="D114" s="989">
        <f>intMF!AG471</f>
        <v>0</v>
      </c>
      <c r="E114" s="989">
        <f>intMF!AH471</f>
        <v>-4.4545369677601206E-3</v>
      </c>
      <c r="F114" s="1119">
        <f>intMF!AI471</f>
        <v>0</v>
      </c>
      <c r="G114" s="989">
        <f>intMF!AJ471</f>
        <v>0</v>
      </c>
      <c r="H114" s="989">
        <f>intMF!AK471</f>
        <v>0</v>
      </c>
      <c r="I114" s="989">
        <f>intMF!AL471</f>
        <v>0</v>
      </c>
      <c r="J114" s="989">
        <f>intMF!AM471</f>
        <v>0</v>
      </c>
      <c r="K114" s="989">
        <f>intMF!AN471</f>
        <v>0</v>
      </c>
      <c r="L114" s="989">
        <f>intMF!AO471</f>
        <v>0</v>
      </c>
      <c r="M114" s="989">
        <f>intMF!AP471</f>
        <v>0</v>
      </c>
      <c r="N114" s="989">
        <f>intMF!AQ471</f>
        <v>0</v>
      </c>
      <c r="O114" s="989" t="e">
        <f>intMF!AR471</f>
        <v>#REF!</v>
      </c>
      <c r="P114" s="989" t="e">
        <f>intMF!AS471</f>
        <v>#REF!</v>
      </c>
      <c r="Q114" s="990" t="e">
        <f>intMF!AT471</f>
        <v>#REF!</v>
      </c>
    </row>
    <row r="115" spans="1:17">
      <c r="A115" s="842"/>
      <c r="B115" s="1112" t="s">
        <v>1124</v>
      </c>
      <c r="C115" s="989">
        <f>intMF!AF472</f>
        <v>8.8670854379757233E-2</v>
      </c>
      <c r="D115" s="989">
        <f>intMF!AG472</f>
        <v>0.10437066105217253</v>
      </c>
      <c r="E115" s="989">
        <f>intMF!AH472</f>
        <v>6.2182716099050052E-2</v>
      </c>
      <c r="F115" s="1119">
        <f>intMF!AI472</f>
        <v>7.2210978945677989E-2</v>
      </c>
      <c r="G115" s="989">
        <f>intMF!AJ472</f>
        <v>5.7984148992398482E-2</v>
      </c>
      <c r="H115" s="989">
        <f>intMF!AK472</f>
        <v>8.6466194602331042E-2</v>
      </c>
      <c r="I115" s="989">
        <f>intMF!AL472</f>
        <v>7.8044832896355498E-2</v>
      </c>
      <c r="J115" s="989">
        <f>intMF!AM472</f>
        <v>7.1697136623865163E-2</v>
      </c>
      <c r="K115" s="989">
        <f>intMF!AN472</f>
        <v>7.4742865164181216E-2</v>
      </c>
      <c r="L115" s="989">
        <f>intMF!AO472</f>
        <v>7.0101190289451387E-2</v>
      </c>
      <c r="M115" s="989">
        <f>intMF!AP472</f>
        <v>3.9111147828272207E-2</v>
      </c>
      <c r="N115" s="989">
        <f>intMF!AQ472</f>
        <v>1.4614644957269787E-2</v>
      </c>
      <c r="O115" s="989" t="e">
        <f>intMF!AR472</f>
        <v>#REF!</v>
      </c>
      <c r="P115" s="989" t="e">
        <f>intMF!AS472</f>
        <v>#REF!</v>
      </c>
      <c r="Q115" s="990" t="e">
        <f>intMF!AT472</f>
        <v>#REF!</v>
      </c>
    </row>
    <row r="116" spans="1:17">
      <c r="A116" s="842"/>
      <c r="B116" s="1112" t="s">
        <v>1125</v>
      </c>
      <c r="C116" s="989">
        <f>intMF!AF474</f>
        <v>6.3993032823433618E-2</v>
      </c>
      <c r="D116" s="989">
        <f>intMF!AG474</f>
        <v>8.5985392872928279E-2</v>
      </c>
      <c r="E116" s="989">
        <f>intMF!AH474</f>
        <v>5.2874803672786241E-2</v>
      </c>
      <c r="F116" s="1119">
        <f>intMF!AI474</f>
        <v>7.3658317089389524E-2</v>
      </c>
      <c r="G116" s="989">
        <f>intMF!AJ474</f>
        <v>6.3499617499095537E-2</v>
      </c>
      <c r="H116" s="989">
        <f>intMF!AK474</f>
        <v>8.0195258178144255E-2</v>
      </c>
      <c r="I116" s="989">
        <f>intMF!AL474</f>
        <v>6.3010648522754065E-2</v>
      </c>
      <c r="J116" s="989">
        <f>intMF!AM474</f>
        <v>3.4379363274279311E-2</v>
      </c>
      <c r="K116" s="989">
        <f>intMF!AN474</f>
        <v>2.4695381260150528E-2</v>
      </c>
      <c r="L116" s="989">
        <f>intMF!AO474</f>
        <v>1.0452667935973926E-2</v>
      </c>
      <c r="M116" s="989">
        <f>intMF!AP474</f>
        <v>1.1699621122048037E-2</v>
      </c>
      <c r="N116" s="989">
        <f>intMF!AQ474</f>
        <v>-2.8778968376745612E-2</v>
      </c>
      <c r="O116" s="989" t="e">
        <f>intMF!AR474</f>
        <v>#REF!</v>
      </c>
      <c r="P116" s="989" t="e">
        <f>intMF!AS474</f>
        <v>#REF!</v>
      </c>
      <c r="Q116" s="990" t="e">
        <f>intMF!AT474</f>
        <v>#REF!</v>
      </c>
    </row>
    <row r="117" spans="1:17">
      <c r="A117" s="842"/>
      <c r="B117" s="1112" t="s">
        <v>1126</v>
      </c>
      <c r="C117" s="989">
        <f>intMF!AF475</f>
        <v>3.3401970849496435E-2</v>
      </c>
      <c r="D117" s="989">
        <f>intMF!AG475</f>
        <v>6.9372035796178164E-2</v>
      </c>
      <c r="E117" s="989">
        <f>intMF!AH475</f>
        <v>3.5011896385458097E-2</v>
      </c>
      <c r="F117" s="1119">
        <f>intMF!AI475</f>
        <v>4.4624138289135945E-2</v>
      </c>
      <c r="G117" s="989">
        <f>intMF!AJ475</f>
        <v>4.2711746741358532E-2</v>
      </c>
      <c r="H117" s="989">
        <f>intMF!AK475</f>
        <v>6.5442950731635183E-2</v>
      </c>
      <c r="I117" s="989">
        <f>intMF!AL475</f>
        <v>5.2926164398992184E-2</v>
      </c>
      <c r="J117" s="989">
        <f>intMF!AM475</f>
        <v>2.6897446671360178E-2</v>
      </c>
      <c r="K117" s="989">
        <f>intMF!AN475</f>
        <v>1.9673661828761912E-2</v>
      </c>
      <c r="L117" s="989">
        <f>intMF!AO475</f>
        <v>8.6225097164213411E-3</v>
      </c>
      <c r="M117" s="989">
        <f>intMF!AP475</f>
        <v>1.2402408750964E-2</v>
      </c>
      <c r="N117" s="989">
        <f>intMF!AQ475</f>
        <v>9.8462957158949194E-3</v>
      </c>
      <c r="O117" s="989" t="e">
        <f>intMF!AR475</f>
        <v>#REF!</v>
      </c>
      <c r="P117" s="989" t="e">
        <f>intMF!AS475</f>
        <v>#REF!</v>
      </c>
      <c r="Q117" s="990" t="e">
        <f>intMF!AT475</f>
        <v>#REF!</v>
      </c>
    </row>
    <row r="118" spans="1:17" ht="15.5" thickBot="1">
      <c r="A118" s="842"/>
      <c r="B118" s="1116" t="s">
        <v>701</v>
      </c>
      <c r="C118" s="989">
        <f>intMF!AF476</f>
        <v>0</v>
      </c>
      <c r="D118" s="989">
        <f>intMF!AG476</f>
        <v>0</v>
      </c>
      <c r="E118" s="989">
        <f>intMF!AH476</f>
        <v>0</v>
      </c>
      <c r="F118" s="1119">
        <f>intMF!AI476</f>
        <v>0</v>
      </c>
      <c r="G118" s="989">
        <f>intMF!AJ476</f>
        <v>0</v>
      </c>
      <c r="H118" s="989">
        <f>intMF!AK476</f>
        <v>0</v>
      </c>
      <c r="I118" s="989">
        <f>intMF!AL476</f>
        <v>4.2908066320956782E-3</v>
      </c>
      <c r="J118" s="989">
        <f>intMF!AM476</f>
        <v>5.5450123931020533E-4</v>
      </c>
      <c r="K118" s="989">
        <f>intMF!AN476</f>
        <v>4.1088242569392716E-3</v>
      </c>
      <c r="L118" s="989">
        <f>intMF!AO476</f>
        <v>3.6255899276188244E-3</v>
      </c>
      <c r="M118" s="989">
        <f>intMF!AP476</f>
        <v>2.9103875714632248E-3</v>
      </c>
      <c r="N118" s="989">
        <f>intMF!AQ476</f>
        <v>3.024922707399898E-3</v>
      </c>
      <c r="O118" s="989" t="e">
        <f>intMF!AR476</f>
        <v>#REF!</v>
      </c>
      <c r="P118" s="989" t="e">
        <f>intMF!AS476</f>
        <v>#REF!</v>
      </c>
      <c r="Q118" s="990" t="e">
        <f>intMF!AT476</f>
        <v>#REF!</v>
      </c>
    </row>
    <row r="119" spans="1:17">
      <c r="A119" s="842"/>
      <c r="B119" s="1117" t="s">
        <v>196</v>
      </c>
      <c r="C119" s="995">
        <f>intMF!AF478</f>
        <v>7.4354240399766474E-3</v>
      </c>
      <c r="D119" s="995">
        <f>intMF!AG478</f>
        <v>7.9305783482677382E-3</v>
      </c>
      <c r="E119" s="995">
        <f>intMF!AH478</f>
        <v>5.5729313850441751E-3</v>
      </c>
      <c r="F119" s="1122">
        <f>intMF!AI478</f>
        <v>7.028918342719812E-3</v>
      </c>
      <c r="G119" s="995">
        <f>intMF!AJ478</f>
        <v>9.299236969611057E-3</v>
      </c>
      <c r="H119" s="995">
        <f>intMF!AK478</f>
        <v>1.1874218022651989E-2</v>
      </c>
      <c r="I119" s="995">
        <f>intMF!AL478</f>
        <v>1.5533719993423427E-2</v>
      </c>
      <c r="J119" s="995">
        <f>intMF!AM478</f>
        <v>1.7035230982621913E-2</v>
      </c>
      <c r="K119" s="995">
        <f>intMF!AN478</f>
        <v>1.9561249843771798E-2</v>
      </c>
      <c r="L119" s="995">
        <f>intMF!AO478</f>
        <v>2.1633555229530352E-2</v>
      </c>
      <c r="M119" s="995">
        <f>intMF!AP478</f>
        <v>2.2142490393851508E-2</v>
      </c>
      <c r="N119" s="995">
        <f>intMF!AQ478</f>
        <v>4.6648515810067494E-2</v>
      </c>
      <c r="O119" s="995" t="e">
        <f>intMF!AR478</f>
        <v>#REF!</v>
      </c>
      <c r="P119" s="995" t="e">
        <f>intMF!AS478</f>
        <v>#REF!</v>
      </c>
      <c r="Q119" s="996" t="e">
        <f>intMF!AT478</f>
        <v>#REF!</v>
      </c>
    </row>
    <row r="120" spans="1:17" ht="15.5" thickBot="1">
      <c r="A120" s="970"/>
      <c r="B120" s="1118" t="s">
        <v>741</v>
      </c>
      <c r="C120" s="997">
        <f>intMF!AF479</f>
        <v>-2.1628884433841406E-3</v>
      </c>
      <c r="D120" s="997">
        <f>intMF!AG479</f>
        <v>-3.084368937304482E-3</v>
      </c>
      <c r="E120" s="997">
        <f>intMF!AH479</f>
        <v>-1.3205555154385731E-3</v>
      </c>
      <c r="F120" s="1123">
        <f>intMF!AI479</f>
        <v>4.6997140798625608E-3</v>
      </c>
      <c r="G120" s="997">
        <f>intMF!AJ479</f>
        <v>0</v>
      </c>
      <c r="H120" s="997">
        <f>intMF!AK479</f>
        <v>0</v>
      </c>
      <c r="I120" s="997">
        <f>intMF!AL479</f>
        <v>0</v>
      </c>
      <c r="J120" s="997">
        <f>intMF!AM479</f>
        <v>0</v>
      </c>
      <c r="K120" s="997">
        <f>intMF!AN479</f>
        <v>0</v>
      </c>
      <c r="L120" s="997">
        <f>intMF!AO479</f>
        <v>0</v>
      </c>
      <c r="M120" s="997">
        <f>intMF!AP479</f>
        <v>0</v>
      </c>
      <c r="N120" s="997">
        <f>intMF!AQ479</f>
        <v>0</v>
      </c>
      <c r="O120" s="997" t="e">
        <f>intMF!AR479</f>
        <v>#REF!</v>
      </c>
      <c r="P120" s="997" t="e">
        <f>intMF!AS479</f>
        <v>#REF!</v>
      </c>
      <c r="Q120" s="998" t="e">
        <f>intMF!AT479</f>
        <v>#REF!</v>
      </c>
    </row>
    <row r="121" spans="1:17">
      <c r="A121" s="842"/>
      <c r="B121" s="846" t="s">
        <v>1249</v>
      </c>
      <c r="D121" s="845"/>
      <c r="E121" s="845"/>
    </row>
    <row r="122" spans="1:17">
      <c r="C122" s="841"/>
      <c r="D122" s="841"/>
      <c r="E122" s="841"/>
      <c r="F122" s="841"/>
      <c r="G122" s="841"/>
    </row>
    <row r="123" spans="1:17" ht="19.25" thickBot="1">
      <c r="A123" s="2632" t="s">
        <v>1306</v>
      </c>
      <c r="B123" s="2618"/>
      <c r="C123" s="2618"/>
      <c r="D123" s="2618"/>
      <c r="E123" s="2618"/>
      <c r="F123" s="2618"/>
      <c r="G123" s="2618"/>
      <c r="H123" s="2618"/>
      <c r="I123" s="2618"/>
      <c r="J123" s="2618"/>
      <c r="K123" s="2618"/>
      <c r="L123" s="2618"/>
      <c r="M123" s="2618"/>
      <c r="N123" s="2618"/>
      <c r="O123" s="2618"/>
      <c r="P123" s="2618"/>
      <c r="Q123" s="2618"/>
    </row>
    <row r="124" spans="1:17" ht="15.75">
      <c r="B124" s="1000"/>
      <c r="C124" s="1001"/>
      <c r="D124" s="1001"/>
      <c r="E124" s="1001"/>
      <c r="F124" s="1001"/>
      <c r="G124" s="1001"/>
      <c r="H124" s="1001"/>
      <c r="I124" s="1001"/>
      <c r="J124" s="1001"/>
      <c r="K124" s="1001"/>
      <c r="L124" s="1001"/>
      <c r="M124" s="1001"/>
      <c r="N124" s="1001"/>
      <c r="O124" s="1001"/>
      <c r="P124" s="1001"/>
      <c r="Q124" s="1002"/>
    </row>
    <row r="125" spans="1:17" ht="15.75">
      <c r="B125" s="1022"/>
      <c r="C125" s="1023">
        <f>intMF!AF518</f>
        <v>2021</v>
      </c>
      <c r="D125" s="1023">
        <f>intMF!AG518</f>
        <v>2022</v>
      </c>
      <c r="E125" s="1023">
        <f>intMF!AH518</f>
        <v>2023</v>
      </c>
      <c r="F125" s="1139">
        <f>intMF!AI518</f>
        <v>2024</v>
      </c>
      <c r="G125" s="1023">
        <f>intMF!AJ518</f>
        <v>2025</v>
      </c>
      <c r="H125" s="1023">
        <f>intMF!AK518</f>
        <v>2026</v>
      </c>
      <c r="I125" s="1023">
        <f>intMF!AL518</f>
        <v>2027</v>
      </c>
      <c r="J125" s="1023">
        <f>intMF!AM518</f>
        <v>2028</v>
      </c>
      <c r="K125" s="1023">
        <f>intMF!AN518</f>
        <v>2029</v>
      </c>
      <c r="L125" s="1023">
        <f>intMF!AO518</f>
        <v>2030</v>
      </c>
      <c r="M125" s="1023">
        <f>intMF!AP518</f>
        <v>2031</v>
      </c>
      <c r="N125" s="1023">
        <f>intMF!AQ518</f>
        <v>2032</v>
      </c>
      <c r="O125" s="1023">
        <f>intMF!AR518</f>
        <v>2033</v>
      </c>
      <c r="P125" s="1023">
        <f>intMF!AS518</f>
        <v>2034</v>
      </c>
      <c r="Q125" s="1024">
        <f>intMF!AT518</f>
        <v>2035</v>
      </c>
    </row>
    <row r="126" spans="1:17">
      <c r="B126" s="1009" t="s">
        <v>92</v>
      </c>
      <c r="C126" s="1003">
        <f>intMF!AF519</f>
        <v>-1207.1062854845272</v>
      </c>
      <c r="D126" s="1003">
        <f>intMF!AG519</f>
        <v>-1247.1126077885817</v>
      </c>
      <c r="E126" s="1003">
        <f>intMF!AH519</f>
        <v>-1647.4562878811889</v>
      </c>
      <c r="F126" s="1140">
        <f>intMF!AI519</f>
        <v>-1806.5845100067868</v>
      </c>
      <c r="G126" s="1003">
        <f>intMF!AJ519</f>
        <v>-2151.5247065536355</v>
      </c>
      <c r="H126" s="1003">
        <f>intMF!AK519</f>
        <v>-2721.2858519457436</v>
      </c>
      <c r="I126" s="1003">
        <f>intMF!AL519</f>
        <v>-2610.9886741199302</v>
      </c>
      <c r="J126" s="1003">
        <f>intMF!AM519</f>
        <v>-2191.0563070897761</v>
      </c>
      <c r="K126" s="1003">
        <f>intMF!AN519</f>
        <v>-2249.2453675283791</v>
      </c>
      <c r="L126" s="1003">
        <f>intMF!AO519</f>
        <v>-2223.3684894041808</v>
      </c>
      <c r="M126" s="1003">
        <f>intMF!AP519</f>
        <v>-2757.844431710756</v>
      </c>
      <c r="N126" s="1003">
        <f>intMF!AQ519</f>
        <v>-3968.3115093922365</v>
      </c>
      <c r="O126" s="1003">
        <f>intMF!AR519</f>
        <v>-6532.6666522721916</v>
      </c>
      <c r="P126" s="1003">
        <f>intMF!AS519</f>
        <v>-9114.9626802887069</v>
      </c>
      <c r="Q126" s="1010" t="e">
        <f>intMF!AT519</f>
        <v>#REF!</v>
      </c>
    </row>
    <row r="127" spans="1:17">
      <c r="B127" s="1011" t="s">
        <v>93</v>
      </c>
      <c r="C127" s="1004">
        <f>intMF!AF520</f>
        <v>-1783.128385612039</v>
      </c>
      <c r="D127" s="1004">
        <f>intMF!AG520</f>
        <v>-1978.7094598709032</v>
      </c>
      <c r="E127" s="1004">
        <f>intMF!AH520</f>
        <v>-2268.0538023878776</v>
      </c>
      <c r="F127" s="1141">
        <f>intMF!AI520</f>
        <v>-2253.2981404791212</v>
      </c>
      <c r="G127" s="1004">
        <f>intMF!AJ520</f>
        <v>-2456.1256368048557</v>
      </c>
      <c r="H127" s="1004">
        <f>intMF!AK520</f>
        <v>-2964.1937386860204</v>
      </c>
      <c r="I127" s="1004">
        <f>intMF!AL520</f>
        <v>-2821.4498460356863</v>
      </c>
      <c r="J127" s="1004">
        <f>intMF!AM520</f>
        <v>-2376.3708672753555</v>
      </c>
      <c r="K127" s="1004">
        <f>intMF!AN520</f>
        <v>-2416.6676406186357</v>
      </c>
      <c r="L127" s="1004">
        <f>intMF!AO520</f>
        <v>-2322.7510183076893</v>
      </c>
      <c r="M127" s="1004">
        <f>intMF!AP520</f>
        <v>-2889.1062152010436</v>
      </c>
      <c r="N127" s="1004">
        <f>intMF!AQ520</f>
        <v>-4131.5135584853488</v>
      </c>
      <c r="O127" s="1004">
        <f>intMF!AR520</f>
        <v>-6683.1979993149662</v>
      </c>
      <c r="P127" s="1004">
        <f>intMF!AS520</f>
        <v>-9253.0493998626334</v>
      </c>
      <c r="Q127" s="1012" t="e">
        <f>intMF!AT520</f>
        <v>#REF!</v>
      </c>
    </row>
    <row r="128" spans="1:17">
      <c r="B128" s="1013" t="s">
        <v>94</v>
      </c>
      <c r="C128" s="1003">
        <f>intMF!AF521</f>
        <v>-1658.6939804403246</v>
      </c>
      <c r="D128" s="1003">
        <f>intMF!AG521</f>
        <v>-1988.5445820359059</v>
      </c>
      <c r="E128" s="1003">
        <f>intMF!AH521</f>
        <v>-2368.7598144758122</v>
      </c>
      <c r="F128" s="1140">
        <f>intMF!AI521</f>
        <v>-2344.3995878205433</v>
      </c>
      <c r="G128" s="1003">
        <f>intMF!AJ521</f>
        <v>-2495.8981740176896</v>
      </c>
      <c r="H128" s="1003">
        <f>intMF!AK521</f>
        <v>-2858.4296123384975</v>
      </c>
      <c r="I128" s="1003">
        <f>intMF!AL521</f>
        <v>-2774.3773529699738</v>
      </c>
      <c r="J128" s="1003">
        <f>intMF!AM521</f>
        <v>-2462.1288158118659</v>
      </c>
      <c r="K128" s="1003">
        <f>intMF!AN521</f>
        <v>-2505.8769683295386</v>
      </c>
      <c r="L128" s="1003">
        <f>intMF!AO521</f>
        <v>-2380.2720404420861</v>
      </c>
      <c r="M128" s="1003">
        <f>intMF!AP521</f>
        <v>-2768.3262032008497</v>
      </c>
      <c r="N128" s="1003">
        <f>intMF!AQ521</f>
        <v>-3879.8926757079525</v>
      </c>
      <c r="O128" s="1003">
        <f>intMF!AR521</f>
        <v>-6157.4130927915421</v>
      </c>
      <c r="P128" s="1003">
        <f>intMF!AS521</f>
        <v>-8446.1117661474309</v>
      </c>
      <c r="Q128" s="1010" t="e">
        <f>intMF!AT521</f>
        <v>#REF!</v>
      </c>
    </row>
    <row r="129" spans="2:17">
      <c r="B129" s="1014" t="s">
        <v>1305</v>
      </c>
      <c r="C129" s="1005">
        <f>intMF!AF522</f>
        <v>1530.8304561703999</v>
      </c>
      <c r="D129" s="1005">
        <f>intMF!AG522</f>
        <v>2111.8792169381027</v>
      </c>
      <c r="E129" s="1005">
        <f>intMF!AH522</f>
        <v>2465.9492713402205</v>
      </c>
      <c r="F129" s="1142">
        <f>intMF!AI522</f>
        <v>3201.0016814397941</v>
      </c>
      <c r="G129" s="1005">
        <f>intMF!AJ522</f>
        <v>3938.16278084023</v>
      </c>
      <c r="H129" s="1005">
        <f>intMF!AK522</f>
        <v>4647.3597580271507</v>
      </c>
      <c r="I129" s="1005">
        <f>intMF!AL522</f>
        <v>5204.6529691371488</v>
      </c>
      <c r="J129" s="1005">
        <f>intMF!AM522</f>
        <v>5980.287834758501</v>
      </c>
      <c r="K129" s="1005">
        <f>intMF!AN522</f>
        <v>6730.976598794331</v>
      </c>
      <c r="L129" s="1005">
        <f>intMF!AO522</f>
        <v>7375.6374914695725</v>
      </c>
      <c r="M129" s="1005">
        <f>intMF!AP522</f>
        <v>7341.0548111221469</v>
      </c>
      <c r="N129" s="1005">
        <f>intMF!AQ522</f>
        <v>7706.941713322426</v>
      </c>
      <c r="O129" s="1005">
        <f>intMF!AR522</f>
        <v>8117.2826078107291</v>
      </c>
      <c r="P129" s="1005">
        <f>intMF!AS522</f>
        <v>8573.4971782615576</v>
      </c>
      <c r="Q129" s="1015" t="e">
        <f>intMF!AT522</f>
        <v>#REF!</v>
      </c>
    </row>
    <row r="130" spans="2:17">
      <c r="B130" s="1014" t="s">
        <v>95</v>
      </c>
      <c r="C130" s="1005">
        <f>intMF!AF523</f>
        <v>78.303436616609901</v>
      </c>
      <c r="D130" s="1005">
        <f>intMF!AG523</f>
        <v>105.03479400000001</v>
      </c>
      <c r="E130" s="1005">
        <f>intMF!AH523</f>
        <v>87.80492000000001</v>
      </c>
      <c r="F130" s="1142">
        <f>intMF!AI523</f>
        <v>90.363305999999994</v>
      </c>
      <c r="G130" s="1005">
        <f>intMF!AJ523</f>
        <v>95.803552536854042</v>
      </c>
      <c r="H130" s="1005">
        <f>intMF!AK523</f>
        <v>100.59373016369673</v>
      </c>
      <c r="I130" s="1005">
        <f>intMF!AL523</f>
        <v>105.62341667188157</v>
      </c>
      <c r="J130" s="1005">
        <f>intMF!AM523</f>
        <v>110.90458750547565</v>
      </c>
      <c r="K130" s="1005">
        <f>intMF!AN523</f>
        <v>116.99180722784655</v>
      </c>
      <c r="L130" s="1005">
        <f>intMF!AO523</f>
        <v>123.41048745369091</v>
      </c>
      <c r="M130" s="1005">
        <f>intMF!AP523</f>
        <v>130.18132444006298</v>
      </c>
      <c r="N130" s="1005">
        <f>intMF!AQ523</f>
        <v>137.32363904103593</v>
      </c>
      <c r="O130" s="1005">
        <f>intMF!AR523</f>
        <v>144.85781213690964</v>
      </c>
      <c r="P130" s="1005">
        <f>intMF!AS523</f>
        <v>152.8053427918677</v>
      </c>
      <c r="Q130" s="1015">
        <f>intMF!AT523</f>
        <v>161.18890960241677</v>
      </c>
    </row>
    <row r="131" spans="2:17">
      <c r="B131" s="1014" t="s">
        <v>96</v>
      </c>
      <c r="C131" s="1005">
        <f>intMF!AF524</f>
        <v>96.850398249999998</v>
      </c>
      <c r="D131" s="1005">
        <f>intMF!AG524</f>
        <v>106.73083748260001</v>
      </c>
      <c r="E131" s="1005">
        <f>intMF!AH524</f>
        <v>106.31248313</v>
      </c>
      <c r="F131" s="1142">
        <f>intMF!AI524</f>
        <v>113.13237324814999</v>
      </c>
      <c r="G131" s="1005">
        <f>intMF!AJ524</f>
        <v>122.92518050505829</v>
      </c>
      <c r="H131" s="1005">
        <f>intMF!AK524</f>
        <v>127.84218772526059</v>
      </c>
      <c r="I131" s="1005">
        <f>intMF!AL524</f>
        <v>132.95587523427102</v>
      </c>
      <c r="J131" s="1005">
        <f>intMF!AM524</f>
        <v>138.27411024364187</v>
      </c>
      <c r="K131" s="1005">
        <f>intMF!AN524</f>
        <v>143.80507465338752</v>
      </c>
      <c r="L131" s="1005">
        <f>intMF!AO524</f>
        <v>149.55727763952302</v>
      </c>
      <c r="M131" s="1005">
        <f>intMF!AP524</f>
        <v>155.53956874510396</v>
      </c>
      <c r="N131" s="1005">
        <f>intMF!AQ524</f>
        <v>161.76115149490812</v>
      </c>
      <c r="O131" s="1005">
        <f>intMF!AR524</f>
        <v>168.23159755470445</v>
      </c>
      <c r="P131" s="1005">
        <f>intMF!AS524</f>
        <v>174.96086145689262</v>
      </c>
      <c r="Q131" s="1015">
        <f>intMF!AT524</f>
        <v>181.95929591516833</v>
      </c>
    </row>
    <row r="132" spans="2:17">
      <c r="B132" s="1014" t="s">
        <v>710</v>
      </c>
      <c r="C132" s="1005">
        <f>intMF!AF525</f>
        <v>149.45351661204421</v>
      </c>
      <c r="D132" s="1005">
        <f>intMF!AG525</f>
        <v>203.79222498491765</v>
      </c>
      <c r="E132" s="1005">
        <f>intMF!AH525</f>
        <v>201.36166246024169</v>
      </c>
      <c r="F132" s="1142">
        <f>intMF!AI525</f>
        <v>231.34806366289354</v>
      </c>
      <c r="G132" s="1005">
        <f>intMF!AJ525</f>
        <v>259.24399859361864</v>
      </c>
      <c r="H132" s="1005">
        <f>intMF!AK525</f>
        <v>280.15114229782171</v>
      </c>
      <c r="I132" s="1005">
        <f>intMF!AL525</f>
        <v>302.68135211466915</v>
      </c>
      <c r="J132" s="1005">
        <f>intMF!AM525</f>
        <v>326.3497796489421</v>
      </c>
      <c r="K132" s="1005">
        <f>intMF!AN525</f>
        <v>350.36011358760709</v>
      </c>
      <c r="L132" s="1005">
        <f>intMF!AO525</f>
        <v>368.95027540590598</v>
      </c>
      <c r="M132" s="1005">
        <f>intMF!AP525</f>
        <v>388.52880090533898</v>
      </c>
      <c r="N132" s="1005">
        <f>intMF!AQ525</f>
        <v>409.14833912447563</v>
      </c>
      <c r="O132" s="1005">
        <f>intMF!AR525</f>
        <v>430.86434891030399</v>
      </c>
      <c r="P132" s="1005">
        <f>intMF!AS525</f>
        <v>453.73524914456596</v>
      </c>
      <c r="Q132" s="1015">
        <f>intMF!AT525</f>
        <v>477.82257701585911</v>
      </c>
    </row>
    <row r="133" spans="2:17">
      <c r="B133" s="1014" t="s">
        <v>711</v>
      </c>
      <c r="C133" s="1005">
        <f>intMF!AF527</f>
        <v>3189.5244366107245</v>
      </c>
      <c r="D133" s="1005">
        <f>intMF!AG527</f>
        <v>4100.4237989740086</v>
      </c>
      <c r="E133" s="1005">
        <f>intMF!AH527</f>
        <v>4834.7090858160327</v>
      </c>
      <c r="F133" s="1142">
        <f>intMF!AI527</f>
        <v>5545.4012692603374</v>
      </c>
      <c r="G133" s="1005">
        <f>intMF!AJ527</f>
        <v>6434.0609548579196</v>
      </c>
      <c r="H133" s="1005">
        <f>intMF!AK527</f>
        <v>7505.7893703656482</v>
      </c>
      <c r="I133" s="1005">
        <f>intMF!AL527</f>
        <v>7979.0303221071226</v>
      </c>
      <c r="J133" s="1005">
        <f>intMF!AM527</f>
        <v>8442.416650570367</v>
      </c>
      <c r="K133" s="1005">
        <f>intMF!AN527</f>
        <v>9236.8535671238697</v>
      </c>
      <c r="L133" s="1005">
        <f>intMF!AO527</f>
        <v>9755.9095319116586</v>
      </c>
      <c r="M133" s="1005">
        <f>intMF!AP527</f>
        <v>10109.381014322997</v>
      </c>
      <c r="N133" s="1005">
        <f>intMF!AQ527</f>
        <v>11586.834389030379</v>
      </c>
      <c r="O133" s="1005">
        <f>intMF!AR527</f>
        <v>14274.695700602271</v>
      </c>
      <c r="P133" s="1005">
        <f>intMF!AS527</f>
        <v>17019.608944408988</v>
      </c>
      <c r="Q133" s="1015" t="e">
        <f>intMF!AT527</f>
        <v>#REF!</v>
      </c>
    </row>
    <row r="134" spans="2:17">
      <c r="B134" s="1013" t="s">
        <v>97</v>
      </c>
      <c r="C134" s="1003">
        <f>intMF!AF530</f>
        <v>-124.43440517171427</v>
      </c>
      <c r="D134" s="1003">
        <f>intMF!AG530</f>
        <v>9.8351221650027583</v>
      </c>
      <c r="E134" s="1003">
        <f>intMF!AH530</f>
        <v>100.70601208793471</v>
      </c>
      <c r="F134" s="1140">
        <f>intMF!AI530</f>
        <v>91.101447341421931</v>
      </c>
      <c r="G134" s="1003">
        <f>intMF!AJ530</f>
        <v>39.772537212833868</v>
      </c>
      <c r="H134" s="1003">
        <f>intMF!AK530</f>
        <v>-105.76412634752296</v>
      </c>
      <c r="I134" s="1003">
        <f>intMF!AL530</f>
        <v>-47.072493065712706</v>
      </c>
      <c r="J134" s="1003">
        <f>intMF!AM530</f>
        <v>85.757948536510412</v>
      </c>
      <c r="K134" s="1003">
        <f>intMF!AN530</f>
        <v>89.209327710902926</v>
      </c>
      <c r="L134" s="1003">
        <f>intMF!AO530</f>
        <v>57.521022134396844</v>
      </c>
      <c r="M134" s="1003">
        <f>intMF!AP530</f>
        <v>-120.78001200019412</v>
      </c>
      <c r="N134" s="1003">
        <f>intMF!AQ530</f>
        <v>-251.62088277739667</v>
      </c>
      <c r="O134" s="1003">
        <f>intMF!AR530</f>
        <v>-525.7849065234243</v>
      </c>
      <c r="P134" s="1003">
        <f>intMF!AS530</f>
        <v>-806.93763371520299</v>
      </c>
      <c r="Q134" s="1010" t="e">
        <f>intMF!AT530</f>
        <v>#REF!</v>
      </c>
    </row>
    <row r="135" spans="2:17">
      <c r="B135" s="1014" t="s">
        <v>98</v>
      </c>
      <c r="C135" s="1005">
        <f>intMF!AF531</f>
        <v>576.34728015083067</v>
      </c>
      <c r="D135" s="1005">
        <f>intMF!AG531</f>
        <v>883.13008623797464</v>
      </c>
      <c r="E135" s="1005">
        <f>intMF!AH531</f>
        <v>1044.4931210905322</v>
      </c>
      <c r="F135" s="1142">
        <f>intMF!AI531</f>
        <v>1078.5588676742639</v>
      </c>
      <c r="G135" s="1005">
        <f>intMF!AJ531</f>
        <v>1134.387303613224</v>
      </c>
      <c r="H135" s="1005">
        <f>intMF!AK531</f>
        <v>1197.7409695448359</v>
      </c>
      <c r="I135" s="1005">
        <f>intMF!AL531</f>
        <v>1277.3133179559254</v>
      </c>
      <c r="J135" s="1005">
        <f>intMF!AM531</f>
        <v>1361.9188098363561</v>
      </c>
      <c r="K135" s="1005">
        <f>intMF!AN531</f>
        <v>1453.4487835418095</v>
      </c>
      <c r="L135" s="1005">
        <f>intMF!AO531</f>
        <v>1511.9255726209499</v>
      </c>
      <c r="M135" s="1005">
        <f>intMF!AP531</f>
        <v>1483.3862535734759</v>
      </c>
      <c r="N135" s="1005">
        <f>intMF!AQ531</f>
        <v>1595.2511040008619</v>
      </c>
      <c r="O135" s="1005">
        <f>intMF!AR531</f>
        <v>1716.4632053566199</v>
      </c>
      <c r="P135" s="1005">
        <f>intMF!AS531</f>
        <v>1847.8118249717145</v>
      </c>
      <c r="Q135" s="1015">
        <f>intMF!AT531</f>
        <v>1990.1564000309193</v>
      </c>
    </row>
    <row r="136" spans="2:17">
      <c r="B136" s="1014" t="s">
        <v>555</v>
      </c>
      <c r="C136" s="1005">
        <f>intMF!AF532</f>
        <v>133.22386420914432</v>
      </c>
      <c r="D136" s="1005">
        <f>intMF!AG532</f>
        <v>214.98826228195665</v>
      </c>
      <c r="E136" s="1005">
        <f>intMF!AH532</f>
        <v>144.12123737562413</v>
      </c>
      <c r="F136" s="1142">
        <f>intMF!AI532</f>
        <v>166.61611954680848</v>
      </c>
      <c r="G136" s="1005">
        <f>intMF!AJ532</f>
        <v>176.42117803720203</v>
      </c>
      <c r="H136" s="1005">
        <f>intMF!AK532</f>
        <v>187.45615721237647</v>
      </c>
      <c r="I136" s="1005">
        <f>intMF!AL532</f>
        <v>199.04170047294727</v>
      </c>
      <c r="J136" s="1005">
        <f>intMF!AM532</f>
        <v>209.95860522982611</v>
      </c>
      <c r="K136" s="1005">
        <f>intMF!AN532</f>
        <v>221.33921480561401</v>
      </c>
      <c r="L136" s="1005">
        <f>intMF!AO532</f>
        <v>232.93529114502073</v>
      </c>
      <c r="M136" s="1005">
        <f>intMF!AP532</f>
        <v>245.13889194224865</v>
      </c>
      <c r="N136" s="1005">
        <f>intMF!AQ532</f>
        <v>257.98184571895007</v>
      </c>
      <c r="O136" s="1005">
        <f>intMF!AR532</f>
        <v>271.49764850954585</v>
      </c>
      <c r="P136" s="1005">
        <f>intMF!AS532</f>
        <v>285.72155122308459</v>
      </c>
      <c r="Q136" s="1015">
        <f>intMF!AT532</f>
        <v>300.69065158203534</v>
      </c>
    </row>
    <row r="137" spans="2:17">
      <c r="B137" s="1014" t="s">
        <v>305</v>
      </c>
      <c r="C137" s="1005">
        <f>intMF!AF533</f>
        <v>149.89658754037657</v>
      </c>
      <c r="D137" s="1005">
        <f>intMF!AG533</f>
        <v>400.24686820857499</v>
      </c>
      <c r="E137" s="1005">
        <f>intMF!AH533</f>
        <v>563.87619142358039</v>
      </c>
      <c r="F137" s="1142">
        <f>intMF!AI533</f>
        <v>579.46187831715406</v>
      </c>
      <c r="G137" s="1005">
        <f>intMF!AJ533</f>
        <v>631.61344736569788</v>
      </c>
      <c r="H137" s="1005">
        <f>intMF!AK533</f>
        <v>688.45865762861069</v>
      </c>
      <c r="I137" s="1005">
        <f>intMF!AL533</f>
        <v>750.41993681518579</v>
      </c>
      <c r="J137" s="1005">
        <f>intMF!AM533</f>
        <v>817.95773112855272</v>
      </c>
      <c r="K137" s="1005">
        <f>intMF!AN533</f>
        <v>891.57392693012252</v>
      </c>
      <c r="L137" s="1005">
        <f>intMF!AO533</f>
        <v>931.69475364197797</v>
      </c>
      <c r="M137" s="1005">
        <f>intMF!AP533</f>
        <v>1015.5472814697561</v>
      </c>
      <c r="N137" s="1005">
        <f>intMF!AQ533</f>
        <v>1106.9465368020342</v>
      </c>
      <c r="O137" s="1005">
        <f>intMF!AR533</f>
        <v>1206.5717251142173</v>
      </c>
      <c r="P137" s="1005">
        <f>intMF!AS533</f>
        <v>1315.1631803744972</v>
      </c>
      <c r="Q137" s="1015">
        <f>intMF!AT533</f>
        <v>1433.527866608202</v>
      </c>
    </row>
    <row r="138" spans="2:17">
      <c r="B138" s="1014" t="s">
        <v>99</v>
      </c>
      <c r="C138" s="1005">
        <f>intMF!AF535</f>
        <v>700.78168532254494</v>
      </c>
      <c r="D138" s="1005">
        <f>intMF!AG535</f>
        <v>873.29496407297188</v>
      </c>
      <c r="E138" s="1005">
        <f>intMF!AH535</f>
        <v>943.7871090025975</v>
      </c>
      <c r="F138" s="1142">
        <f>intMF!AI535</f>
        <v>987.45742033284193</v>
      </c>
      <c r="G138" s="1005">
        <f>intMF!AJ535</f>
        <v>1094.6147664003902</v>
      </c>
      <c r="H138" s="1005">
        <f>intMF!AK535</f>
        <v>1303.5050958923589</v>
      </c>
      <c r="I138" s="1005">
        <f>intMF!AL535</f>
        <v>1324.3858110216381</v>
      </c>
      <c r="J138" s="1005">
        <f>intMF!AM535</f>
        <v>1276.1608612998457</v>
      </c>
      <c r="K138" s="1005">
        <f>intMF!AN535</f>
        <v>1364.2394558309065</v>
      </c>
      <c r="L138" s="1005">
        <f>intMF!AO535</f>
        <v>1454.404550486553</v>
      </c>
      <c r="M138" s="1005">
        <f>intMF!AP535</f>
        <v>1604.16626557367</v>
      </c>
      <c r="N138" s="1005">
        <f>intMF!AQ535</f>
        <v>1846.8719867782586</v>
      </c>
      <c r="O138" s="1005">
        <f>intMF!AR535</f>
        <v>2242.2481118800442</v>
      </c>
      <c r="P138" s="1005">
        <f>intMF!AS535</f>
        <v>2654.7494586869175</v>
      </c>
      <c r="Q138" s="1015" t="e">
        <f>intMF!AT535</f>
        <v>#REF!</v>
      </c>
    </row>
    <row r="139" spans="2:17">
      <c r="B139" s="1013" t="s">
        <v>100</v>
      </c>
      <c r="C139" s="1003">
        <f>intMF!AF540</f>
        <v>-180.38519193684914</v>
      </c>
      <c r="D139" s="1003">
        <f>intMF!AG540</f>
        <v>-249.33255371182133</v>
      </c>
      <c r="E139" s="1003">
        <f>intMF!AH540</f>
        <v>-277.53422153659733</v>
      </c>
      <c r="F139" s="1140">
        <f>intMF!AI540</f>
        <v>-333.37419066801692</v>
      </c>
      <c r="G139" s="1003">
        <f>intMF!AJ540</f>
        <v>-351.4965505952253</v>
      </c>
      <c r="H139" s="1003">
        <f>intMF!AK540</f>
        <v>-455.08618688873713</v>
      </c>
      <c r="I139" s="1003">
        <f>intMF!AL540</f>
        <v>-542.42865157388394</v>
      </c>
      <c r="J139" s="1003">
        <f>intMF!AM540</f>
        <v>-615.31510922678763</v>
      </c>
      <c r="K139" s="1003">
        <f>intMF!AN540</f>
        <v>-657.3455335138035</v>
      </c>
      <c r="L139" s="1003">
        <f>intMF!AO540</f>
        <v>-696.66387770400968</v>
      </c>
      <c r="M139" s="1003">
        <f>intMF!AP540</f>
        <v>-716.53963175065053</v>
      </c>
      <c r="N139" s="1003">
        <f>intMF!AQ540</f>
        <v>-713.88618335385388</v>
      </c>
      <c r="O139" s="1003">
        <f>intMF!AR540</f>
        <v>-746.36305576475434</v>
      </c>
      <c r="P139" s="1003">
        <f>intMF!AS540</f>
        <v>-784.1555411423459</v>
      </c>
      <c r="Q139" s="1010" t="e">
        <f>intMF!AT540</f>
        <v>#REF!</v>
      </c>
    </row>
    <row r="140" spans="2:17">
      <c r="B140" s="1013" t="s">
        <v>103</v>
      </c>
      <c r="C140" s="1003">
        <f>intMF!AF547</f>
        <v>756.40729206436083</v>
      </c>
      <c r="D140" s="1003">
        <f>intMF!AG547</f>
        <v>980.92940579414267</v>
      </c>
      <c r="E140" s="1003">
        <f>intMF!AH547</f>
        <v>898.13173604328585</v>
      </c>
      <c r="F140" s="1140">
        <f>intMF!AI547</f>
        <v>780.08782114035159</v>
      </c>
      <c r="G140" s="1003">
        <f>intMF!AJ547</f>
        <v>656.09748084644571</v>
      </c>
      <c r="H140" s="1003">
        <f>intMF!AK547</f>
        <v>697.99407362901411</v>
      </c>
      <c r="I140" s="1003">
        <f>intMF!AL547</f>
        <v>752.88982348964021</v>
      </c>
      <c r="J140" s="1003">
        <f>intMF!AM547</f>
        <v>800.62966941236687</v>
      </c>
      <c r="K140" s="1003">
        <f>intMF!AN547</f>
        <v>824.7678066040603</v>
      </c>
      <c r="L140" s="1003">
        <f>intMF!AO547</f>
        <v>796.04640660751852</v>
      </c>
      <c r="M140" s="1003">
        <f>intMF!AP547</f>
        <v>847.80141524093835</v>
      </c>
      <c r="N140" s="1003">
        <f>intMF!AQ547</f>
        <v>877.08823244696623</v>
      </c>
      <c r="O140" s="1003">
        <f>intMF!AR547</f>
        <v>896.89440280752967</v>
      </c>
      <c r="P140" s="1003">
        <f>intMF!AS547</f>
        <v>922.24226071627163</v>
      </c>
      <c r="Q140" s="1010" t="e">
        <f>intMF!AT547</f>
        <v>#REF!</v>
      </c>
    </row>
    <row r="141" spans="2:17">
      <c r="B141" s="1014" t="s">
        <v>104</v>
      </c>
      <c r="C141" s="1006">
        <f>intMF!AF548</f>
        <v>839.69141367355849</v>
      </c>
      <c r="D141" s="1006">
        <f>intMF!AG548</f>
        <v>1061.3693276513716</v>
      </c>
      <c r="E141" s="1006">
        <f>intMF!AH548</f>
        <v>959.92709139299586</v>
      </c>
      <c r="F141" s="1143">
        <f>intMF!AI548</f>
        <v>848.65804545854735</v>
      </c>
      <c r="G141" s="1006">
        <f>intMF!AJ548</f>
        <v>726.96430494819458</v>
      </c>
      <c r="H141" s="1006">
        <f>intMF!AK548</f>
        <v>772.55887101246185</v>
      </c>
      <c r="I141" s="1006">
        <f>intMF!AL548</f>
        <v>831.96644693237272</v>
      </c>
      <c r="J141" s="1006">
        <f>intMF!AM548</f>
        <v>884.65658606468378</v>
      </c>
      <c r="K141" s="1006">
        <f>intMF!AN548</f>
        <v>915.02847894823503</v>
      </c>
      <c r="L141" s="1006">
        <f>intMF!AO548</f>
        <v>901.18262596944123</v>
      </c>
      <c r="M141" s="1006">
        <f>intMF!AP548</f>
        <v>955.38572660664181</v>
      </c>
      <c r="N141" s="1006">
        <f>intMF!AQ548</f>
        <v>995.27040784664644</v>
      </c>
      <c r="O141" s="1006">
        <f>intMF!AR548</f>
        <v>1028.8623716049817</v>
      </c>
      <c r="P141" s="1006">
        <f>intMF!AS548</f>
        <v>1068.4043979664134</v>
      </c>
      <c r="Q141" s="1016">
        <f>intMF!AT548</f>
        <v>1107.9982222606516</v>
      </c>
    </row>
    <row r="142" spans="2:17">
      <c r="B142" s="1014" t="s">
        <v>309</v>
      </c>
      <c r="C142" s="1006">
        <f>intMF!AF549</f>
        <v>378.55194687928781</v>
      </c>
      <c r="D142" s="1006">
        <f>intMF!AG549</f>
        <v>461.19098143979107</v>
      </c>
      <c r="E142" s="1006">
        <f>intMF!AH549</f>
        <v>504.69417508216338</v>
      </c>
      <c r="F142" s="1143">
        <f>intMF!AI549</f>
        <v>502.42792948483049</v>
      </c>
      <c r="G142" s="1006">
        <f>intMF!AJ549</f>
        <v>525.07706478420835</v>
      </c>
      <c r="H142" s="1006">
        <f>intMF!AK549</f>
        <v>549.805009356808</v>
      </c>
      <c r="I142" s="1006">
        <f>intMF!AL549</f>
        <v>575.22855609734722</v>
      </c>
      <c r="J142" s="1006">
        <f>intMF!AM549</f>
        <v>598.63164644174174</v>
      </c>
      <c r="K142" s="1006">
        <f>intMF!AN549</f>
        <v>622.4544155925679</v>
      </c>
      <c r="L142" s="1006">
        <f>intMF!AO549</f>
        <v>646.88043917589721</v>
      </c>
      <c r="M142" s="1006">
        <f>intMF!AP549</f>
        <v>672.26497572523283</v>
      </c>
      <c r="N142" s="1006">
        <f>intMF!AQ549</f>
        <v>698.64563869422875</v>
      </c>
      <c r="O142" s="1006">
        <f>intMF!AR549</f>
        <v>726.06151754358939</v>
      </c>
      <c r="P142" s="1006">
        <f>intMF!AS549</f>
        <v>754.55323566174957</v>
      </c>
      <c r="Q142" s="1016">
        <f>intMF!AT549</f>
        <v>784.16301055844713</v>
      </c>
    </row>
    <row r="143" spans="2:17">
      <c r="B143" s="1009" t="s">
        <v>106</v>
      </c>
      <c r="C143" s="1003">
        <f>intMF!AF554</f>
        <v>421.96405335508962</v>
      </c>
      <c r="D143" s="1003">
        <f>intMF!AG554</f>
        <v>321.80388100000005</v>
      </c>
      <c r="E143" s="1003">
        <f>intMF!AH554</f>
        <v>397.59999999999997</v>
      </c>
      <c r="F143" s="1140">
        <f>intMF!AI554</f>
        <v>383.04947054244599</v>
      </c>
      <c r="G143" s="1003">
        <f>intMF!AJ554</f>
        <v>293.52835108489199</v>
      </c>
      <c r="H143" s="1003">
        <f>intMF!AK554</f>
        <v>293.52835108489199</v>
      </c>
      <c r="I143" s="1003">
        <f>intMF!AL554</f>
        <v>293.52835108489199</v>
      </c>
      <c r="J143" s="1003">
        <f>intMF!AM554</f>
        <v>293.52835108489199</v>
      </c>
      <c r="K143" s="1003">
        <f>intMF!AN554</f>
        <v>293.52835108489199</v>
      </c>
      <c r="L143" s="1003">
        <f>intMF!AO554</f>
        <v>293.52835108489199</v>
      </c>
      <c r="M143" s="1003">
        <f>intMF!AP554</f>
        <v>293.52835108489199</v>
      </c>
      <c r="N143" s="1003">
        <f>intMF!AQ554</f>
        <v>293.52835108489199</v>
      </c>
      <c r="O143" s="1003">
        <f>intMF!AR554</f>
        <v>293.52835108489199</v>
      </c>
      <c r="P143" s="1003">
        <f>intMF!AS554</f>
        <v>293.52835108489199</v>
      </c>
      <c r="Q143" s="1010">
        <f>intMF!AT554</f>
        <v>293.52835108489199</v>
      </c>
    </row>
    <row r="144" spans="2:17">
      <c r="B144" s="1011" t="s">
        <v>108</v>
      </c>
      <c r="C144" s="1007">
        <f>intMF!AF557</f>
        <v>-785.14223212943762</v>
      </c>
      <c r="D144" s="1007">
        <f>intMF!AG557</f>
        <v>-925.30872678858191</v>
      </c>
      <c r="E144" s="1007">
        <f>intMF!AH557</f>
        <v>-1249.8562878811886</v>
      </c>
      <c r="F144" s="1144">
        <f>intMF!AI557</f>
        <v>-1423.5350394643403</v>
      </c>
      <c r="G144" s="1007">
        <f>intMF!AJ557</f>
        <v>-1857.9963554687422</v>
      </c>
      <c r="H144" s="1007">
        <f>intMF!AK557</f>
        <v>-2427.757500860851</v>
      </c>
      <c r="I144" s="1007">
        <f>intMF!AL557</f>
        <v>-2317.4603230350394</v>
      </c>
      <c r="J144" s="1007">
        <f>intMF!AM557</f>
        <v>-1897.527956004885</v>
      </c>
      <c r="K144" s="1007">
        <f>intMF!AN557</f>
        <v>-1955.7170164434858</v>
      </c>
      <c r="L144" s="1007">
        <f>intMF!AO557</f>
        <v>-1929.8401383192897</v>
      </c>
      <c r="M144" s="1007">
        <f>intMF!AP557</f>
        <v>-2464.3160806258629</v>
      </c>
      <c r="N144" s="1007">
        <f>intMF!AQ557</f>
        <v>-3674.7831583073448</v>
      </c>
      <c r="O144" s="1007">
        <f>intMF!AR557</f>
        <v>-6239.1383011872995</v>
      </c>
      <c r="P144" s="1007">
        <f>intMF!AS557</f>
        <v>-8821.4343292038175</v>
      </c>
      <c r="Q144" s="1017" t="e">
        <f>intMF!AT557</f>
        <v>#REF!</v>
      </c>
    </row>
    <row r="145" spans="2:17">
      <c r="B145" s="1013" t="s">
        <v>109</v>
      </c>
      <c r="C145" s="1003">
        <f>intMF!AF558</f>
        <v>-1114.2486828987476</v>
      </c>
      <c r="D145" s="1003">
        <f>intMF!AG558</f>
        <v>-708.0096698526653</v>
      </c>
      <c r="E145" s="1003">
        <f>intMF!AH558</f>
        <v>-1281.4138400708675</v>
      </c>
      <c r="F145" s="1140">
        <f>intMF!AI558</f>
        <v>-1822.6150244746302</v>
      </c>
      <c r="G145" s="1003">
        <f>intMF!AJ558</f>
        <v>-1829.9110829868653</v>
      </c>
      <c r="H145" s="1003">
        <f>intMF!AK558</f>
        <v>-2167.1199098170759</v>
      </c>
      <c r="I145" s="1003">
        <f>intMF!AL558</f>
        <v>-1910.5582805261174</v>
      </c>
      <c r="J145" s="1003">
        <f>intMF!AM558</f>
        <v>-1383.8128624606218</v>
      </c>
      <c r="K145" s="1003">
        <f>intMF!AN558</f>
        <v>-1150.152891248737</v>
      </c>
      <c r="L145" s="1003">
        <f>intMF!AO558</f>
        <v>-1274.730726698202</v>
      </c>
      <c r="M145" s="1003">
        <f>intMF!AP558</f>
        <v>-360.73673547533292</v>
      </c>
      <c r="N145" s="1003">
        <f>intMF!AQ558</f>
        <v>-917.543509967207</v>
      </c>
      <c r="O145" s="1003">
        <f>intMF!AR558</f>
        <v>-1013.9796864230148</v>
      </c>
      <c r="P145" s="1003">
        <f>intMF!AS558</f>
        <v>-1151.3417062039389</v>
      </c>
      <c r="Q145" s="1010" t="e">
        <f>intMF!AT558</f>
        <v>#REF!</v>
      </c>
    </row>
    <row r="146" spans="2:17">
      <c r="B146" s="1013" t="s">
        <v>110</v>
      </c>
      <c r="C146" s="1008">
        <f>intMF!AF559</f>
        <v>-233.38493876999999</v>
      </c>
      <c r="D146" s="1008">
        <f>intMF!AG559</f>
        <v>-305.10186338</v>
      </c>
      <c r="E146" s="1008">
        <f>intMF!AH559</f>
        <v>-445.17186418559311</v>
      </c>
      <c r="F146" s="1145">
        <f>intMF!AI559</f>
        <v>-563.0653895779775</v>
      </c>
      <c r="G146" s="1008">
        <f>intMF!AJ559</f>
        <v>-677.12813062059081</v>
      </c>
      <c r="H146" s="1008">
        <f>intMF!AK559</f>
        <v>-1184.1886556802369</v>
      </c>
      <c r="I146" s="1008">
        <f>intMF!AL559</f>
        <v>-1128.8314151630821</v>
      </c>
      <c r="J146" s="1008">
        <f>intMF!AM559</f>
        <v>-893.88187673095172</v>
      </c>
      <c r="K146" s="1008">
        <f>intMF!AN559</f>
        <v>-920.48359526759975</v>
      </c>
      <c r="L146" s="1008">
        <f>intMF!AO559</f>
        <v>-856.7662095412702</v>
      </c>
      <c r="M146" s="1008">
        <f>intMF!AP559</f>
        <v>-935.33371122532878</v>
      </c>
      <c r="N146" s="1008">
        <f>intMF!AQ559</f>
        <v>-1029.0328358003069</v>
      </c>
      <c r="O146" s="1008">
        <f>intMF!AR559</f>
        <v>-1146.0819386865364</v>
      </c>
      <c r="P146" s="1008">
        <f>intMF!AS559</f>
        <v>-1271.145774058886</v>
      </c>
      <c r="Q146" s="1018" t="e">
        <f>intMF!AT559</f>
        <v>#REF!</v>
      </c>
    </row>
    <row r="147" spans="2:17">
      <c r="B147" s="1014" t="s">
        <v>111</v>
      </c>
      <c r="C147" s="1006">
        <f>intMF!AF560</f>
        <v>0</v>
      </c>
      <c r="D147" s="1006">
        <f>intMF!AG560</f>
        <v>0</v>
      </c>
      <c r="E147" s="1006">
        <f>intMF!AH560</f>
        <v>12.472138821234644</v>
      </c>
      <c r="F147" s="1143">
        <f>intMF!AI560</f>
        <v>9.8639104361253835</v>
      </c>
      <c r="G147" s="1006">
        <f>intMF!AJ560</f>
        <v>10.300970984083232</v>
      </c>
      <c r="H147" s="1006">
        <f>intMF!AK560</f>
        <v>11.032921203730005</v>
      </c>
      <c r="I147" s="1006">
        <f>intMF!AL560</f>
        <v>11.789644241111581</v>
      </c>
      <c r="J147" s="1006">
        <f>intMF!AM560</f>
        <v>12.542950853723021</v>
      </c>
      <c r="K147" s="1006">
        <f>intMF!AN560</f>
        <v>13.320080517697667</v>
      </c>
      <c r="L147" s="1006">
        <f>intMF!AO560</f>
        <v>14.152483332381191</v>
      </c>
      <c r="M147" s="1006">
        <f>intMF!AP560</f>
        <v>15.036904935162314</v>
      </c>
      <c r="N147" s="1006">
        <f>intMF!AQ560</f>
        <v>15.976596101107395</v>
      </c>
      <c r="O147" s="1006">
        <f>intMF!AR560</f>
        <v>16.975010753778154</v>
      </c>
      <c r="P147" s="1006">
        <f>intMF!AS560</f>
        <v>18.035818660453657</v>
      </c>
      <c r="Q147" s="1016">
        <f>intMF!AT560</f>
        <v>19.162918920706304</v>
      </c>
    </row>
    <row r="148" spans="2:17">
      <c r="B148" s="1014" t="s">
        <v>112</v>
      </c>
      <c r="C148" s="1006">
        <f>intMF!AF561</f>
        <v>233.38493876999999</v>
      </c>
      <c r="D148" s="1006">
        <f>intMF!AG561</f>
        <v>305.10186338</v>
      </c>
      <c r="E148" s="1006">
        <f>intMF!AH561</f>
        <v>457.64400300682775</v>
      </c>
      <c r="F148" s="1143">
        <f>intMF!AI561</f>
        <v>572.92930001410286</v>
      </c>
      <c r="G148" s="1006">
        <f>intMF!AJ561</f>
        <v>687.42910160467409</v>
      </c>
      <c r="H148" s="1006">
        <f>intMF!AK561</f>
        <v>1195.2215768839669</v>
      </c>
      <c r="I148" s="1006">
        <f>intMF!AL561</f>
        <v>1140.6210594041936</v>
      </c>
      <c r="J148" s="1006">
        <f>intMF!AM561</f>
        <v>906.42482758467474</v>
      </c>
      <c r="K148" s="1006">
        <f>intMF!AN561</f>
        <v>933.8036757852974</v>
      </c>
      <c r="L148" s="1006">
        <f>intMF!AO561</f>
        <v>870.91869287365137</v>
      </c>
      <c r="M148" s="1006">
        <f>intMF!AP561</f>
        <v>950.37061616049107</v>
      </c>
      <c r="N148" s="1006">
        <f>intMF!AQ561</f>
        <v>1045.0094319014142</v>
      </c>
      <c r="O148" s="1006">
        <f>intMF!AR561</f>
        <v>1163.0569494403146</v>
      </c>
      <c r="P148" s="1006">
        <f>intMF!AS561</f>
        <v>1289.1815927193397</v>
      </c>
      <c r="Q148" s="1016" t="e">
        <f>intMF!AT561</f>
        <v>#REF!</v>
      </c>
    </row>
    <row r="149" spans="2:17">
      <c r="B149" s="1013" t="s">
        <v>113</v>
      </c>
      <c r="C149" s="1003">
        <f>intMF!AF562</f>
        <v>-277.23119309422475</v>
      </c>
      <c r="D149" s="1003">
        <f>intMF!AG562</f>
        <v>56.911851519272581</v>
      </c>
      <c r="E149" s="1003">
        <f>intMF!AH562</f>
        <v>66.04053786720003</v>
      </c>
      <c r="F149" s="1140">
        <f>intMF!AI562</f>
        <v>20.641256013187409</v>
      </c>
      <c r="G149" s="1003">
        <f>intMF!AJ562</f>
        <v>0</v>
      </c>
      <c r="H149" s="1003">
        <f>intMF!AK562</f>
        <v>0</v>
      </c>
      <c r="I149" s="1003">
        <f>intMF!AL562</f>
        <v>0</v>
      </c>
      <c r="J149" s="1003">
        <f>intMF!AM562</f>
        <v>0</v>
      </c>
      <c r="K149" s="1003">
        <f>intMF!AN562</f>
        <v>0</v>
      </c>
      <c r="L149" s="1003">
        <f>intMF!AO562</f>
        <v>0</v>
      </c>
      <c r="M149" s="1003">
        <f>intMF!AP562</f>
        <v>0</v>
      </c>
      <c r="N149" s="1003">
        <f>intMF!AQ562</f>
        <v>0</v>
      </c>
      <c r="O149" s="1003">
        <f>intMF!AR562</f>
        <v>0</v>
      </c>
      <c r="P149" s="1003">
        <f>intMF!AS562</f>
        <v>0</v>
      </c>
      <c r="Q149" s="1010" t="e">
        <f>intMF!AT562</f>
        <v>#REF!</v>
      </c>
    </row>
    <row r="150" spans="2:17">
      <c r="B150" s="1013" t="s">
        <v>116</v>
      </c>
      <c r="C150" s="1003">
        <f>intMF!AF566</f>
        <v>0</v>
      </c>
      <c r="D150" s="1003">
        <f>intMF!AG566</f>
        <v>0</v>
      </c>
      <c r="E150" s="1003">
        <f>intMF!AH566</f>
        <v>0</v>
      </c>
      <c r="F150" s="1140">
        <f>intMF!AI566</f>
        <v>0</v>
      </c>
      <c r="G150" s="1003">
        <f>intMF!AJ566</f>
        <v>0</v>
      </c>
      <c r="H150" s="1003">
        <f>intMF!AK566</f>
        <v>0</v>
      </c>
      <c r="I150" s="1003">
        <f>intMF!AL566</f>
        <v>0</v>
      </c>
      <c r="J150" s="1003">
        <f>intMF!AM566</f>
        <v>0</v>
      </c>
      <c r="K150" s="1003">
        <f>intMF!AN566</f>
        <v>0</v>
      </c>
      <c r="L150" s="1003">
        <f>intMF!AO566</f>
        <v>0</v>
      </c>
      <c r="M150" s="1003">
        <f>intMF!AP566</f>
        <v>0</v>
      </c>
      <c r="N150" s="1003">
        <f>intMF!AQ566</f>
        <v>0</v>
      </c>
      <c r="O150" s="1003">
        <f>intMF!AR566</f>
        <v>0</v>
      </c>
      <c r="P150" s="1003">
        <f>intMF!AS566</f>
        <v>0</v>
      </c>
      <c r="Q150" s="1010">
        <f>intMF!AT566</f>
        <v>0</v>
      </c>
    </row>
    <row r="151" spans="2:17">
      <c r="B151" s="1014" t="s">
        <v>117</v>
      </c>
      <c r="C151" s="1006">
        <f>intMF!AF567</f>
        <v>0</v>
      </c>
      <c r="D151" s="1006">
        <f>intMF!AG567</f>
        <v>0</v>
      </c>
      <c r="E151" s="1006">
        <f>intMF!AH567</f>
        <v>0</v>
      </c>
      <c r="F151" s="1143">
        <f>intMF!AI567</f>
        <v>0</v>
      </c>
      <c r="G151" s="1006">
        <f>intMF!AJ567</f>
        <v>0</v>
      </c>
      <c r="H151" s="1006">
        <f>intMF!AK567</f>
        <v>0</v>
      </c>
      <c r="I151" s="1006">
        <f>intMF!AL567</f>
        <v>0</v>
      </c>
      <c r="J151" s="1006">
        <f>intMF!AM567</f>
        <v>0</v>
      </c>
      <c r="K151" s="1006">
        <f>intMF!AN567</f>
        <v>0</v>
      </c>
      <c r="L151" s="1006">
        <f>intMF!AO567</f>
        <v>0</v>
      </c>
      <c r="M151" s="1006">
        <f>intMF!AP567</f>
        <v>0</v>
      </c>
      <c r="N151" s="1006">
        <f>intMF!AQ567</f>
        <v>0</v>
      </c>
      <c r="O151" s="1006">
        <f>intMF!AR567</f>
        <v>0</v>
      </c>
      <c r="P151" s="1006">
        <f>intMF!AS567</f>
        <v>0</v>
      </c>
      <c r="Q151" s="1016">
        <f>intMF!AT567</f>
        <v>0</v>
      </c>
    </row>
    <row r="152" spans="2:17">
      <c r="B152" s="1014" t="s">
        <v>118</v>
      </c>
      <c r="C152" s="1006">
        <f>intMF!AF568</f>
        <v>0</v>
      </c>
      <c r="D152" s="1006">
        <f>intMF!AG568</f>
        <v>0</v>
      </c>
      <c r="E152" s="1006">
        <f>intMF!AH568</f>
        <v>0</v>
      </c>
      <c r="F152" s="1143">
        <f>intMF!AI568</f>
        <v>0</v>
      </c>
      <c r="G152" s="1006">
        <f>intMF!AJ568</f>
        <v>0</v>
      </c>
      <c r="H152" s="1006">
        <f>intMF!AK568</f>
        <v>0</v>
      </c>
      <c r="I152" s="1006">
        <f>intMF!AL568</f>
        <v>0</v>
      </c>
      <c r="J152" s="1006">
        <f>intMF!AM568</f>
        <v>0</v>
      </c>
      <c r="K152" s="1006">
        <f>intMF!AN568</f>
        <v>0</v>
      </c>
      <c r="L152" s="1006">
        <f>intMF!AO568</f>
        <v>0</v>
      </c>
      <c r="M152" s="1006">
        <f>intMF!AP568</f>
        <v>0</v>
      </c>
      <c r="N152" s="1006">
        <f>intMF!AQ568</f>
        <v>0</v>
      </c>
      <c r="O152" s="1006">
        <f>intMF!AR568</f>
        <v>0</v>
      </c>
      <c r="P152" s="1006">
        <f>intMF!AS568</f>
        <v>0</v>
      </c>
      <c r="Q152" s="1016">
        <f>intMF!AT568</f>
        <v>0</v>
      </c>
    </row>
    <row r="153" spans="2:17">
      <c r="B153" s="1013" t="s">
        <v>119</v>
      </c>
      <c r="C153" s="1003">
        <f>intMF!AF569</f>
        <v>-603.63255103452275</v>
      </c>
      <c r="D153" s="1003">
        <f>intMF!AG569</f>
        <v>-459.8196579919379</v>
      </c>
      <c r="E153" s="1003">
        <f>intMF!AH569</f>
        <v>-902.28251375247453</v>
      </c>
      <c r="F153" s="1140">
        <f>intMF!AI569</f>
        <v>-1280.1908909098402</v>
      </c>
      <c r="G153" s="1003">
        <f>intMF!AJ569</f>
        <v>-1152.7829523662745</v>
      </c>
      <c r="H153" s="1003">
        <f>intMF!AK569</f>
        <v>-982.93125413683913</v>
      </c>
      <c r="I153" s="1003">
        <f>intMF!AL569</f>
        <v>-781.72686536303536</v>
      </c>
      <c r="J153" s="1003">
        <f>intMF!AM569</f>
        <v>-489.93098572967006</v>
      </c>
      <c r="K153" s="1003">
        <f>intMF!AN569</f>
        <v>-229.66929598113714</v>
      </c>
      <c r="L153" s="1003">
        <f>intMF!AO569</f>
        <v>-417.96451715693195</v>
      </c>
      <c r="M153" s="1003">
        <f>intMF!AP569</f>
        <v>574.59697574999586</v>
      </c>
      <c r="N153" s="1003">
        <f>intMF!AQ569</f>
        <v>111.48932583309983</v>
      </c>
      <c r="O153" s="1003">
        <f>intMF!AR569</f>
        <v>132.10225226352168</v>
      </c>
      <c r="P153" s="1003">
        <f>intMF!AS569</f>
        <v>119.80406785494705</v>
      </c>
      <c r="Q153" s="1010" t="e">
        <f>intMF!AT569</f>
        <v>#REF!</v>
      </c>
    </row>
    <row r="154" spans="2:17">
      <c r="B154" s="1013" t="s">
        <v>122</v>
      </c>
      <c r="C154" s="1003">
        <f>intMF!AF593</f>
        <v>-174.68906407836681</v>
      </c>
      <c r="D154" s="1003">
        <f>intMF!AG593</f>
        <v>87.947542971679866</v>
      </c>
      <c r="E154" s="1003">
        <f>intMF!AH593</f>
        <v>75.242597392406168</v>
      </c>
      <c r="F154" s="1140">
        <f>intMF!AI593</f>
        <v>176.45723898065364</v>
      </c>
      <c r="G154" s="1003">
        <f>intMF!AJ593</f>
        <v>-38.580118275005944</v>
      </c>
      <c r="H154" s="1003">
        <f>intMF!AK593</f>
        <v>-30.162672021385958</v>
      </c>
      <c r="I154" s="1003">
        <f>intMF!AL593</f>
        <v>10.260823751118664</v>
      </c>
      <c r="J154" s="1003">
        <f>intMF!AM593</f>
        <v>38.467386032048069</v>
      </c>
      <c r="K154" s="1003">
        <f>intMF!AN593</f>
        <v>17.391029150072768</v>
      </c>
      <c r="L154" s="1003">
        <f>intMF!AO593</f>
        <v>341.16170410887247</v>
      </c>
      <c r="M154" s="1003">
        <f>intMF!AP593</f>
        <v>1163.9316376383149</v>
      </c>
      <c r="N154" s="1003">
        <f>intMF!AQ593</f>
        <v>3842.1919408279227</v>
      </c>
      <c r="O154" s="1003">
        <f>intMF!AR593</f>
        <v>8248.958614764284</v>
      </c>
      <c r="P154" s="1003">
        <f>intMF!AS593</f>
        <v>8541.9926229998782</v>
      </c>
      <c r="Q154" s="1010" t="e">
        <f>intMF!AT593</f>
        <v>#REF!</v>
      </c>
    </row>
    <row r="155" spans="2:17">
      <c r="B155" s="1013" t="s">
        <v>123</v>
      </c>
      <c r="C155" s="1003">
        <f>intMF!AF594</f>
        <v>154.41738669094315</v>
      </c>
      <c r="D155" s="1003">
        <f>intMF!AG594</f>
        <v>-129.35151396423674</v>
      </c>
      <c r="E155" s="1003">
        <f>intMF!AH594</f>
        <v>106.80014958208514</v>
      </c>
      <c r="F155" s="1140">
        <f>intMF!AI594</f>
        <v>575.53722399094352</v>
      </c>
      <c r="G155" s="1003">
        <f>intMF!AJ594</f>
        <v>-66.665390756882871</v>
      </c>
      <c r="H155" s="1003">
        <f>intMF!AK594</f>
        <v>-290.800263065161</v>
      </c>
      <c r="I155" s="1003">
        <f>intMF!AL594</f>
        <v>-396.64121875780336</v>
      </c>
      <c r="J155" s="1003">
        <f>intMF!AM594</f>
        <v>-475.24770751221519</v>
      </c>
      <c r="K155" s="1003">
        <f>intMF!AN594</f>
        <v>-788.17309604467607</v>
      </c>
      <c r="L155" s="1003">
        <f>intMF!AO594</f>
        <v>-313.94770751221523</v>
      </c>
      <c r="M155" s="1003">
        <f>intMF!AP594</f>
        <v>-939.64770751221522</v>
      </c>
      <c r="N155" s="1003">
        <f>intMF!AQ594</f>
        <v>1084.9522924877847</v>
      </c>
      <c r="O155" s="1003">
        <f>intMF!AR594</f>
        <v>3023.7999999999993</v>
      </c>
      <c r="P155" s="1003">
        <f>intMF!AS594</f>
        <v>871.89999999999964</v>
      </c>
      <c r="Q155" s="1010" t="e">
        <f>intMF!AT594</f>
        <v>#REF!</v>
      </c>
    </row>
    <row r="156" spans="2:17">
      <c r="B156" s="1013" t="s">
        <v>124</v>
      </c>
      <c r="C156" s="1003">
        <f>intMF!AF595</f>
        <v>154.41738669094315</v>
      </c>
      <c r="D156" s="1003">
        <f>intMF!AG595</f>
        <v>-129.35151396423674</v>
      </c>
      <c r="E156" s="1003">
        <f>intMF!AH595</f>
        <v>106.80014958208514</v>
      </c>
      <c r="F156" s="1140">
        <f>intMF!AI595</f>
        <v>575.53722399094352</v>
      </c>
      <c r="G156" s="1003">
        <f>intMF!AJ595</f>
        <v>-66.665390756882871</v>
      </c>
      <c r="H156" s="1003">
        <f>intMF!AK595</f>
        <v>-290.800263065161</v>
      </c>
      <c r="I156" s="1003">
        <f>intMF!AL595</f>
        <v>-396.64121875780336</v>
      </c>
      <c r="J156" s="1003">
        <f>intMF!AM595</f>
        <v>-475.24770751221519</v>
      </c>
      <c r="K156" s="1003">
        <f>intMF!AN595</f>
        <v>-788.17309604467607</v>
      </c>
      <c r="L156" s="1003">
        <f>intMF!AO595</f>
        <v>-313.94770751221523</v>
      </c>
      <c r="M156" s="1003">
        <f>intMF!AP595</f>
        <v>-939.64770751221522</v>
      </c>
      <c r="N156" s="1003">
        <f>intMF!AQ595</f>
        <v>1084.9522924877847</v>
      </c>
      <c r="O156" s="1003">
        <f>intMF!AR595</f>
        <v>3023.7999999999997</v>
      </c>
      <c r="P156" s="1003">
        <f>intMF!AS595</f>
        <v>871.9</v>
      </c>
      <c r="Q156" s="1010">
        <f>intMF!AT595</f>
        <v>-139.6</v>
      </c>
    </row>
    <row r="157" spans="2:17" ht="15.5" thickBot="1">
      <c r="B157" s="1019" t="s">
        <v>296</v>
      </c>
      <c r="C157" s="1020">
        <f>intMF!AF620</f>
        <v>5.077489493613399</v>
      </c>
      <c r="D157" s="1020">
        <f>intMF!AG620</f>
        <v>4.3221902703539996</v>
      </c>
      <c r="E157" s="1020">
        <f>intMF!AH620</f>
        <v>4.3991070480270089</v>
      </c>
      <c r="F157" s="1146">
        <f>intMF!AI620</f>
        <v>5.2860485984505035</v>
      </c>
      <c r="G157" s="1020">
        <f>intMF!AJ620</f>
        <v>4.9754917842353503</v>
      </c>
      <c r="H157" s="1020">
        <f>intMF!AK620</f>
        <v>4.9065290597830566</v>
      </c>
      <c r="I157" s="1020">
        <f>intMF!AL620</f>
        <v>5.0830713712691304</v>
      </c>
      <c r="J157" s="1020">
        <f>intMF!AM620</f>
        <v>4.8209248723489022</v>
      </c>
      <c r="K157" s="1020">
        <f>intMF!AN620</f>
        <v>4.4833549777851029</v>
      </c>
      <c r="L157" s="1020">
        <f>intMF!AO620</f>
        <v>4.0181509846643024</v>
      </c>
      <c r="M157" s="1020">
        <f>intMF!AP620</f>
        <v>1.3694020999092966</v>
      </c>
      <c r="N157" s="1020">
        <f>intMF!AQ620</f>
        <v>-0.61357146696831355</v>
      </c>
      <c r="O157" s="1020">
        <f>intMF!AR620</f>
        <v>-1.0319084292265055</v>
      </c>
      <c r="P157" s="1020" t="e">
        <f>intMF!AS620</f>
        <v>#REF!</v>
      </c>
      <c r="Q157" s="1021" t="e">
        <f>intMF!AT620</f>
        <v>#REF!</v>
      </c>
    </row>
    <row r="158" spans="2:17">
      <c r="C158" s="841"/>
      <c r="D158" s="841"/>
      <c r="E158" s="841"/>
      <c r="F158" s="841"/>
      <c r="G158" s="841"/>
    </row>
    <row r="159" spans="2:17" ht="19.25" thickBot="1">
      <c r="B159" s="2618" t="s">
        <v>136</v>
      </c>
      <c r="C159" s="2618"/>
      <c r="D159" s="2618"/>
      <c r="E159" s="2618"/>
      <c r="F159" s="2618"/>
      <c r="G159" s="2618"/>
      <c r="H159" s="2618"/>
      <c r="I159" s="2618"/>
      <c r="J159" s="2618"/>
      <c r="K159" s="2618"/>
      <c r="L159" s="2618"/>
      <c r="M159" s="2618"/>
      <c r="N159" s="2618"/>
      <c r="O159" s="2618"/>
      <c r="P159" s="2618"/>
      <c r="Q159" s="2618"/>
    </row>
    <row r="160" spans="2:17" ht="16">
      <c r="B160" s="1026"/>
      <c r="C160" s="1027"/>
      <c r="D160" s="1027"/>
      <c r="E160" s="1027"/>
      <c r="F160" s="1027"/>
      <c r="G160" s="1027"/>
      <c r="H160" s="1027"/>
      <c r="I160" s="1027"/>
      <c r="J160" s="1027"/>
      <c r="K160" s="1027"/>
      <c r="L160" s="1027"/>
      <c r="M160" s="1027"/>
      <c r="N160" s="1027"/>
      <c r="O160" s="1027"/>
      <c r="P160" s="1027"/>
      <c r="Q160" s="1028"/>
    </row>
    <row r="161" spans="2:17" ht="16">
      <c r="B161" s="1158"/>
      <c r="C161" s="1159">
        <f>intMF!AF712</f>
        <v>2021</v>
      </c>
      <c r="D161" s="1159">
        <f>intMF!AG712</f>
        <v>2022</v>
      </c>
      <c r="E161" s="1159">
        <f>intMF!AH712</f>
        <v>2023</v>
      </c>
      <c r="F161" s="1160">
        <f>intMF!AI712</f>
        <v>2024</v>
      </c>
      <c r="G161" s="1159">
        <f>intMF!AJ712</f>
        <v>2025</v>
      </c>
      <c r="H161" s="1159">
        <f>intMF!AK712</f>
        <v>2026</v>
      </c>
      <c r="I161" s="1159">
        <f>intMF!AL712</f>
        <v>2027</v>
      </c>
      <c r="J161" s="1159">
        <f>intMF!AM712</f>
        <v>2028</v>
      </c>
      <c r="K161" s="1159">
        <f>intMF!AN712</f>
        <v>2029</v>
      </c>
      <c r="L161" s="1159">
        <f>intMF!AO712</f>
        <v>2030</v>
      </c>
      <c r="M161" s="1159">
        <f>intMF!AP712</f>
        <v>2031</v>
      </c>
      <c r="N161" s="1159">
        <f>intMF!AQ712</f>
        <v>2032</v>
      </c>
      <c r="O161" s="1159">
        <f>intMF!AR712</f>
        <v>2033</v>
      </c>
      <c r="P161" s="1159">
        <f>intMF!AS712</f>
        <v>2034</v>
      </c>
      <c r="Q161" s="1160">
        <f>intMF!AT712</f>
        <v>2035</v>
      </c>
    </row>
    <row r="162" spans="2:17" ht="16">
      <c r="B162" s="1030"/>
      <c r="C162" s="1147"/>
      <c r="D162" s="1147"/>
      <c r="E162" s="1147"/>
      <c r="F162" s="1025"/>
      <c r="G162" s="1147"/>
      <c r="H162" s="1147"/>
      <c r="I162" s="1147"/>
      <c r="J162" s="1147"/>
      <c r="K162" s="1147"/>
      <c r="L162" s="1147"/>
      <c r="M162" s="1147"/>
      <c r="N162" s="1147"/>
      <c r="O162" s="1147"/>
      <c r="P162" s="1147"/>
      <c r="Q162" s="1029"/>
    </row>
    <row r="163" spans="2:17">
      <c r="B163" s="1030" t="s">
        <v>169</v>
      </c>
      <c r="C163" s="1148"/>
      <c r="D163" s="1148"/>
      <c r="E163" s="1148"/>
      <c r="F163" s="1161"/>
      <c r="G163" s="1148"/>
      <c r="H163" s="1148"/>
      <c r="I163" s="1148"/>
      <c r="J163" s="1148"/>
      <c r="K163" s="1148"/>
      <c r="L163" s="1148"/>
      <c r="M163" s="1148"/>
      <c r="N163" s="1148"/>
      <c r="O163" s="1148"/>
      <c r="P163" s="1148"/>
      <c r="Q163" s="1152"/>
    </row>
    <row r="164" spans="2:17">
      <c r="B164" s="1031" t="s">
        <v>170</v>
      </c>
      <c r="C164" s="1149">
        <f>intMF!AF767</f>
        <v>0.3070964454981715</v>
      </c>
      <c r="D164" s="1149">
        <f>intMF!AG767</f>
        <v>0.29047207727509461</v>
      </c>
      <c r="E164" s="1149">
        <f>intMF!AH767</f>
        <v>0.10105051618611149</v>
      </c>
      <c r="F164" s="1162">
        <f>intMF!AI767</f>
        <v>0.11007248105504552</v>
      </c>
      <c r="G164" s="1149">
        <f>intMF!AJ767</f>
        <v>0.11911787705910903</v>
      </c>
      <c r="H164" s="1149">
        <f>intMF!AK767</f>
        <v>0.22441951105453328</v>
      </c>
      <c r="I164" s="1149">
        <f>intMF!AL767</f>
        <v>0.13839525661550911</v>
      </c>
      <c r="J164" s="1149">
        <f>intMF!AM767</f>
        <v>0.12078704062223311</v>
      </c>
      <c r="K164" s="1149">
        <f>intMF!AN767</f>
        <v>5.4667317130203674E-3</v>
      </c>
      <c r="L164" s="1149">
        <v>5.8682056984493691E-4</v>
      </c>
      <c r="M164" s="1149">
        <v>5.8682056984493691E-4</v>
      </c>
      <c r="N164" s="1149">
        <v>5.8682056984493691E-4</v>
      </c>
      <c r="O164" s="1149">
        <v>5.8682056984493691E-4</v>
      </c>
      <c r="P164" s="1149">
        <v>5.8682056984493691E-4</v>
      </c>
      <c r="Q164" s="1153">
        <v>5.8682056984493691E-4</v>
      </c>
    </row>
    <row r="165" spans="2:17">
      <c r="B165" s="1031"/>
      <c r="C165" s="1149">
        <f>intMF!AF768</f>
        <v>0</v>
      </c>
      <c r="D165" s="1149">
        <f>intMF!AG768</f>
        <v>0</v>
      </c>
      <c r="E165" s="1149">
        <f>intMF!AH768</f>
        <v>0</v>
      </c>
      <c r="F165" s="1162">
        <f>intMF!AI768</f>
        <v>0</v>
      </c>
      <c r="G165" s="1149">
        <f>intMF!AJ768</f>
        <v>0</v>
      </c>
      <c r="H165" s="1149">
        <f>intMF!AK768</f>
        <v>0</v>
      </c>
      <c r="I165" s="1149">
        <f>intMF!AL768</f>
        <v>0</v>
      </c>
      <c r="J165" s="1149">
        <f>intMF!AM768</f>
        <v>0</v>
      </c>
      <c r="K165" s="1149">
        <f>intMF!AN768</f>
        <v>0</v>
      </c>
      <c r="L165" s="1149"/>
      <c r="M165" s="1149"/>
      <c r="N165" s="1149"/>
      <c r="O165" s="1149"/>
      <c r="P165" s="1149"/>
      <c r="Q165" s="1153"/>
    </row>
    <row r="166" spans="2:17">
      <c r="B166" s="1031" t="s">
        <v>137</v>
      </c>
      <c r="C166" s="1149">
        <f>intMF!AF769</f>
        <v>-1.8403234341301977E-2</v>
      </c>
      <c r="D166" s="1149">
        <f>intMF!AG769</f>
        <v>2.6623136969645023E-2</v>
      </c>
      <c r="E166" s="1149">
        <f>intMF!AH769</f>
        <v>0.33365656973081159</v>
      </c>
      <c r="F166" s="1162">
        <f>intMF!AI769</f>
        <v>0.56195360773503444</v>
      </c>
      <c r="G166" s="1149">
        <f>intMF!AJ769</f>
        <v>0.18258486344698355</v>
      </c>
      <c r="H166" s="1149">
        <f>intMF!AK769</f>
        <v>0.13981472791280525</v>
      </c>
      <c r="I166" s="1149">
        <f>intMF!AL769</f>
        <v>0.12100394981359242</v>
      </c>
      <c r="J166" s="1149">
        <f>intMF!AM769</f>
        <v>0.10942551645050358</v>
      </c>
      <c r="K166" s="1149">
        <f>intMF!AN769</f>
        <v>4.5675285335635252E-2</v>
      </c>
      <c r="L166" s="1149">
        <v>0.34781080092706862</v>
      </c>
      <c r="M166" s="1149">
        <v>0.34781080092706862</v>
      </c>
      <c r="N166" s="1149">
        <v>0.34781080092706862</v>
      </c>
      <c r="O166" s="1149">
        <v>0.34781080092706862</v>
      </c>
      <c r="P166" s="1149">
        <v>0.34781080092706862</v>
      </c>
      <c r="Q166" s="1153">
        <v>0.34781080092706862</v>
      </c>
    </row>
    <row r="167" spans="2:17">
      <c r="B167" s="1031" t="s">
        <v>156</v>
      </c>
      <c r="C167" s="1150">
        <f>intMF!AF770</f>
        <v>0.29818985528022202</v>
      </c>
      <c r="D167" s="1150">
        <f>intMF!AG770</f>
        <v>0.34554384700471052</v>
      </c>
      <c r="E167" s="1150">
        <f>intMF!AH770</f>
        <v>0.17939733797742874</v>
      </c>
      <c r="F167" s="1163">
        <f>intMF!AI770</f>
        <v>1.9973160474708651E-2</v>
      </c>
      <c r="G167" s="1150">
        <f>intMF!AJ770</f>
        <v>0.27856750246986128</v>
      </c>
      <c r="H167" s="1150">
        <f>intMF!AK770</f>
        <v>6.0068476425176209E-2</v>
      </c>
      <c r="I167" s="1150">
        <f>intMF!AL770</f>
        <v>0.16795691919504607</v>
      </c>
      <c r="J167" s="1150">
        <f>intMF!AM770</f>
        <v>0.13323572485562418</v>
      </c>
      <c r="K167" s="1150">
        <f>intMF!AN770</f>
        <v>0.18291968599454034</v>
      </c>
      <c r="L167" s="1150">
        <v>8.388781111290311E-2</v>
      </c>
      <c r="M167" s="1150">
        <v>8.388781111290311E-2</v>
      </c>
      <c r="N167" s="1150">
        <v>8.388781111290311E-2</v>
      </c>
      <c r="O167" s="1150">
        <v>8.388781111290311E-2</v>
      </c>
      <c r="P167" s="1150">
        <v>8.388781111290311E-2</v>
      </c>
      <c r="Q167" s="1154">
        <v>8.388781111290311E-2</v>
      </c>
    </row>
    <row r="168" spans="2:17">
      <c r="B168" s="1030" t="s">
        <v>171</v>
      </c>
      <c r="C168" s="1151">
        <f>intMF!AF771</f>
        <v>0.25299165986946615</v>
      </c>
      <c r="D168" s="1151">
        <f>intMF!AG771</f>
        <v>0.13614376567987407</v>
      </c>
      <c r="E168" s="1151">
        <f>intMF!AH771</f>
        <v>0.1990517354707686</v>
      </c>
      <c r="F168" s="1164">
        <f>intMF!AI771</f>
        <v>0.14254833487810248</v>
      </c>
      <c r="G168" s="1151">
        <f>intMF!AJ771</f>
        <v>0.10631746750161586</v>
      </c>
      <c r="H168" s="1151">
        <f>intMF!AK771</f>
        <v>9.3720296491498711E-2</v>
      </c>
      <c r="I168" s="1151">
        <f>intMF!AL771</f>
        <v>0.1602845793848684</v>
      </c>
      <c r="J168" s="1151">
        <f>intMF!AM771</f>
        <v>9.4760336604448048E-2</v>
      </c>
      <c r="K168" s="1151">
        <f>intMF!AN771</f>
        <v>6.9717575535774623E-2</v>
      </c>
      <c r="L168" s="1151">
        <v>0.12024457781002518</v>
      </c>
      <c r="M168" s="1151">
        <v>0.12024457781002518</v>
      </c>
      <c r="N168" s="1151">
        <v>0.12024457781002518</v>
      </c>
      <c r="O168" s="1151">
        <v>0.12024457781002518</v>
      </c>
      <c r="P168" s="1151">
        <v>0.12024457781002518</v>
      </c>
      <c r="Q168" s="1155">
        <v>0.12024457781002518</v>
      </c>
    </row>
    <row r="169" spans="2:17">
      <c r="B169" s="1031" t="s">
        <v>163</v>
      </c>
      <c r="C169" s="1149">
        <f>intMF!AF772</f>
        <v>0.15739721601865431</v>
      </c>
      <c r="D169" s="1149">
        <f>intMF!AG772</f>
        <v>0.22526190410194324</v>
      </c>
      <c r="E169" s="1149">
        <f>intMF!AH772</f>
        <v>0.22814473514148448</v>
      </c>
      <c r="F169" s="1162">
        <f>intMF!AI772</f>
        <v>0.20595801850542084</v>
      </c>
      <c r="G169" s="1149">
        <f>intMF!AJ772</f>
        <v>0.23590733105534922</v>
      </c>
      <c r="H169" s="1149">
        <f>intMF!AK772</f>
        <v>9.3983068296146444E-2</v>
      </c>
      <c r="I169" s="1149">
        <f>intMF!AL772</f>
        <v>0.14715214320485903</v>
      </c>
      <c r="J169" s="1149">
        <f>intMF!AM772</f>
        <v>0.12292594718830618</v>
      </c>
      <c r="K169" s="1149">
        <f>intMF!AN772</f>
        <v>0.12420756479151041</v>
      </c>
      <c r="L169" s="1149">
        <v>0.1470637797607286</v>
      </c>
      <c r="M169" s="1149">
        <v>0.1470637797607286</v>
      </c>
      <c r="N169" s="1149">
        <v>0.1470637797607286</v>
      </c>
      <c r="O169" s="1149">
        <v>0.1470637797607286</v>
      </c>
      <c r="P169" s="1149">
        <v>0.1470637797607286</v>
      </c>
      <c r="Q169" s="1153">
        <v>0.1470637797607286</v>
      </c>
    </row>
    <row r="170" spans="2:17">
      <c r="B170" s="1031" t="s">
        <v>172</v>
      </c>
      <c r="C170" s="1150">
        <f>intMF!AF773</f>
        <v>0.16506168255806886</v>
      </c>
      <c r="D170" s="1150">
        <f>intMF!AG773</f>
        <v>0.2292475855555598</v>
      </c>
      <c r="E170" s="1150">
        <f>intMF!AH773</f>
        <v>0.24204651623631368</v>
      </c>
      <c r="F170" s="1163">
        <f>intMF!AI773</f>
        <v>0.2164784200102754</v>
      </c>
      <c r="G170" s="1150">
        <f>intMF!AJ773</f>
        <v>0.24319308669618822</v>
      </c>
      <c r="H170" s="1150">
        <f>intMF!AK773</f>
        <v>8.6658076099482839E-2</v>
      </c>
      <c r="I170" s="1150">
        <f>intMF!AL773</f>
        <v>0.14770625229481338</v>
      </c>
      <c r="J170" s="1150">
        <f>intMF!AM773</f>
        <v>0.12306019267481383</v>
      </c>
      <c r="K170" s="1150">
        <f>intMF!AN773</f>
        <v>0.1316450829304936</v>
      </c>
      <c r="L170" s="1150">
        <v>0.15225526901175113</v>
      </c>
      <c r="M170" s="1150">
        <v>0.15225526901175113</v>
      </c>
      <c r="N170" s="1150">
        <v>0.15225526901175113</v>
      </c>
      <c r="O170" s="1150">
        <v>0.15225526901175113</v>
      </c>
      <c r="P170" s="1150">
        <v>0.15225526901175113</v>
      </c>
      <c r="Q170" s="1154">
        <v>0.15225526901175113</v>
      </c>
    </row>
    <row r="171" spans="2:17">
      <c r="B171" s="1031"/>
      <c r="C171" s="1149">
        <f>intMF!AF774</f>
        <v>0</v>
      </c>
      <c r="D171" s="1149">
        <f>intMF!AG774</f>
        <v>0</v>
      </c>
      <c r="E171" s="1149">
        <f>intMF!AH774</f>
        <v>0</v>
      </c>
      <c r="F171" s="1162">
        <f>intMF!AI774</f>
        <v>0</v>
      </c>
      <c r="G171" s="1149">
        <f>intMF!AJ774</f>
        <v>0</v>
      </c>
      <c r="H171" s="1149">
        <f>intMF!AK774</f>
        <v>0</v>
      </c>
      <c r="I171" s="1149">
        <f>intMF!AL774</f>
        <v>0</v>
      </c>
      <c r="J171" s="1149">
        <f>intMF!AM774</f>
        <v>0</v>
      </c>
      <c r="K171" s="1149">
        <f>intMF!AN774</f>
        <v>0</v>
      </c>
      <c r="L171" s="1149"/>
      <c r="M171" s="1149"/>
      <c r="N171" s="1149"/>
      <c r="O171" s="1149"/>
      <c r="P171" s="1149"/>
      <c r="Q171" s="1153"/>
    </row>
    <row r="172" spans="2:17">
      <c r="B172" s="1030" t="s">
        <v>173</v>
      </c>
      <c r="C172" s="1149">
        <f>intMF!AF775</f>
        <v>0</v>
      </c>
      <c r="D172" s="1149">
        <f>intMF!AG775</f>
        <v>0</v>
      </c>
      <c r="E172" s="1149">
        <f>intMF!AH775</f>
        <v>0</v>
      </c>
      <c r="F172" s="1162">
        <f>intMF!AI775</f>
        <v>0</v>
      </c>
      <c r="G172" s="1149">
        <f>intMF!AJ775</f>
        <v>0</v>
      </c>
      <c r="H172" s="1149">
        <f>intMF!AK775</f>
        <v>0</v>
      </c>
      <c r="I172" s="1149">
        <f>intMF!AL775</f>
        <v>0</v>
      </c>
      <c r="J172" s="1149">
        <f>intMF!AM775</f>
        <v>0</v>
      </c>
      <c r="K172" s="1149">
        <f>intMF!AN775</f>
        <v>0</v>
      </c>
      <c r="L172" s="1149"/>
      <c r="M172" s="1149"/>
      <c r="N172" s="1149"/>
      <c r="O172" s="1149"/>
      <c r="P172" s="1149"/>
      <c r="Q172" s="1153"/>
    </row>
    <row r="173" spans="2:17">
      <c r="B173" s="1031" t="s">
        <v>137</v>
      </c>
      <c r="C173" s="1149">
        <f>intMF!AF776</f>
        <v>-8.1839103739641851E-3</v>
      </c>
      <c r="D173" s="1149">
        <f>intMF!AG776</f>
        <v>1.004099197728725E-2</v>
      </c>
      <c r="E173" s="1149">
        <f>intMF!AH776</f>
        <v>0.10543849328692813</v>
      </c>
      <c r="F173" s="1162">
        <f>intMF!AI776</f>
        <v>0.192838805316248</v>
      </c>
      <c r="G173" s="1149">
        <f>intMF!AJ776</f>
        <v>8.1151150370923672E-2</v>
      </c>
      <c r="H173" s="1149">
        <f>intMF!AK776</f>
        <v>5.946059339791198E-2</v>
      </c>
      <c r="I173" s="1149">
        <f>intMF!AL776</f>
        <v>5.3616631769278861E-2</v>
      </c>
      <c r="J173" s="1149">
        <f>intMF!AM776</f>
        <v>4.7381052972788829E-2</v>
      </c>
      <c r="K173" s="1149">
        <f>intMF!AN776</f>
        <v>1.9539543148821215E-2</v>
      </c>
      <c r="L173" s="1149">
        <v>8.3256423664400836E-2</v>
      </c>
      <c r="M173" s="1149">
        <v>8.3256423664400836E-2</v>
      </c>
      <c r="N173" s="1149">
        <v>8.3256423664400836E-2</v>
      </c>
      <c r="O173" s="1149">
        <v>8.3256423664400836E-2</v>
      </c>
      <c r="P173" s="1149">
        <v>8.3256423664400836E-2</v>
      </c>
      <c r="Q173" s="1153">
        <v>8.3256423664400836E-2</v>
      </c>
    </row>
    <row r="174" spans="2:17">
      <c r="B174" s="1031" t="s">
        <v>156</v>
      </c>
      <c r="C174" s="1149">
        <f>intMF!AF777</f>
        <v>0.16558407577524084</v>
      </c>
      <c r="D174" s="1149">
        <f>intMF!AG777</f>
        <v>0.21522100039459019</v>
      </c>
      <c r="E174" s="1149">
        <f>intMF!AH777</f>
        <v>0.1227061698128695</v>
      </c>
      <c r="F174" s="1162">
        <f>intMF!AI777</f>
        <v>1.3119213189172901E-2</v>
      </c>
      <c r="G174" s="1149">
        <f>intMF!AJ777</f>
        <v>0.15475618068442537</v>
      </c>
      <c r="H174" s="1149">
        <f>intMF!AK777</f>
        <v>3.452247489823447E-2</v>
      </c>
      <c r="I174" s="1149">
        <f>intMF!AL777</f>
        <v>9.3535511435580157E-2</v>
      </c>
      <c r="J174" s="1149">
        <f>intMF!AM777</f>
        <v>7.5544894215517161E-2</v>
      </c>
      <c r="K174" s="1149">
        <f>intMF!AN777</f>
        <v>0.10466802164268936</v>
      </c>
      <c r="L174" s="1149">
        <v>6.3807356096327678E-2</v>
      </c>
      <c r="M174" s="1149">
        <v>6.3807356096327678E-2</v>
      </c>
      <c r="N174" s="1149">
        <v>6.3807356096327678E-2</v>
      </c>
      <c r="O174" s="1149">
        <v>6.3807356096327678E-2</v>
      </c>
      <c r="P174" s="1149">
        <v>6.3807356096327678E-2</v>
      </c>
      <c r="Q174" s="1153">
        <v>6.3807356096327678E-2</v>
      </c>
    </row>
    <row r="175" spans="2:17">
      <c r="B175" s="1031" t="s">
        <v>158</v>
      </c>
      <c r="C175" s="1149">
        <f>intMF!AF778</f>
        <v>0.13336066602255239</v>
      </c>
      <c r="D175" s="1149">
        <f>intMF!AG778</f>
        <v>0.16560986590592158</v>
      </c>
      <c r="E175" s="1149">
        <f>intMF!AH778</f>
        <v>4.2276425859135908E-2</v>
      </c>
      <c r="F175" s="1162">
        <f>intMF!AI778</f>
        <v>7.4750906351616709E-3</v>
      </c>
      <c r="G175" s="1149">
        <f>intMF!AJ778</f>
        <v>6.5631656345666964E-2</v>
      </c>
      <c r="H175" s="1149">
        <f>intMF!AK778</f>
        <v>-3.2593302221286022E-2</v>
      </c>
      <c r="I175" s="1149">
        <f>intMF!AL778</f>
        <v>-1.6851802879907989E-2</v>
      </c>
      <c r="J175" s="1149">
        <f>intMF!AM778</f>
        <v>7.5807228280947887E-3</v>
      </c>
      <c r="K175" s="1149">
        <f>intMF!AN778</f>
        <v>5.5264019464920558E-2</v>
      </c>
      <c r="L175" s="1149">
        <v>2.8129604410982597E-3</v>
      </c>
      <c r="M175" s="1149">
        <v>2.8129604410982597E-3</v>
      </c>
      <c r="N175" s="1149">
        <v>2.8129604410982597E-3</v>
      </c>
      <c r="O175" s="1149">
        <v>2.8129604410982597E-3</v>
      </c>
      <c r="P175" s="1149">
        <v>2.8129604410982597E-3</v>
      </c>
      <c r="Q175" s="1153">
        <v>2.8129604410982597E-3</v>
      </c>
    </row>
    <row r="176" spans="2:17">
      <c r="B176" s="1031" t="s">
        <v>171</v>
      </c>
      <c r="C176" s="1149">
        <f>intMF!AF779</f>
        <v>0.19948850799945042</v>
      </c>
      <c r="D176" s="1149">
        <f>intMF!AG779</f>
        <v>0.11621847796242864</v>
      </c>
      <c r="E176" s="1149">
        <f>intMF!AH779</f>
        <v>0.15756064578436277</v>
      </c>
      <c r="F176" s="1162">
        <f>intMF!AI779</f>
        <v>0.11016212469501263</v>
      </c>
      <c r="G176" s="1149">
        <f>intMF!AJ779</f>
        <v>7.7842570777042666E-2</v>
      </c>
      <c r="H176" s="1149">
        <f>intMF!AK779</f>
        <v>6.1424278244600769E-2</v>
      </c>
      <c r="I176" s="1149">
        <f>intMF!AL779</f>
        <v>0.10502527350758242</v>
      </c>
      <c r="J176" s="1149">
        <f>intMF!AM779</f>
        <v>6.2801811869365953E-2</v>
      </c>
      <c r="K176" s="1149">
        <f>intMF!AN779</f>
        <v>4.5045954318295861E-2</v>
      </c>
      <c r="L176" s="1149">
        <v>0.12317016333854536</v>
      </c>
      <c r="M176" s="1149">
        <v>0.12317016333854536</v>
      </c>
      <c r="N176" s="1149">
        <v>0.12317016333854536</v>
      </c>
      <c r="O176" s="1149">
        <v>0.12317016333854536</v>
      </c>
      <c r="P176" s="1149">
        <v>0.12317016333854536</v>
      </c>
      <c r="Q176" s="1153">
        <v>0.12317016333854536</v>
      </c>
    </row>
    <row r="177" spans="2:17">
      <c r="B177" s="1031" t="s">
        <v>144</v>
      </c>
      <c r="C177" s="1149">
        <f>intMF!AF780</f>
        <v>-0.16039177836319171</v>
      </c>
      <c r="D177" s="1149">
        <f>intMF!AG780</f>
        <v>-8.1638450919129926E-2</v>
      </c>
      <c r="E177" s="1149">
        <f>intMF!AH780</f>
        <v>-0.10895504690198661</v>
      </c>
      <c r="F177" s="1162">
        <f>intMF!AI780</f>
        <v>-0.11684321003789935</v>
      </c>
      <c r="G177" s="1149">
        <f>intMF!AJ780</f>
        <v>1.1281953561715739E-2</v>
      </c>
      <c r="H177" s="1149">
        <f>intMF!AK780</f>
        <v>5.6914988749196893E-3</v>
      </c>
      <c r="I177" s="1149">
        <f>intMF!AL780</f>
        <v>5.2372110357963445E-3</v>
      </c>
      <c r="J177" s="1149">
        <f>intMF!AM780</f>
        <v>5.1623595180564641E-3</v>
      </c>
      <c r="K177" s="1149">
        <f>intMF!AN780</f>
        <v>4.2611428920860846E-3</v>
      </c>
      <c r="L177" s="1149">
        <v>-6.2279566961585299E-2</v>
      </c>
      <c r="M177" s="1149">
        <v>-6.2279566961585299E-2</v>
      </c>
      <c r="N177" s="1149">
        <v>-6.2279566961585299E-2</v>
      </c>
      <c r="O177" s="1149">
        <v>-6.2279566961585299E-2</v>
      </c>
      <c r="P177" s="1149">
        <v>-6.2279566961585299E-2</v>
      </c>
      <c r="Q177" s="1153">
        <v>-6.2279566961585299E-2</v>
      </c>
    </row>
    <row r="178" spans="2:17">
      <c r="B178" s="1031" t="s">
        <v>163</v>
      </c>
      <c r="C178" s="1149">
        <f>intMF!AF781</f>
        <v>0.15739721601865425</v>
      </c>
      <c r="D178" s="1149">
        <f>intMF!AG781</f>
        <v>0.22526190410194313</v>
      </c>
      <c r="E178" s="1149">
        <f>intMF!AH781</f>
        <v>0.22814473514148459</v>
      </c>
      <c r="F178" s="1162">
        <f>intMF!AI781</f>
        <v>0.20595801850542075</v>
      </c>
      <c r="G178" s="1149">
        <f>intMF!AJ781</f>
        <v>0.23590733105534911</v>
      </c>
      <c r="H178" s="1149">
        <f>intMF!AK781</f>
        <v>9.3983068296146513E-2</v>
      </c>
      <c r="I178" s="1149">
        <f>intMF!AL781</f>
        <v>0.14715214320485903</v>
      </c>
      <c r="J178" s="1149">
        <f>intMF!AM781</f>
        <v>0.12292594718830609</v>
      </c>
      <c r="K178" s="1149">
        <f>intMF!AN781</f>
        <v>0.12420756479151049</v>
      </c>
      <c r="L178" s="1149">
        <v>0.14706377976072851</v>
      </c>
      <c r="M178" s="1149">
        <v>0.14706377976072851</v>
      </c>
      <c r="N178" s="1149">
        <v>0.14706377976072851</v>
      </c>
      <c r="O178" s="1149">
        <v>0.14706377976072851</v>
      </c>
      <c r="P178" s="1149">
        <v>0.14706377976072851</v>
      </c>
      <c r="Q178" s="1153">
        <v>0.14706377976072851</v>
      </c>
    </row>
    <row r="179" spans="2:17" ht="15.5" thickBot="1">
      <c r="B179" s="1032"/>
      <c r="C179" s="1156" t="str">
        <f>intMF!AF782</f>
        <v/>
      </c>
      <c r="D179" s="1156" t="str">
        <f>intMF!AG782</f>
        <v/>
      </c>
      <c r="E179" s="1156" t="str">
        <f>intMF!AH782</f>
        <v/>
      </c>
      <c r="F179" s="1165" t="str">
        <f>intMF!AI782</f>
        <v/>
      </c>
      <c r="G179" s="1156" t="str">
        <f>intMF!AJ782</f>
        <v/>
      </c>
      <c r="H179" s="1156" t="str">
        <f>intMF!AK782</f>
        <v/>
      </c>
      <c r="I179" s="1156" t="str">
        <f>intMF!AL782</f>
        <v/>
      </c>
      <c r="J179" s="1156" t="str">
        <f>intMF!AM782</f>
        <v/>
      </c>
      <c r="K179" s="1156" t="str">
        <f>intMF!AN782</f>
        <v/>
      </c>
      <c r="L179" s="1156" t="s">
        <v>55</v>
      </c>
      <c r="M179" s="1156"/>
      <c r="N179" s="1156"/>
      <c r="O179" s="1156"/>
      <c r="P179" s="1156"/>
      <c r="Q179" s="1157"/>
    </row>
    <row r="180" spans="2:17">
      <c r="C180" s="841"/>
      <c r="D180" s="841"/>
      <c r="E180" s="841"/>
      <c r="F180" s="841"/>
      <c r="G180" s="841"/>
    </row>
    <row r="181" spans="2:17">
      <c r="C181" s="841"/>
      <c r="D181" s="841"/>
      <c r="E181" s="841"/>
      <c r="F181" s="841"/>
      <c r="G181" s="841"/>
    </row>
    <row r="182" spans="2:17">
      <c r="C182" s="841"/>
      <c r="D182" s="841"/>
      <c r="E182" s="841"/>
      <c r="F182" s="841"/>
      <c r="G182" s="841"/>
    </row>
    <row r="183" spans="2:17">
      <c r="C183" s="841"/>
      <c r="D183" s="841"/>
      <c r="E183" s="841"/>
      <c r="F183" s="841"/>
      <c r="G183" s="841"/>
    </row>
    <row r="184" spans="2:17">
      <c r="C184" s="841"/>
      <c r="D184" s="841"/>
      <c r="E184" s="841"/>
      <c r="F184" s="841"/>
      <c r="G184" s="841"/>
    </row>
    <row r="185" spans="2:17">
      <c r="C185" s="841"/>
      <c r="D185" s="841"/>
      <c r="E185" s="841"/>
      <c r="F185" s="841"/>
      <c r="G185" s="841"/>
    </row>
    <row r="186" spans="2:17">
      <c r="C186" s="841"/>
      <c r="D186" s="841"/>
      <c r="E186" s="841"/>
      <c r="F186" s="841"/>
      <c r="G186" s="841"/>
    </row>
    <row r="187" spans="2:17">
      <c r="C187" s="841"/>
      <c r="D187" s="841"/>
      <c r="E187" s="841"/>
      <c r="F187" s="841"/>
      <c r="G187" s="841"/>
    </row>
    <row r="188" spans="2:17">
      <c r="C188" s="841"/>
      <c r="D188" s="841"/>
      <c r="E188" s="841"/>
      <c r="F188" s="841"/>
      <c r="G188" s="841"/>
    </row>
    <row r="189" spans="2:17">
      <c r="C189" s="841"/>
      <c r="D189" s="841"/>
      <c r="E189" s="841"/>
      <c r="F189" s="841"/>
      <c r="G189" s="841"/>
    </row>
    <row r="190" spans="2:17">
      <c r="C190" s="841"/>
      <c r="D190" s="841"/>
      <c r="E190" s="841"/>
      <c r="F190" s="841"/>
      <c r="G190" s="841"/>
    </row>
    <row r="191" spans="2:17">
      <c r="C191" s="841"/>
      <c r="D191" s="841"/>
      <c r="E191" s="841"/>
      <c r="F191" s="841"/>
      <c r="G191" s="841"/>
    </row>
    <row r="192" spans="2:17">
      <c r="C192" s="841"/>
      <c r="D192" s="841"/>
      <c r="E192" s="841"/>
      <c r="F192" s="841"/>
      <c r="G192" s="841"/>
    </row>
    <row r="193" spans="3:7">
      <c r="C193" s="841"/>
      <c r="D193" s="841"/>
      <c r="E193" s="841"/>
      <c r="F193" s="841"/>
      <c r="G193" s="841"/>
    </row>
    <row r="194" spans="3:7">
      <c r="C194" s="841"/>
      <c r="D194" s="841"/>
      <c r="E194" s="841"/>
      <c r="F194" s="841"/>
      <c r="G194" s="841"/>
    </row>
    <row r="195" spans="3:7">
      <c r="C195" s="841"/>
      <c r="D195" s="841"/>
      <c r="E195" s="841"/>
      <c r="F195" s="841"/>
      <c r="G195" s="841"/>
    </row>
    <row r="196" spans="3:7">
      <c r="C196" s="841"/>
      <c r="D196" s="841"/>
      <c r="E196" s="841"/>
      <c r="F196" s="841"/>
      <c r="G196" s="841"/>
    </row>
    <row r="197" spans="3:7">
      <c r="C197" s="841"/>
      <c r="D197" s="841"/>
      <c r="E197" s="841"/>
      <c r="F197" s="841"/>
      <c r="G197" s="841"/>
    </row>
    <row r="198" spans="3:7">
      <c r="C198" s="841"/>
      <c r="D198" s="841"/>
      <c r="E198" s="841"/>
      <c r="F198" s="841"/>
      <c r="G198" s="841"/>
    </row>
    <row r="199" spans="3:7">
      <c r="C199" s="841"/>
      <c r="D199" s="841"/>
      <c r="E199" s="841"/>
      <c r="F199" s="841"/>
      <c r="G199" s="841"/>
    </row>
    <row r="200" spans="3:7">
      <c r="C200" s="841"/>
      <c r="D200" s="841"/>
      <c r="E200" s="841"/>
      <c r="F200" s="841"/>
      <c r="G200" s="841"/>
    </row>
    <row r="201" spans="3:7">
      <c r="C201" s="841"/>
      <c r="D201" s="841"/>
      <c r="E201" s="841"/>
      <c r="F201" s="841"/>
      <c r="G201" s="841"/>
    </row>
    <row r="202" spans="3:7">
      <c r="C202" s="841"/>
      <c r="D202" s="841"/>
      <c r="E202" s="841"/>
      <c r="F202" s="841"/>
      <c r="G202" s="841"/>
    </row>
    <row r="203" spans="3:7">
      <c r="C203" s="841"/>
      <c r="D203" s="841"/>
      <c r="E203" s="841"/>
      <c r="F203" s="841"/>
      <c r="G203" s="841"/>
    </row>
    <row r="204" spans="3:7">
      <c r="C204" s="841"/>
      <c r="D204" s="841"/>
      <c r="E204" s="841"/>
      <c r="F204" s="841"/>
      <c r="G204" s="841"/>
    </row>
    <row r="205" spans="3:7">
      <c r="C205" s="841"/>
      <c r="D205" s="841"/>
      <c r="E205" s="841"/>
      <c r="F205" s="841"/>
      <c r="G205" s="841"/>
    </row>
    <row r="206" spans="3:7">
      <c r="C206" s="841"/>
      <c r="D206" s="841"/>
      <c r="E206" s="841"/>
      <c r="F206" s="841"/>
      <c r="G206" s="841"/>
    </row>
    <row r="207" spans="3:7">
      <c r="C207" s="841"/>
      <c r="D207" s="841"/>
      <c r="E207" s="841"/>
      <c r="F207" s="841"/>
      <c r="G207" s="841"/>
    </row>
  </sheetData>
  <mergeCells count="10">
    <mergeCell ref="H5:I5"/>
    <mergeCell ref="C7:Q9"/>
    <mergeCell ref="A1:Q1"/>
    <mergeCell ref="A62:Q62"/>
    <mergeCell ref="A123:Q123"/>
    <mergeCell ref="B159:Q159"/>
    <mergeCell ref="G6:Q6"/>
    <mergeCell ref="C6:F6"/>
    <mergeCell ref="G64:Q64"/>
    <mergeCell ref="C64:F64"/>
  </mergeCells>
  <pageMargins left="0.7" right="0.7" top="0.75" bottom="0.75" header="0.3" footer="0.3"/>
  <pageSetup scale="6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GX219"/>
  <sheetViews>
    <sheetView topLeftCell="C104" workbookViewId="0">
      <selection activeCell="CV200" sqref="CV200"/>
    </sheetView>
  </sheetViews>
  <sheetFormatPr defaultRowHeight="14.75"/>
  <cols>
    <col min="2" max="2" width="71.7265625" customWidth="1"/>
    <col min="97" max="97" width="10.6328125" customWidth="1"/>
    <col min="98" max="98" width="9.7265625" customWidth="1"/>
    <col min="99" max="100" width="10" customWidth="1"/>
    <col min="101" max="102" width="10.08984375" customWidth="1"/>
    <col min="103" max="103" width="10.81640625" customWidth="1"/>
    <col min="104" max="104" width="10.6328125" customWidth="1"/>
    <col min="105" max="105" width="10.7265625" customWidth="1"/>
    <col min="106" max="106" width="10.08984375" customWidth="1"/>
    <col min="107" max="107" width="10" customWidth="1"/>
  </cols>
  <sheetData>
    <row r="2" spans="2:190">
      <c r="B2" s="369" t="s">
        <v>957</v>
      </c>
      <c r="C2" s="700"/>
      <c r="D2" s="700"/>
      <c r="E2" s="700"/>
      <c r="F2" s="700"/>
      <c r="G2" s="700"/>
      <c r="H2" s="700"/>
      <c r="I2" s="700"/>
      <c r="J2" s="700"/>
      <c r="K2" s="700"/>
      <c r="L2" s="700"/>
      <c r="M2" s="700"/>
      <c r="N2" s="700"/>
      <c r="O2" s="700"/>
      <c r="P2" s="700"/>
      <c r="Q2" s="700"/>
      <c r="R2" s="700"/>
      <c r="S2" s="700"/>
      <c r="T2" s="700"/>
      <c r="U2" s="700"/>
      <c r="V2" s="700"/>
      <c r="W2" s="700"/>
      <c r="X2" s="700"/>
      <c r="Y2" s="700"/>
      <c r="Z2" s="700"/>
      <c r="AA2" s="700"/>
      <c r="AB2" s="700"/>
      <c r="AC2" s="700"/>
      <c r="AD2" s="700"/>
      <c r="AE2" s="700"/>
      <c r="AF2" s="700"/>
      <c r="AG2" s="700"/>
      <c r="AH2" s="700"/>
      <c r="AI2" s="700"/>
      <c r="AJ2" s="700"/>
      <c r="AK2" s="700"/>
      <c r="AL2" s="700"/>
      <c r="AM2" s="700"/>
      <c r="AN2" s="700"/>
      <c r="AO2" s="700"/>
      <c r="AP2" s="700"/>
      <c r="AQ2" s="700"/>
      <c r="AR2" s="700"/>
      <c r="AS2" s="700"/>
      <c r="AT2" s="700"/>
      <c r="AU2" s="700"/>
      <c r="AV2" s="700"/>
      <c r="AW2" s="700"/>
      <c r="AX2" s="700"/>
      <c r="AY2" s="700"/>
      <c r="AZ2" s="700"/>
      <c r="BA2" s="700"/>
      <c r="BB2" s="700"/>
      <c r="BC2" s="700"/>
      <c r="BD2" s="700"/>
      <c r="BE2" s="700"/>
      <c r="BF2" s="700"/>
      <c r="BG2" s="700"/>
      <c r="BH2" s="700"/>
      <c r="BI2" s="700"/>
      <c r="BJ2" s="700"/>
      <c r="BK2" s="700"/>
      <c r="BL2" s="700"/>
      <c r="BM2" s="700"/>
      <c r="BN2" s="700"/>
      <c r="BO2" s="700"/>
      <c r="BP2" s="700"/>
      <c r="BQ2" s="700"/>
      <c r="BR2" s="700"/>
      <c r="BS2" s="700"/>
      <c r="BT2" s="700"/>
      <c r="BU2" s="700"/>
      <c r="BV2" s="700"/>
      <c r="BW2" s="700"/>
      <c r="BX2" s="700"/>
      <c r="BY2" s="700"/>
      <c r="BZ2" s="700"/>
      <c r="CA2" s="700"/>
      <c r="CB2" s="700"/>
      <c r="CC2" s="700"/>
      <c r="CD2" s="700"/>
      <c r="CE2" s="700"/>
      <c r="CF2" s="700"/>
      <c r="CG2" s="700"/>
      <c r="CH2" s="700"/>
      <c r="CI2" s="700"/>
      <c r="CJ2" s="700"/>
      <c r="CK2" s="700"/>
      <c r="CL2" s="700"/>
      <c r="CM2" s="700"/>
      <c r="CN2" s="700"/>
      <c r="CO2" s="700"/>
      <c r="CP2" s="700"/>
      <c r="CQ2" s="700"/>
      <c r="CR2" s="700"/>
      <c r="CS2" s="700"/>
      <c r="CT2" s="700"/>
      <c r="CU2" s="700"/>
      <c r="CV2" s="700"/>
      <c r="CW2" s="700"/>
      <c r="CX2" s="700"/>
      <c r="CY2" s="700"/>
      <c r="CZ2" s="700"/>
      <c r="DA2" s="700"/>
      <c r="DB2" s="700"/>
      <c r="DC2" s="700"/>
      <c r="DD2" s="700"/>
      <c r="DE2" s="700"/>
      <c r="DF2" s="700"/>
      <c r="DG2" s="700"/>
      <c r="DH2" s="700"/>
      <c r="DI2" s="700"/>
      <c r="DJ2" s="700"/>
      <c r="DK2" s="700"/>
      <c r="DL2" s="700"/>
      <c r="DM2" s="700"/>
      <c r="DN2" s="700"/>
      <c r="DO2" s="700"/>
      <c r="DP2" s="700"/>
      <c r="DQ2" s="700"/>
      <c r="DR2" s="700"/>
      <c r="DS2" s="700"/>
      <c r="DT2" s="700"/>
      <c r="DU2" s="701"/>
      <c r="DV2" s="700"/>
      <c r="DW2" s="700"/>
      <c r="DX2" s="700"/>
      <c r="DY2" s="700"/>
      <c r="DZ2" s="700"/>
      <c r="EA2" s="700"/>
      <c r="EB2" s="700"/>
      <c r="EC2" s="700"/>
      <c r="ED2" s="700"/>
      <c r="EE2" s="700"/>
      <c r="EF2" s="700"/>
      <c r="EG2" s="700"/>
      <c r="EH2" s="700"/>
      <c r="EI2" s="700"/>
      <c r="EJ2" s="700"/>
      <c r="EK2" s="700"/>
      <c r="EL2" s="700"/>
      <c r="EM2" s="700"/>
      <c r="EN2" s="700"/>
      <c r="EO2" s="700"/>
      <c r="EP2" s="700"/>
      <c r="EQ2" s="700"/>
      <c r="ER2" s="700"/>
      <c r="ES2" s="700"/>
      <c r="ET2" s="700"/>
      <c r="EU2" s="700"/>
      <c r="EV2" s="700"/>
      <c r="EW2" s="700"/>
      <c r="EX2" s="700"/>
      <c r="EY2" s="700"/>
      <c r="EZ2" s="700"/>
      <c r="FA2" s="700"/>
      <c r="FB2" s="700"/>
      <c r="FC2" s="700"/>
      <c r="FD2" s="700"/>
      <c r="FE2" s="700"/>
      <c r="FF2" s="700"/>
      <c r="FG2" s="700"/>
      <c r="FH2" s="700"/>
      <c r="FI2" s="700"/>
      <c r="FJ2" s="700"/>
      <c r="FK2" s="700"/>
      <c r="FL2" s="700"/>
      <c r="FM2" s="700"/>
      <c r="FN2" s="700"/>
      <c r="FO2" s="700"/>
      <c r="FP2" s="700"/>
      <c r="FQ2" s="700"/>
      <c r="FR2" s="700"/>
      <c r="FS2" s="700"/>
      <c r="FT2" s="700"/>
      <c r="FU2" s="700"/>
      <c r="FV2" s="700"/>
      <c r="FW2" s="700"/>
      <c r="FX2" s="700"/>
      <c r="FY2" s="700"/>
      <c r="FZ2" s="700"/>
      <c r="GA2" s="700"/>
      <c r="GB2" s="700"/>
    </row>
    <row r="3" spans="2:190">
      <c r="B3" s="702" t="s">
        <v>958</v>
      </c>
      <c r="C3" s="703"/>
      <c r="D3" s="703"/>
      <c r="E3" s="703"/>
      <c r="F3" s="704" t="s">
        <v>1016</v>
      </c>
      <c r="G3" s="704" t="s">
        <v>1017</v>
      </c>
      <c r="H3" s="704" t="s">
        <v>1018</v>
      </c>
      <c r="I3" s="704" t="s">
        <v>1019</v>
      </c>
      <c r="J3" s="704" t="s">
        <v>1020</v>
      </c>
      <c r="K3" s="704" t="s">
        <v>1021</v>
      </c>
      <c r="L3" s="704" t="s">
        <v>1022</v>
      </c>
      <c r="M3" s="704" t="s">
        <v>1023</v>
      </c>
      <c r="N3" s="704" t="s">
        <v>1024</v>
      </c>
      <c r="O3" s="704" t="s">
        <v>1025</v>
      </c>
      <c r="P3" s="704" t="s">
        <v>1026</v>
      </c>
      <c r="Q3" s="704" t="s">
        <v>1027</v>
      </c>
      <c r="R3" s="704" t="s">
        <v>1028</v>
      </c>
      <c r="S3" s="704" t="s">
        <v>1029</v>
      </c>
      <c r="T3" s="704" t="s">
        <v>1030</v>
      </c>
      <c r="U3" s="704" t="s">
        <v>1031</v>
      </c>
      <c r="V3" s="704" t="s">
        <v>1032</v>
      </c>
      <c r="W3" s="704" t="s">
        <v>1033</v>
      </c>
      <c r="X3" s="704" t="s">
        <v>1034</v>
      </c>
      <c r="Y3" s="704" t="s">
        <v>1035</v>
      </c>
      <c r="Z3" s="704" t="s">
        <v>1036</v>
      </c>
      <c r="AA3" s="704" t="s">
        <v>1037</v>
      </c>
      <c r="AB3" s="704" t="s">
        <v>1038</v>
      </c>
      <c r="AC3" s="704" t="s">
        <v>1039</v>
      </c>
      <c r="AD3" s="704" t="s">
        <v>1040</v>
      </c>
      <c r="AE3" s="704" t="s">
        <v>1041</v>
      </c>
      <c r="AF3" s="704" t="s">
        <v>1042</v>
      </c>
      <c r="AG3" s="704" t="s">
        <v>1043</v>
      </c>
      <c r="AH3" s="704" t="s">
        <v>1044</v>
      </c>
      <c r="AI3" s="704" t="s">
        <v>1045</v>
      </c>
      <c r="AJ3" s="704" t="s">
        <v>1046</v>
      </c>
      <c r="AK3" s="704" t="s">
        <v>1047</v>
      </c>
      <c r="AL3" s="704" t="s">
        <v>1048</v>
      </c>
      <c r="AM3" s="704" t="s">
        <v>1049</v>
      </c>
      <c r="AN3" s="704" t="s">
        <v>1050</v>
      </c>
      <c r="AO3" s="704" t="s">
        <v>1051</v>
      </c>
      <c r="AP3" s="704" t="s">
        <v>1052</v>
      </c>
      <c r="AQ3" s="704" t="s">
        <v>1053</v>
      </c>
      <c r="AR3" s="704" t="s">
        <v>1054</v>
      </c>
      <c r="AS3" s="704" t="s">
        <v>1055</v>
      </c>
      <c r="AT3" s="704" t="s">
        <v>1056</v>
      </c>
      <c r="AU3" s="704" t="s">
        <v>1057</v>
      </c>
      <c r="AV3" s="704" t="s">
        <v>1058</v>
      </c>
      <c r="AW3" s="704" t="s">
        <v>1059</v>
      </c>
      <c r="AX3" s="704" t="s">
        <v>1060</v>
      </c>
      <c r="AY3" s="704" t="s">
        <v>1061</v>
      </c>
      <c r="AZ3" s="704" t="s">
        <v>1062</v>
      </c>
      <c r="BA3" s="704" t="s">
        <v>1063</v>
      </c>
      <c r="BB3" s="704" t="s">
        <v>1064</v>
      </c>
      <c r="BC3" s="704" t="s">
        <v>1065</v>
      </c>
      <c r="BD3" s="704" t="s">
        <v>1066</v>
      </c>
      <c r="BE3" s="704" t="s">
        <v>1067</v>
      </c>
      <c r="BF3" s="704" t="s">
        <v>1068</v>
      </c>
      <c r="BG3" s="704" t="s">
        <v>1069</v>
      </c>
      <c r="BH3" s="704" t="s">
        <v>1070</v>
      </c>
      <c r="BI3" s="704" t="s">
        <v>1071</v>
      </c>
      <c r="BJ3" s="704" t="s">
        <v>1072</v>
      </c>
      <c r="BK3" s="704" t="s">
        <v>1073</v>
      </c>
      <c r="BL3" s="704" t="s">
        <v>1074</v>
      </c>
      <c r="BM3" s="704" t="s">
        <v>975</v>
      </c>
      <c r="BN3" s="704" t="s">
        <v>976</v>
      </c>
      <c r="BO3" s="704" t="s">
        <v>977</v>
      </c>
      <c r="BP3" s="704" t="s">
        <v>978</v>
      </c>
      <c r="BQ3" s="704" t="s">
        <v>979</v>
      </c>
      <c r="BR3" s="704" t="s">
        <v>980</v>
      </c>
      <c r="BS3" s="704" t="s">
        <v>981</v>
      </c>
      <c r="BT3" s="704" t="s">
        <v>982</v>
      </c>
      <c r="BU3" s="704" t="s">
        <v>983</v>
      </c>
      <c r="BV3" s="704" t="s">
        <v>984</v>
      </c>
      <c r="BW3" s="704" t="s">
        <v>985</v>
      </c>
      <c r="BX3" s="704" t="s">
        <v>986</v>
      </c>
      <c r="BY3" s="704" t="s">
        <v>788</v>
      </c>
      <c r="BZ3" s="704" t="s">
        <v>789</v>
      </c>
      <c r="CA3" s="704" t="s">
        <v>790</v>
      </c>
      <c r="CB3" s="704" t="s">
        <v>791</v>
      </c>
      <c r="CC3" s="704" t="s">
        <v>792</v>
      </c>
      <c r="CD3" s="704" t="s">
        <v>793</v>
      </c>
      <c r="CE3" s="704" t="s">
        <v>794</v>
      </c>
      <c r="CF3" s="704" t="s">
        <v>795</v>
      </c>
      <c r="CG3" s="704" t="s">
        <v>796</v>
      </c>
      <c r="CH3" s="704" t="s">
        <v>797</v>
      </c>
      <c r="CI3" s="704" t="s">
        <v>798</v>
      </c>
      <c r="CJ3" s="704" t="s">
        <v>799</v>
      </c>
      <c r="CK3" s="704" t="s">
        <v>800</v>
      </c>
      <c r="CL3" s="704" t="s">
        <v>801</v>
      </c>
      <c r="CM3" s="704" t="s">
        <v>802</v>
      </c>
      <c r="CN3" s="704" t="s">
        <v>803</v>
      </c>
      <c r="CO3" s="704" t="s">
        <v>804</v>
      </c>
      <c r="CP3" s="704" t="s">
        <v>805</v>
      </c>
      <c r="CQ3" s="704" t="s">
        <v>806</v>
      </c>
      <c r="CR3" s="704" t="s">
        <v>807</v>
      </c>
      <c r="CS3" s="704" t="s">
        <v>808</v>
      </c>
      <c r="CT3" s="704" t="s">
        <v>809</v>
      </c>
      <c r="CU3" s="704" t="s">
        <v>810</v>
      </c>
      <c r="CV3" s="704" t="s">
        <v>811</v>
      </c>
      <c r="CW3" s="704" t="s">
        <v>812</v>
      </c>
      <c r="CX3" s="704" t="s">
        <v>813</v>
      </c>
      <c r="CY3" s="704" t="s">
        <v>814</v>
      </c>
      <c r="CZ3" s="704" t="s">
        <v>815</v>
      </c>
      <c r="DA3" s="704" t="s">
        <v>816</v>
      </c>
      <c r="DB3" s="704" t="s">
        <v>817</v>
      </c>
      <c r="DC3" s="704" t="s">
        <v>818</v>
      </c>
      <c r="DD3" s="704" t="s">
        <v>819</v>
      </c>
      <c r="DE3" s="704" t="s">
        <v>820</v>
      </c>
      <c r="DF3" s="704" t="s">
        <v>821</v>
      </c>
      <c r="DG3" s="704" t="s">
        <v>822</v>
      </c>
      <c r="DH3" s="704" t="s">
        <v>823</v>
      </c>
      <c r="DI3" s="704" t="s">
        <v>824</v>
      </c>
      <c r="DJ3" s="704" t="s">
        <v>825</v>
      </c>
      <c r="DK3" s="704" t="s">
        <v>826</v>
      </c>
      <c r="DL3" s="704" t="s">
        <v>827</v>
      </c>
      <c r="DM3" s="704" t="s">
        <v>828</v>
      </c>
      <c r="DN3" s="704" t="s">
        <v>829</v>
      </c>
      <c r="DO3" s="704" t="s">
        <v>830</v>
      </c>
      <c r="DP3" s="704" t="s">
        <v>831</v>
      </c>
      <c r="DQ3" s="704" t="s">
        <v>832</v>
      </c>
      <c r="DR3" s="704" t="s">
        <v>833</v>
      </c>
      <c r="DS3" s="704" t="s">
        <v>834</v>
      </c>
      <c r="DT3" s="704" t="s">
        <v>835</v>
      </c>
      <c r="DU3" s="704" t="s">
        <v>836</v>
      </c>
      <c r="DV3" s="704" t="s">
        <v>837</v>
      </c>
      <c r="DW3" s="704" t="s">
        <v>838</v>
      </c>
      <c r="DX3" s="704" t="s">
        <v>839</v>
      </c>
      <c r="DY3" s="704" t="s">
        <v>840</v>
      </c>
      <c r="DZ3" s="704" t="s">
        <v>841</v>
      </c>
      <c r="EA3" s="704" t="s">
        <v>842</v>
      </c>
      <c r="EB3" s="704" t="s">
        <v>843</v>
      </c>
      <c r="EC3" s="704" t="s">
        <v>844</v>
      </c>
      <c r="ED3" s="704" t="s">
        <v>845</v>
      </c>
      <c r="EE3" s="704" t="s">
        <v>846</v>
      </c>
      <c r="EF3" s="704" t="s">
        <v>847</v>
      </c>
      <c r="EG3" s="704" t="s">
        <v>848</v>
      </c>
      <c r="EH3" s="704" t="s">
        <v>849</v>
      </c>
      <c r="EI3" s="704" t="s">
        <v>850</v>
      </c>
      <c r="EJ3" s="704" t="s">
        <v>851</v>
      </c>
      <c r="EK3" s="704" t="s">
        <v>852</v>
      </c>
      <c r="EL3" s="704" t="s">
        <v>853</v>
      </c>
      <c r="EM3" s="704" t="s">
        <v>854</v>
      </c>
      <c r="EN3" s="704" t="s">
        <v>855</v>
      </c>
      <c r="EO3" s="704" t="s">
        <v>856</v>
      </c>
      <c r="EP3" s="704" t="s">
        <v>857</v>
      </c>
      <c r="EQ3" s="704" t="s">
        <v>858</v>
      </c>
      <c r="ER3" s="704" t="s">
        <v>859</v>
      </c>
      <c r="ES3" s="704" t="s">
        <v>860</v>
      </c>
      <c r="ET3" s="704" t="s">
        <v>861</v>
      </c>
      <c r="EU3" s="704" t="s">
        <v>862</v>
      </c>
      <c r="EV3" s="704" t="s">
        <v>863</v>
      </c>
      <c r="EW3" s="704" t="s">
        <v>864</v>
      </c>
      <c r="EX3" s="704" t="s">
        <v>865</v>
      </c>
      <c r="EY3" s="704" t="s">
        <v>866</v>
      </c>
      <c r="EZ3" s="704" t="s">
        <v>867</v>
      </c>
      <c r="FA3" s="704" t="s">
        <v>868</v>
      </c>
      <c r="FB3" s="704" t="s">
        <v>869</v>
      </c>
      <c r="FC3" s="704" t="s">
        <v>870</v>
      </c>
      <c r="FD3" s="704" t="s">
        <v>871</v>
      </c>
      <c r="FE3" s="704" t="s">
        <v>872</v>
      </c>
      <c r="FF3" s="704" t="s">
        <v>873</v>
      </c>
      <c r="FG3" s="704" t="s">
        <v>874</v>
      </c>
      <c r="FH3" s="704" t="s">
        <v>875</v>
      </c>
      <c r="FI3" s="704" t="s">
        <v>876</v>
      </c>
      <c r="FJ3" s="704" t="s">
        <v>877</v>
      </c>
      <c r="FK3" s="704" t="s">
        <v>878</v>
      </c>
      <c r="FL3" s="704" t="s">
        <v>879</v>
      </c>
      <c r="FM3" s="704" t="s">
        <v>880</v>
      </c>
      <c r="FN3" s="704" t="s">
        <v>881</v>
      </c>
      <c r="FO3" s="704" t="s">
        <v>882</v>
      </c>
      <c r="FP3" s="704" t="s">
        <v>883</v>
      </c>
      <c r="FQ3" s="704" t="s">
        <v>987</v>
      </c>
      <c r="FR3" s="704" t="s">
        <v>988</v>
      </c>
      <c r="FS3" s="704" t="s">
        <v>989</v>
      </c>
      <c r="FT3" s="704" t="s">
        <v>990</v>
      </c>
      <c r="FU3" s="704" t="s">
        <v>991</v>
      </c>
      <c r="FV3" s="704" t="s">
        <v>994</v>
      </c>
      <c r="FW3" s="704" t="s">
        <v>995</v>
      </c>
      <c r="FX3" s="704" t="s">
        <v>996</v>
      </c>
      <c r="FY3" s="704" t="s">
        <v>997</v>
      </c>
      <c r="FZ3" s="704" t="s">
        <v>1000</v>
      </c>
      <c r="GA3" s="704"/>
      <c r="GB3" s="704" t="s">
        <v>1001</v>
      </c>
      <c r="GC3" s="704" t="s">
        <v>1002</v>
      </c>
      <c r="GD3" s="704" t="s">
        <v>1003</v>
      </c>
      <c r="GE3" s="704" t="s">
        <v>1004</v>
      </c>
      <c r="GF3" s="704" t="s">
        <v>1005</v>
      </c>
      <c r="GG3" s="704" t="s">
        <v>1006</v>
      </c>
      <c r="GH3" s="704" t="s">
        <v>1007</v>
      </c>
    </row>
    <row r="4" spans="2:190">
      <c r="B4" s="705"/>
      <c r="C4" s="703"/>
      <c r="D4" s="2633" t="s">
        <v>959</v>
      </c>
      <c r="E4" s="703"/>
      <c r="F4" s="703"/>
      <c r="G4" s="703"/>
      <c r="H4" s="703"/>
      <c r="I4" s="703"/>
      <c r="J4" s="703"/>
      <c r="K4" s="703"/>
      <c r="L4" s="703"/>
      <c r="M4" s="703"/>
      <c r="N4" s="703"/>
      <c r="O4" s="703"/>
      <c r="P4" s="703"/>
      <c r="Q4" s="703"/>
      <c r="R4" s="703"/>
      <c r="S4" s="703"/>
      <c r="T4" s="703"/>
      <c r="U4" s="703"/>
      <c r="V4" s="703"/>
      <c r="W4" s="703"/>
      <c r="X4" s="703"/>
      <c r="Y4" s="703"/>
      <c r="Z4" s="703"/>
      <c r="AA4" s="703"/>
      <c r="AB4" s="703"/>
      <c r="AC4" s="703"/>
      <c r="AD4" s="703"/>
      <c r="AE4" s="703"/>
      <c r="AF4" s="703"/>
      <c r="AG4" s="703"/>
      <c r="AH4" s="703"/>
      <c r="AI4" s="703"/>
      <c r="AJ4" s="703"/>
      <c r="AK4" s="703"/>
      <c r="AL4" s="703"/>
      <c r="AM4" s="703"/>
      <c r="AN4" s="703"/>
      <c r="AO4" s="703"/>
      <c r="AP4" s="703"/>
      <c r="AQ4" s="703"/>
      <c r="AR4" s="703"/>
      <c r="AS4" s="703"/>
      <c r="AT4" s="703"/>
      <c r="AU4" s="703"/>
      <c r="AV4" s="703"/>
      <c r="AW4" s="703"/>
      <c r="AX4" s="703"/>
      <c r="AY4" s="703"/>
      <c r="AZ4" s="703"/>
      <c r="BA4" s="703"/>
      <c r="BB4" s="703"/>
      <c r="BC4" s="703"/>
      <c r="BD4" s="703"/>
      <c r="BE4" s="703"/>
      <c r="BF4" s="703"/>
      <c r="BG4" s="703"/>
      <c r="BH4" s="703"/>
      <c r="BI4" s="703"/>
      <c r="BJ4" s="703"/>
      <c r="BK4" s="703"/>
      <c r="BL4" s="703"/>
      <c r="BM4" s="703"/>
      <c r="BN4" s="703"/>
      <c r="BO4" s="703"/>
      <c r="BP4" s="703"/>
      <c r="BQ4" s="703"/>
      <c r="BR4" s="703"/>
      <c r="BS4" s="703"/>
      <c r="BT4" s="703"/>
      <c r="BU4" s="703"/>
      <c r="BV4" s="703"/>
      <c r="BW4" s="703"/>
      <c r="BX4" s="703"/>
      <c r="BY4" s="703"/>
      <c r="BZ4" s="703"/>
      <c r="CA4" s="703"/>
      <c r="CB4" s="703"/>
      <c r="CC4" s="703"/>
      <c r="CD4" s="703"/>
      <c r="CE4" s="703"/>
      <c r="CF4" s="703"/>
      <c r="CG4" s="703"/>
      <c r="CH4" s="703"/>
      <c r="CI4" s="703"/>
      <c r="CJ4" s="703"/>
      <c r="CK4" s="703"/>
      <c r="CL4" s="703"/>
      <c r="CM4" s="703"/>
      <c r="CN4" s="703"/>
      <c r="CO4" s="703"/>
      <c r="CP4" s="703"/>
      <c r="CQ4" s="703"/>
      <c r="CR4" s="703"/>
      <c r="CS4" s="703"/>
      <c r="CT4" s="703"/>
      <c r="CU4" s="703"/>
      <c r="CV4" s="703"/>
      <c r="CW4" s="703"/>
      <c r="CX4" s="703"/>
      <c r="CY4" s="703"/>
      <c r="CZ4" s="703"/>
      <c r="DA4" s="703"/>
      <c r="DB4" s="703"/>
      <c r="DC4" s="703"/>
      <c r="DD4" s="703"/>
      <c r="DE4" s="703"/>
      <c r="DF4" s="703"/>
      <c r="DG4" s="703"/>
      <c r="DH4" s="703"/>
      <c r="DI4" s="703"/>
      <c r="DJ4" s="703"/>
      <c r="DK4" s="703"/>
      <c r="DL4" s="703"/>
      <c r="DM4" s="703"/>
      <c r="DN4" s="703"/>
      <c r="DO4" s="703"/>
      <c r="DP4" s="703"/>
      <c r="DQ4" s="703"/>
      <c r="DR4" s="703"/>
      <c r="DS4" s="703"/>
      <c r="DT4" s="703"/>
      <c r="DU4" s="706"/>
      <c r="DV4" s="703"/>
      <c r="DW4" s="703"/>
      <c r="DX4" s="703"/>
      <c r="DY4" s="703"/>
      <c r="DZ4" s="703"/>
      <c r="EA4" s="703"/>
      <c r="EB4" s="703"/>
      <c r="EC4" s="703"/>
      <c r="ED4" s="703"/>
      <c r="EE4" s="703"/>
      <c r="EF4" s="703"/>
      <c r="EG4" s="703"/>
      <c r="EH4" s="703"/>
      <c r="EI4" s="703"/>
      <c r="EJ4" s="703"/>
      <c r="EK4" s="703"/>
      <c r="EL4" s="703"/>
      <c r="EM4" s="703"/>
      <c r="EN4" s="703"/>
      <c r="EO4" s="703"/>
      <c r="EP4" s="703"/>
      <c r="EQ4" s="703"/>
      <c r="ER4" s="703"/>
      <c r="ES4" s="703"/>
      <c r="ET4" s="703"/>
      <c r="EU4" s="703"/>
      <c r="EV4" s="703"/>
      <c r="EW4" s="703"/>
      <c r="EX4" s="703"/>
      <c r="EY4" s="703"/>
      <c r="EZ4" s="703"/>
      <c r="FA4" s="703"/>
      <c r="FB4" s="703"/>
      <c r="FC4" s="703"/>
      <c r="FD4" s="703"/>
      <c r="FE4" s="703"/>
      <c r="FF4" s="703"/>
      <c r="FG4" s="703"/>
      <c r="FH4" s="703"/>
      <c r="FI4" s="703"/>
      <c r="FJ4" s="703"/>
      <c r="FK4" s="703"/>
      <c r="FL4" s="703"/>
      <c r="FM4" s="703"/>
      <c r="FN4" s="703"/>
      <c r="FO4" s="703"/>
      <c r="FP4" s="703"/>
      <c r="FQ4" s="703"/>
      <c r="FR4" s="703"/>
      <c r="FS4" s="703"/>
      <c r="FT4" s="703"/>
      <c r="FU4" s="703"/>
      <c r="FV4" s="703"/>
      <c r="FW4" s="703"/>
      <c r="FX4" s="703"/>
      <c r="FY4" s="703"/>
      <c r="FZ4" s="703"/>
      <c r="GA4" s="703"/>
      <c r="GB4" s="703"/>
      <c r="GC4" s="703"/>
      <c r="GD4" s="703"/>
      <c r="GE4" s="703"/>
      <c r="GF4" s="703"/>
      <c r="GG4" s="703"/>
      <c r="GH4" s="703"/>
    </row>
    <row r="5" spans="2:190">
      <c r="B5" s="702" t="s">
        <v>960</v>
      </c>
      <c r="C5" s="703"/>
      <c r="D5" s="2634"/>
      <c r="E5" s="703"/>
      <c r="F5" s="703"/>
      <c r="G5" s="703"/>
      <c r="H5" s="703"/>
      <c r="I5" s="703"/>
      <c r="J5" s="703"/>
      <c r="K5" s="703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3"/>
      <c r="AM5" s="703"/>
      <c r="AN5" s="703"/>
      <c r="AO5" s="703"/>
      <c r="AP5" s="703"/>
      <c r="AQ5" s="703"/>
      <c r="AR5" s="703"/>
      <c r="AS5" s="703"/>
      <c r="AT5" s="703"/>
      <c r="AU5" s="703"/>
      <c r="AV5" s="703"/>
      <c r="AW5" s="703"/>
      <c r="AX5" s="703"/>
      <c r="AY5" s="703"/>
      <c r="AZ5" s="703"/>
      <c r="BA5" s="703"/>
      <c r="BB5" s="703"/>
      <c r="BC5" s="703"/>
      <c r="BD5" s="703"/>
      <c r="BE5" s="703"/>
      <c r="BF5" s="703"/>
      <c r="BG5" s="703"/>
      <c r="BH5" s="703"/>
      <c r="BI5" s="703"/>
      <c r="BJ5" s="703"/>
      <c r="BK5" s="703"/>
      <c r="BL5" s="703"/>
      <c r="BM5" s="703"/>
      <c r="BN5" s="703"/>
      <c r="BO5" s="703"/>
      <c r="BP5" s="703"/>
      <c r="BQ5" s="703"/>
      <c r="BR5" s="703"/>
      <c r="BS5" s="703"/>
      <c r="BT5" s="703"/>
      <c r="BU5" s="703"/>
      <c r="BV5" s="703"/>
      <c r="BW5" s="703"/>
      <c r="BX5" s="703"/>
      <c r="BY5" s="703"/>
      <c r="BZ5" s="703"/>
      <c r="CA5" s="703"/>
      <c r="CB5" s="703"/>
      <c r="CC5" s="703"/>
      <c r="CD5" s="703"/>
      <c r="CE5" s="703"/>
      <c r="CF5" s="703"/>
      <c r="CG5" s="703"/>
      <c r="CH5" s="703"/>
      <c r="CI5" s="703"/>
      <c r="CJ5" s="703"/>
      <c r="CK5" s="703"/>
      <c r="CL5" s="703"/>
      <c r="CM5" s="703"/>
      <c r="CN5" s="703"/>
      <c r="CO5" s="703"/>
      <c r="CP5" s="703"/>
      <c r="CQ5" s="703"/>
      <c r="CR5" s="703"/>
      <c r="CS5" s="703"/>
      <c r="CT5" s="703"/>
      <c r="CU5" s="703"/>
      <c r="CV5" s="703"/>
      <c r="CW5" s="703"/>
      <c r="CX5" s="703"/>
      <c r="CY5" s="703"/>
      <c r="CZ5" s="703"/>
      <c r="DA5" s="703"/>
      <c r="DB5" s="703"/>
      <c r="DC5" s="703"/>
      <c r="DD5" s="703"/>
      <c r="DE5" s="703"/>
      <c r="DF5" s="703"/>
      <c r="DG5" s="703"/>
      <c r="DH5" s="703"/>
      <c r="DI5" s="703"/>
      <c r="DJ5" s="703"/>
      <c r="DK5" s="703"/>
      <c r="DL5" s="703"/>
      <c r="DM5" s="703"/>
      <c r="DN5" s="703"/>
      <c r="DO5" s="703"/>
      <c r="DP5" s="703"/>
      <c r="DQ5" s="703"/>
      <c r="DR5" s="703"/>
      <c r="DS5" s="703"/>
      <c r="DT5" s="703"/>
      <c r="DU5" s="706"/>
      <c r="DV5" s="706"/>
      <c r="DW5" s="706"/>
      <c r="DX5" s="706"/>
      <c r="DY5" s="706"/>
      <c r="DZ5" s="706"/>
      <c r="EA5" s="706"/>
      <c r="EB5" s="706"/>
      <c r="EC5" s="706"/>
      <c r="ED5" s="706"/>
      <c r="EE5" s="706"/>
      <c r="EF5" s="706"/>
      <c r="EG5" s="706"/>
      <c r="EH5" s="706"/>
      <c r="EI5" s="706"/>
      <c r="EJ5" s="706"/>
      <c r="EK5" s="706"/>
      <c r="EL5" s="706"/>
      <c r="EM5" s="706"/>
      <c r="EN5" s="706"/>
      <c r="EO5" s="706"/>
      <c r="EP5" s="706"/>
      <c r="EQ5" s="706"/>
      <c r="ER5" s="706"/>
      <c r="ES5" s="706"/>
      <c r="ET5" s="706"/>
      <c r="EU5" s="706"/>
      <c r="EV5" s="706"/>
      <c r="EW5" s="706"/>
      <c r="EX5" s="706"/>
      <c r="EY5" s="706"/>
      <c r="EZ5" s="706"/>
      <c r="FA5" s="706"/>
      <c r="FB5" s="706"/>
      <c r="FC5" s="706"/>
      <c r="FD5" s="706"/>
      <c r="FE5" s="706"/>
      <c r="FF5" s="706"/>
      <c r="FG5" s="706"/>
      <c r="FH5" s="706"/>
      <c r="FI5" s="706"/>
      <c r="FJ5" s="706"/>
      <c r="FK5" s="706"/>
      <c r="FL5" s="706"/>
      <c r="FM5" s="706"/>
      <c r="FN5" s="706"/>
      <c r="FO5" s="706"/>
      <c r="FP5" s="706"/>
      <c r="FQ5" s="706"/>
      <c r="FR5" s="706"/>
      <c r="FS5" s="706"/>
      <c r="FT5" s="706"/>
      <c r="FU5" s="706"/>
      <c r="FV5" s="706"/>
      <c r="FW5" s="706"/>
      <c r="FX5" s="706"/>
      <c r="FY5" s="706"/>
      <c r="FZ5" s="706"/>
      <c r="GA5" s="706"/>
      <c r="GB5" s="706"/>
      <c r="GC5" s="706"/>
      <c r="GD5" s="706"/>
      <c r="GE5" s="706"/>
      <c r="GF5" s="706"/>
      <c r="GG5" s="706"/>
      <c r="GH5" s="706"/>
    </row>
    <row r="6" spans="2:190">
      <c r="B6" s="705" t="s">
        <v>4</v>
      </c>
      <c r="C6" s="703"/>
      <c r="D6" s="2634"/>
      <c r="E6" s="703"/>
      <c r="F6" s="707"/>
      <c r="G6" s="707"/>
      <c r="H6" s="707"/>
      <c r="I6" s="707"/>
      <c r="J6" s="707"/>
      <c r="K6" s="707"/>
      <c r="L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  <c r="AK6" s="707"/>
      <c r="AL6" s="707"/>
      <c r="AM6" s="707"/>
      <c r="AN6" s="707"/>
      <c r="AO6" s="707"/>
      <c r="AP6" s="707"/>
      <c r="AQ6" s="707"/>
      <c r="AR6" s="707"/>
      <c r="AS6" s="707"/>
      <c r="AT6" s="707"/>
      <c r="AU6" s="707"/>
      <c r="AV6" s="707"/>
      <c r="AW6" s="707"/>
      <c r="AX6" s="707"/>
      <c r="AY6" s="707"/>
      <c r="AZ6" s="707"/>
      <c r="BA6" s="707"/>
      <c r="BB6" s="707"/>
      <c r="BC6" s="707"/>
      <c r="BD6" s="707"/>
      <c r="BE6" s="707"/>
      <c r="BF6" s="707"/>
      <c r="BG6" s="707"/>
      <c r="BH6" s="707"/>
      <c r="BI6" s="707"/>
      <c r="BJ6" s="707"/>
      <c r="BK6" s="707"/>
      <c r="BL6" s="707"/>
      <c r="BM6" s="708"/>
      <c r="BN6" s="708"/>
      <c r="BO6" s="708">
        <v>4.6487791245648502E-3</v>
      </c>
      <c r="BP6" s="708">
        <v>6.5851720459182417E-3</v>
      </c>
      <c r="BQ6" s="708">
        <v>4.6518686278569366E-3</v>
      </c>
      <c r="BR6" s="708">
        <v>4.2982316525157493E-3</v>
      </c>
      <c r="BS6" s="708">
        <v>1.1509037553174339E-2</v>
      </c>
      <c r="BT6" s="708">
        <v>6.8201291960812149E-3</v>
      </c>
      <c r="BU6" s="708">
        <v>8.120438703977495E-3</v>
      </c>
      <c r="BV6" s="708">
        <v>5.4714363813448408E-3</v>
      </c>
      <c r="BW6" s="708">
        <v>1.1831673146715183E-2</v>
      </c>
      <c r="BX6" s="708">
        <v>9.2737779854132896E-3</v>
      </c>
      <c r="BY6" s="708">
        <v>9.025027463074986E-3</v>
      </c>
      <c r="BZ6" s="708">
        <v>6.5543991179051186E-3</v>
      </c>
      <c r="CA6" s="708">
        <v>5.5647222792412077E-3</v>
      </c>
      <c r="CB6" s="708">
        <v>8.3634505459049269E-3</v>
      </c>
      <c r="CC6" s="708">
        <v>9.0254073174802496E-3</v>
      </c>
      <c r="CD6" s="708">
        <v>7.577201110579912E-3</v>
      </c>
      <c r="CE6" s="708">
        <v>6.5221836185074267E-3</v>
      </c>
      <c r="CF6" s="708">
        <v>1.2094173370801764E-2</v>
      </c>
      <c r="CG6" s="708">
        <v>1.257375609223188E-2</v>
      </c>
      <c r="CH6" s="708">
        <v>9.3043622051012242E-3</v>
      </c>
      <c r="CI6" s="708">
        <v>1.2254705084163264E-2</v>
      </c>
      <c r="CJ6" s="708">
        <v>3.2928782578767191E-3</v>
      </c>
      <c r="CK6" s="708">
        <v>6.198856445392309E-3</v>
      </c>
      <c r="CL6" s="708">
        <v>4.3056638945468961E-3</v>
      </c>
      <c r="CM6" s="708">
        <v>2.685144764188685E-3</v>
      </c>
      <c r="CN6" s="708">
        <v>-1.8508656250122435E-3</v>
      </c>
      <c r="CO6" s="708">
        <v>1.7525750882181335E-3</v>
      </c>
      <c r="CP6" s="708">
        <v>4.7349864577983514E-3</v>
      </c>
      <c r="CQ6" s="708">
        <v>5.9733496165847999E-3</v>
      </c>
      <c r="CR6" s="708">
        <v>4.4088137647380066E-3</v>
      </c>
      <c r="CS6" s="708">
        <v>2.0516445585412324E-3</v>
      </c>
      <c r="CT6" s="708">
        <v>1.5206925062103416E-3</v>
      </c>
      <c r="CU6" s="708">
        <v>5.0342274635652995E-3</v>
      </c>
      <c r="CV6" s="708">
        <v>9.9316734786716321E-3</v>
      </c>
      <c r="CW6" s="708">
        <v>9.3340924754801158E-3</v>
      </c>
      <c r="CX6" s="708">
        <v>5.6893957270640616E-3</v>
      </c>
      <c r="CY6" s="708">
        <v>6.2990513568017548E-3</v>
      </c>
      <c r="CZ6" s="708">
        <v>6.0672732231188409E-3</v>
      </c>
      <c r="DA6" s="708">
        <v>5.7767208081096477E-3</v>
      </c>
      <c r="DB6" s="708">
        <v>6.5760983607805468E-3</v>
      </c>
      <c r="DC6" s="708">
        <v>5.8704925510550954E-3</v>
      </c>
      <c r="DD6" s="708">
        <v>8.4165622539489338E-3</v>
      </c>
      <c r="DE6" s="708">
        <v>6.0472978381425069E-3</v>
      </c>
      <c r="DF6" s="708">
        <v>9.7653549691392172E-3</v>
      </c>
      <c r="DG6" s="708">
        <v>5.6797610805390253E-3</v>
      </c>
      <c r="DH6" s="708">
        <v>2.9829061422783631E-3</v>
      </c>
      <c r="DI6" s="708">
        <v>9.7290059851913302E-3</v>
      </c>
      <c r="DJ6" s="708">
        <v>5.2140355660474924E-3</v>
      </c>
      <c r="DK6" s="708">
        <v>6.194102894822473E-3</v>
      </c>
      <c r="DL6" s="708">
        <v>4.2496724181240175E-3</v>
      </c>
      <c r="DM6" s="708">
        <v>5.2588257333576749E-3</v>
      </c>
      <c r="DN6" s="708">
        <v>8.6455249549710622E-4</v>
      </c>
      <c r="DO6" s="708">
        <v>3.4670128597613648E-4</v>
      </c>
      <c r="DP6" s="708">
        <v>-5.7772513058456099E-3</v>
      </c>
      <c r="DQ6" s="708">
        <v>-1.9908109919029915E-2</v>
      </c>
      <c r="DR6" s="708">
        <v>-2.3926419539872845E-2</v>
      </c>
      <c r="DS6" s="708">
        <v>5.1883789926199242E-4</v>
      </c>
      <c r="DT6" s="708">
        <v>3.2039548892441871E-3</v>
      </c>
      <c r="DU6" s="708">
        <v>8.0473046938569492E-3</v>
      </c>
      <c r="DV6" s="708">
        <v>5.6384970933183176E-3</v>
      </c>
      <c r="DW6" s="708">
        <v>9.7407341013908688E-3</v>
      </c>
      <c r="DX6" s="708">
        <v>7.3907681265175107E-3</v>
      </c>
      <c r="DY6" s="708">
        <v>4.3626653985922026E-3</v>
      </c>
      <c r="DZ6" s="708">
        <v>1.8893925288181457E-3</v>
      </c>
      <c r="EA6" s="708">
        <v>2.028035397609429E-3</v>
      </c>
      <c r="EB6" s="708">
        <v>3.6632053680136778E-3</v>
      </c>
      <c r="EC6" s="708">
        <v>3.2604636939799203E-3</v>
      </c>
      <c r="ED6" s="708">
        <v>4.0484739085893118E-3</v>
      </c>
      <c r="EE6" s="708">
        <v>-2.313114605467792E-5</v>
      </c>
      <c r="EF6" s="708">
        <v>4.8813330344943395E-4</v>
      </c>
      <c r="EG6" s="708">
        <v>-1.281642094905E-3</v>
      </c>
      <c r="EH6" s="708">
        <v>4.0386020919045418E-3</v>
      </c>
      <c r="EI6" s="708">
        <v>4.2961786783899392E-3</v>
      </c>
      <c r="EJ6" s="708">
        <v>6.2298806151805941E-3</v>
      </c>
      <c r="EK6" s="708">
        <v>4.7172131097077408E-3</v>
      </c>
      <c r="EL6" s="708">
        <v>1.4888683426992344E-3</v>
      </c>
      <c r="EM6" s="708">
        <v>5.0142081402146932E-3</v>
      </c>
      <c r="EN6" s="708">
        <v>7.2844518808670156E-3</v>
      </c>
      <c r="EO6" s="708">
        <v>4.6336201609196159E-3</v>
      </c>
      <c r="EP6" s="708">
        <v>7.3896475937043071E-3</v>
      </c>
      <c r="EQ6" s="708">
        <v>4.4283428006277603E-3</v>
      </c>
      <c r="ER6" s="708">
        <v>3.5212874187682264E-3</v>
      </c>
      <c r="ES6" s="708">
        <v>2.7442091527101198E-3</v>
      </c>
      <c r="ET6" s="708">
        <v>5.5893949914742613E-3</v>
      </c>
      <c r="EU6" s="708">
        <v>2.0409430080456925E-3</v>
      </c>
      <c r="EV6" s="708">
        <v>5.0408680299334208E-3</v>
      </c>
      <c r="EW6" s="708">
        <v>5.9496167329176064E-3</v>
      </c>
      <c r="EX6" s="708">
        <v>6.1784084951443941E-3</v>
      </c>
      <c r="EY6" s="708">
        <v>6.4151496545121756E-3</v>
      </c>
      <c r="EZ6" s="708">
        <v>6.8621849100816146E-3</v>
      </c>
      <c r="FA6" s="708">
        <v>8.1323263736989837E-3</v>
      </c>
      <c r="FB6" s="708">
        <v>3.6599127877294801E-3</v>
      </c>
      <c r="FC6" s="708">
        <v>5.9146971705734686E-3</v>
      </c>
      <c r="FD6" s="708">
        <v>2.191213555004845E-3</v>
      </c>
      <c r="FE6" s="708">
        <v>3.7159739917504986E-3</v>
      </c>
      <c r="FF6" s="708">
        <v>5.6784014889370571E-3</v>
      </c>
      <c r="FG6" s="708">
        <v>4.7263645833899304E-3</v>
      </c>
      <c r="FH6" s="708">
        <v>4.4435147526431518E-3</v>
      </c>
      <c r="FI6" s="708">
        <v>-5.6667600818460784E-5</v>
      </c>
      <c r="FJ6" s="708">
        <v>-2.2140787843356602E-2</v>
      </c>
      <c r="FK6" s="708">
        <v>-0.10576104178553436</v>
      </c>
      <c r="FL6" s="708">
        <v>9.9094169995843195E-2</v>
      </c>
      <c r="FM6" s="708">
        <v>7.3693905029263984E-3</v>
      </c>
      <c r="FN6" s="708">
        <v>3.8123592521182026E-3</v>
      </c>
      <c r="FO6" s="708">
        <v>1.8043927718238262E-2</v>
      </c>
      <c r="FP6" s="708">
        <v>1.4356076839813658E-2</v>
      </c>
      <c r="FQ6" s="708">
        <v>1.4047201428567746E-2</v>
      </c>
      <c r="FR6" s="708"/>
      <c r="FS6" s="708"/>
      <c r="FT6" s="708"/>
      <c r="FU6" s="708"/>
      <c r="FV6" s="708"/>
      <c r="FW6" s="708"/>
      <c r="FX6" s="708"/>
      <c r="FY6" s="708"/>
      <c r="FZ6" s="708"/>
      <c r="GA6" s="708"/>
      <c r="GB6" s="708"/>
      <c r="GC6" s="708"/>
      <c r="GD6" s="708"/>
      <c r="GE6" s="708"/>
      <c r="GF6" s="708"/>
      <c r="GG6" s="708"/>
      <c r="GH6" s="708"/>
    </row>
    <row r="7" spans="2:190">
      <c r="B7" s="705" t="s">
        <v>6</v>
      </c>
      <c r="C7" s="703"/>
      <c r="D7" s="2635"/>
      <c r="E7" s="703"/>
      <c r="F7" s="706"/>
      <c r="G7" s="706"/>
      <c r="H7" s="706"/>
      <c r="I7" s="706"/>
      <c r="J7" s="706"/>
      <c r="K7" s="706"/>
      <c r="L7" s="706"/>
      <c r="M7" s="706"/>
      <c r="N7" s="706"/>
      <c r="O7" s="706"/>
      <c r="P7" s="706"/>
      <c r="Q7" s="706"/>
      <c r="R7" s="706"/>
      <c r="S7" s="706"/>
      <c r="T7" s="706"/>
      <c r="U7" s="706"/>
      <c r="V7" s="706"/>
      <c r="W7" s="706"/>
      <c r="X7" s="706"/>
      <c r="Y7" s="706"/>
      <c r="Z7" s="706"/>
      <c r="AA7" s="706"/>
      <c r="AB7" s="706"/>
      <c r="AC7" s="706"/>
      <c r="AD7" s="706"/>
      <c r="AE7" s="706"/>
      <c r="AF7" s="706"/>
      <c r="AG7" s="706"/>
      <c r="AH7" s="706"/>
      <c r="AI7" s="706"/>
      <c r="AJ7" s="706"/>
      <c r="AK7" s="706"/>
      <c r="AL7" s="706"/>
      <c r="AM7" s="706"/>
      <c r="AN7" s="706"/>
      <c r="AO7" s="706"/>
      <c r="AP7" s="706"/>
      <c r="AQ7" s="706"/>
      <c r="AR7" s="706"/>
      <c r="AS7" s="706"/>
      <c r="AT7" s="706"/>
      <c r="AU7" s="706"/>
      <c r="AV7" s="706"/>
      <c r="AW7" s="706"/>
      <c r="AX7" s="706"/>
      <c r="AY7" s="706"/>
      <c r="AZ7" s="706"/>
      <c r="BA7" s="706"/>
      <c r="BB7" s="706"/>
      <c r="BC7" s="706"/>
      <c r="BD7" s="706"/>
      <c r="BE7" s="706"/>
      <c r="BF7" s="706"/>
      <c r="BG7" s="706"/>
      <c r="BH7" s="706"/>
      <c r="BI7" s="706"/>
      <c r="BJ7" s="706"/>
      <c r="BK7" s="706"/>
      <c r="BL7" s="706"/>
      <c r="BM7" s="706"/>
      <c r="BN7" s="706"/>
      <c r="BO7" s="706" t="s">
        <v>961</v>
      </c>
      <c r="BP7" s="706" t="s">
        <v>961</v>
      </c>
      <c r="BQ7" s="706" t="s">
        <v>961</v>
      </c>
      <c r="BR7" s="706" t="s">
        <v>961</v>
      </c>
      <c r="BS7" s="706" t="s">
        <v>961</v>
      </c>
      <c r="BT7" s="706" t="s">
        <v>961</v>
      </c>
      <c r="BU7" s="706" t="s">
        <v>961</v>
      </c>
      <c r="BV7" s="706" t="s">
        <v>961</v>
      </c>
      <c r="BW7" s="706" t="s">
        <v>961</v>
      </c>
      <c r="BX7" s="706" t="s">
        <v>961</v>
      </c>
      <c r="BY7" s="706" t="s">
        <v>961</v>
      </c>
      <c r="BZ7" s="706" t="s">
        <v>961</v>
      </c>
      <c r="CA7" s="706" t="s">
        <v>961</v>
      </c>
      <c r="CB7" s="706" t="s">
        <v>961</v>
      </c>
      <c r="CC7" s="706" t="s">
        <v>961</v>
      </c>
      <c r="CD7" s="706" t="s">
        <v>961</v>
      </c>
      <c r="CE7" s="706" t="s">
        <v>961</v>
      </c>
      <c r="CF7" s="706" t="s">
        <v>961</v>
      </c>
      <c r="CG7" s="706" t="s">
        <v>961</v>
      </c>
      <c r="CH7" s="706" t="s">
        <v>961</v>
      </c>
      <c r="CI7" s="706" t="s">
        <v>961</v>
      </c>
      <c r="CJ7" s="706" t="s">
        <v>961</v>
      </c>
      <c r="CK7" s="706" t="s">
        <v>961</v>
      </c>
      <c r="CL7" s="706" t="s">
        <v>961</v>
      </c>
      <c r="CM7" s="706" t="s">
        <v>961</v>
      </c>
      <c r="CN7" s="706" t="s">
        <v>961</v>
      </c>
      <c r="CO7" s="706" t="s">
        <v>961</v>
      </c>
      <c r="CP7" s="706" t="s">
        <v>961</v>
      </c>
      <c r="CQ7" s="706" t="s">
        <v>961</v>
      </c>
      <c r="CR7" s="706" t="s">
        <v>961</v>
      </c>
      <c r="CS7" s="706" t="s">
        <v>961</v>
      </c>
      <c r="CT7" s="706" t="s">
        <v>961</v>
      </c>
      <c r="CU7" s="706" t="s">
        <v>961</v>
      </c>
      <c r="CV7" s="706" t="s">
        <v>961</v>
      </c>
      <c r="CW7" s="706" t="s">
        <v>961</v>
      </c>
      <c r="CX7" s="706" t="s">
        <v>961</v>
      </c>
      <c r="CY7" s="706" t="s">
        <v>961</v>
      </c>
      <c r="CZ7" s="706" t="s">
        <v>961</v>
      </c>
      <c r="DA7" s="706" t="s">
        <v>961</v>
      </c>
      <c r="DB7" s="706" t="s">
        <v>961</v>
      </c>
      <c r="DC7" s="706" t="s">
        <v>961</v>
      </c>
      <c r="DD7" s="706" t="s">
        <v>961</v>
      </c>
      <c r="DE7" s="706" t="s">
        <v>961</v>
      </c>
      <c r="DF7" s="706" t="s">
        <v>961</v>
      </c>
      <c r="DG7" s="706" t="s">
        <v>961</v>
      </c>
      <c r="DH7" s="706" t="s">
        <v>961</v>
      </c>
      <c r="DI7" s="706" t="s">
        <v>961</v>
      </c>
      <c r="DJ7" s="706" t="s">
        <v>961</v>
      </c>
      <c r="DK7" s="706" t="s">
        <v>961</v>
      </c>
      <c r="DL7" s="706" t="s">
        <v>961</v>
      </c>
      <c r="DM7" s="706" t="s">
        <v>961</v>
      </c>
      <c r="DN7" s="706" t="s">
        <v>961</v>
      </c>
      <c r="DO7" s="706" t="s">
        <v>961</v>
      </c>
      <c r="DP7" s="706" t="s">
        <v>961</v>
      </c>
      <c r="DQ7" s="706" t="s">
        <v>961</v>
      </c>
      <c r="DR7" s="706" t="s">
        <v>961</v>
      </c>
      <c r="DS7" s="706" t="s">
        <v>961</v>
      </c>
      <c r="DT7" s="706" t="s">
        <v>961</v>
      </c>
      <c r="DU7" s="706" t="s">
        <v>961</v>
      </c>
      <c r="DV7" s="706" t="s">
        <v>961</v>
      </c>
      <c r="DW7" s="706" t="s">
        <v>961</v>
      </c>
      <c r="DX7" s="706" t="s">
        <v>961</v>
      </c>
      <c r="DY7" s="706" t="s">
        <v>961</v>
      </c>
      <c r="DZ7" s="706" t="s">
        <v>961</v>
      </c>
      <c r="EA7" s="706" t="s">
        <v>961</v>
      </c>
      <c r="EB7" s="706" t="s">
        <v>961</v>
      </c>
      <c r="EC7" s="706" t="s">
        <v>961</v>
      </c>
      <c r="ED7" s="706" t="s">
        <v>961</v>
      </c>
      <c r="EE7" s="706" t="s">
        <v>961</v>
      </c>
      <c r="EF7" s="706" t="s">
        <v>961</v>
      </c>
      <c r="EG7" s="706" t="s">
        <v>961</v>
      </c>
      <c r="EH7" s="706" t="s">
        <v>961</v>
      </c>
      <c r="EI7" s="706" t="s">
        <v>961</v>
      </c>
      <c r="EJ7" s="706" t="s">
        <v>961</v>
      </c>
      <c r="EK7" s="706" t="s">
        <v>961</v>
      </c>
      <c r="EL7" s="706" t="s">
        <v>961</v>
      </c>
      <c r="EM7" s="706" t="s">
        <v>961</v>
      </c>
      <c r="EN7" s="706" t="s">
        <v>961</v>
      </c>
      <c r="EO7" s="706" t="s">
        <v>961</v>
      </c>
      <c r="EP7" s="706" t="s">
        <v>961</v>
      </c>
      <c r="EQ7" s="706" t="s">
        <v>961</v>
      </c>
      <c r="ER7" s="706" t="s">
        <v>961</v>
      </c>
      <c r="ES7" s="706" t="s">
        <v>961</v>
      </c>
      <c r="ET7" s="706" t="s">
        <v>961</v>
      </c>
      <c r="EU7" s="706" t="s">
        <v>961</v>
      </c>
      <c r="EV7" s="706" t="s">
        <v>961</v>
      </c>
      <c r="EW7" s="706" t="s">
        <v>961</v>
      </c>
      <c r="EX7" s="706" t="s">
        <v>961</v>
      </c>
      <c r="EY7" s="706" t="s">
        <v>961</v>
      </c>
      <c r="EZ7" s="706" t="s">
        <v>961</v>
      </c>
      <c r="FA7" s="706" t="s">
        <v>961</v>
      </c>
      <c r="FB7" s="706" t="s">
        <v>961</v>
      </c>
      <c r="FC7" s="706" t="s">
        <v>961</v>
      </c>
      <c r="FD7" s="706" t="s">
        <v>961</v>
      </c>
      <c r="FE7" s="706" t="s">
        <v>961</v>
      </c>
      <c r="FF7" s="706" t="s">
        <v>961</v>
      </c>
      <c r="FG7" s="706" t="s">
        <v>961</v>
      </c>
      <c r="FH7" s="706" t="s">
        <v>961</v>
      </c>
      <c r="FI7" s="706" t="s">
        <v>961</v>
      </c>
      <c r="FJ7" s="706" t="s">
        <v>961</v>
      </c>
      <c r="FK7" s="706" t="s">
        <v>961</v>
      </c>
      <c r="FL7" s="706" t="s">
        <v>961</v>
      </c>
      <c r="FM7" s="706" t="s">
        <v>961</v>
      </c>
      <c r="FN7" s="706" t="s">
        <v>961</v>
      </c>
      <c r="FO7" s="706" t="s">
        <v>961</v>
      </c>
      <c r="FP7" s="706" t="s">
        <v>961</v>
      </c>
      <c r="FQ7" s="706" t="s">
        <v>961</v>
      </c>
      <c r="FR7" s="706"/>
      <c r="FS7" s="706"/>
      <c r="FT7" s="706"/>
      <c r="FU7" s="706"/>
      <c r="FV7" s="706"/>
      <c r="FW7" s="706"/>
      <c r="FX7" s="706"/>
      <c r="FY7" s="706"/>
      <c r="FZ7" s="706"/>
      <c r="GA7" s="706"/>
      <c r="GB7" s="706"/>
      <c r="GC7" s="706"/>
      <c r="GD7" s="706"/>
      <c r="GE7" s="706"/>
      <c r="GF7" s="706"/>
      <c r="GG7" s="706"/>
      <c r="GH7" s="706"/>
    </row>
    <row r="8" spans="2:190">
      <c r="B8" s="702" t="s">
        <v>962</v>
      </c>
      <c r="C8" s="703"/>
      <c r="D8" s="2636" t="s">
        <v>963</v>
      </c>
      <c r="E8" s="703"/>
      <c r="F8" s="706"/>
      <c r="G8" s="706"/>
      <c r="H8" s="706"/>
      <c r="I8" s="706"/>
      <c r="J8" s="706"/>
      <c r="K8" s="706"/>
      <c r="L8" s="706"/>
      <c r="M8" s="706"/>
      <c r="N8" s="706"/>
      <c r="O8" s="706"/>
      <c r="P8" s="706"/>
      <c r="Q8" s="706"/>
      <c r="R8" s="706"/>
      <c r="S8" s="706"/>
      <c r="T8" s="706"/>
      <c r="U8" s="706"/>
      <c r="V8" s="706"/>
      <c r="W8" s="706"/>
      <c r="X8" s="706"/>
      <c r="Y8" s="706"/>
      <c r="Z8" s="706"/>
      <c r="AA8" s="706"/>
      <c r="AB8" s="706"/>
      <c r="AC8" s="706"/>
      <c r="AD8" s="706"/>
      <c r="AE8" s="706"/>
      <c r="AF8" s="706"/>
      <c r="AG8" s="706"/>
      <c r="AH8" s="706"/>
      <c r="AI8" s="706"/>
      <c r="AJ8" s="706"/>
      <c r="AK8" s="706"/>
      <c r="AL8" s="706"/>
      <c r="AM8" s="706"/>
      <c r="AN8" s="706"/>
      <c r="AO8" s="706"/>
      <c r="AP8" s="706"/>
      <c r="AQ8" s="706"/>
      <c r="AR8" s="706"/>
      <c r="AS8" s="706"/>
      <c r="AT8" s="706"/>
      <c r="AU8" s="706"/>
      <c r="AV8" s="706"/>
      <c r="AW8" s="706"/>
      <c r="AX8" s="706"/>
      <c r="AY8" s="706"/>
      <c r="AZ8" s="706"/>
      <c r="BA8" s="706"/>
      <c r="BB8" s="706"/>
      <c r="BC8" s="706"/>
      <c r="BD8" s="706"/>
      <c r="BE8" s="706"/>
      <c r="BF8" s="706"/>
      <c r="BG8" s="706"/>
      <c r="BH8" s="706"/>
      <c r="BI8" s="706"/>
      <c r="BJ8" s="706"/>
      <c r="BK8" s="706"/>
      <c r="BL8" s="706"/>
      <c r="BM8" s="706"/>
      <c r="BN8" s="706"/>
      <c r="BO8" s="706"/>
      <c r="BP8" s="706"/>
      <c r="BQ8" s="706"/>
      <c r="BR8" s="706"/>
      <c r="BS8" s="706"/>
      <c r="BT8" s="706"/>
      <c r="BU8" s="706"/>
      <c r="BV8" s="706"/>
      <c r="BW8" s="706"/>
      <c r="BX8" s="706"/>
      <c r="BY8" s="706"/>
      <c r="BZ8" s="706"/>
      <c r="CA8" s="706"/>
      <c r="CB8" s="706"/>
      <c r="CC8" s="706"/>
      <c r="CD8" s="706"/>
      <c r="CE8" s="706"/>
      <c r="CF8" s="706"/>
      <c r="CG8" s="706"/>
      <c r="CH8" s="706"/>
      <c r="CI8" s="706"/>
      <c r="CJ8" s="706"/>
      <c r="CK8" s="706"/>
      <c r="CL8" s="706"/>
      <c r="CM8" s="706"/>
      <c r="CN8" s="706"/>
      <c r="CO8" s="706"/>
      <c r="CP8" s="706"/>
      <c r="CQ8" s="706"/>
      <c r="CR8" s="706"/>
      <c r="CS8" s="706"/>
      <c r="CT8" s="706"/>
      <c r="CU8" s="706"/>
      <c r="CV8" s="706"/>
      <c r="CW8" s="706"/>
      <c r="CX8" s="706"/>
      <c r="CY8" s="706"/>
      <c r="CZ8" s="706"/>
      <c r="DA8" s="706"/>
      <c r="DB8" s="706"/>
      <c r="DC8" s="706"/>
      <c r="DD8" s="706"/>
      <c r="DE8" s="706"/>
      <c r="DF8" s="706"/>
      <c r="DG8" s="706"/>
      <c r="DH8" s="706"/>
      <c r="DI8" s="706"/>
      <c r="DJ8" s="706"/>
      <c r="DK8" s="706"/>
      <c r="DL8" s="706"/>
      <c r="DM8" s="706"/>
      <c r="DN8" s="706"/>
      <c r="DO8" s="706"/>
      <c r="DP8" s="706"/>
      <c r="DQ8" s="706"/>
      <c r="DR8" s="706"/>
      <c r="DS8" s="706"/>
      <c r="DT8" s="706"/>
      <c r="DU8" s="706"/>
      <c r="DV8" s="706"/>
      <c r="DW8" s="706"/>
      <c r="DX8" s="706"/>
      <c r="DY8" s="706"/>
      <c r="DZ8" s="706"/>
      <c r="EA8" s="706"/>
      <c r="EB8" s="706"/>
      <c r="EC8" s="706"/>
      <c r="ED8" s="706"/>
      <c r="EE8" s="706"/>
      <c r="EF8" s="706"/>
      <c r="EG8" s="706"/>
      <c r="EH8" s="706"/>
      <c r="EI8" s="706"/>
      <c r="EJ8" s="706"/>
      <c r="EK8" s="706"/>
      <c r="EL8" s="706"/>
      <c r="EM8" s="706"/>
      <c r="EN8" s="706"/>
      <c r="EO8" s="706"/>
      <c r="EP8" s="706"/>
      <c r="EQ8" s="706"/>
      <c r="ER8" s="706"/>
      <c r="ES8" s="706"/>
      <c r="ET8" s="706"/>
      <c r="EU8" s="706"/>
      <c r="EV8" s="706"/>
      <c r="EW8" s="706"/>
      <c r="EX8" s="706"/>
      <c r="EY8" s="706"/>
      <c r="EZ8" s="706"/>
      <c r="FA8" s="706"/>
      <c r="FB8" s="706"/>
      <c r="FC8" s="706"/>
      <c r="FD8" s="706"/>
      <c r="FE8" s="706"/>
      <c r="FF8" s="706"/>
      <c r="FG8" s="706"/>
      <c r="FH8" s="706"/>
      <c r="FI8" s="706"/>
      <c r="FJ8" s="706"/>
      <c r="FK8" s="706"/>
      <c r="FL8" s="706"/>
      <c r="FM8" s="706"/>
      <c r="FN8" s="706"/>
      <c r="FO8" s="706"/>
      <c r="FP8" s="706"/>
      <c r="FQ8" s="706"/>
      <c r="FR8" s="706"/>
      <c r="FS8" s="706"/>
      <c r="FT8" s="706"/>
      <c r="FU8" s="706"/>
      <c r="FV8" s="706"/>
      <c r="FW8" s="706"/>
      <c r="FX8" s="706"/>
      <c r="FY8" s="706"/>
      <c r="FZ8" s="706"/>
      <c r="GA8" s="706"/>
      <c r="GB8" s="706"/>
      <c r="GC8" s="706"/>
      <c r="GD8" s="706"/>
      <c r="GE8" s="706"/>
      <c r="GF8" s="706"/>
      <c r="GG8" s="706"/>
      <c r="GH8" s="706"/>
    </row>
    <row r="9" spans="2:190">
      <c r="B9" s="705" t="s">
        <v>4</v>
      </c>
      <c r="C9" s="703"/>
      <c r="D9" s="2634"/>
      <c r="E9" s="703"/>
      <c r="F9" s="709"/>
      <c r="G9" s="709"/>
      <c r="H9" s="709"/>
      <c r="I9" s="709"/>
      <c r="J9" s="709"/>
      <c r="K9" s="709"/>
      <c r="L9" s="709"/>
      <c r="M9" s="709"/>
      <c r="N9" s="709"/>
      <c r="O9" s="709"/>
      <c r="P9" s="709"/>
      <c r="Q9" s="709"/>
      <c r="R9" s="709"/>
      <c r="S9" s="709"/>
      <c r="T9" s="709"/>
      <c r="U9" s="709"/>
      <c r="V9" s="709"/>
      <c r="W9" s="709"/>
      <c r="X9" s="709"/>
      <c r="Y9" s="709"/>
      <c r="Z9" s="709"/>
      <c r="AA9" s="709"/>
      <c r="AB9" s="709"/>
      <c r="AC9" s="709"/>
      <c r="AD9" s="709"/>
      <c r="AE9" s="709"/>
      <c r="AF9" s="709"/>
      <c r="AG9" s="709"/>
      <c r="AH9" s="709"/>
      <c r="AI9" s="709"/>
      <c r="AJ9" s="709"/>
      <c r="AK9" s="709"/>
      <c r="AL9" s="709"/>
      <c r="AM9" s="709"/>
      <c r="AN9" s="709"/>
      <c r="AO9" s="709"/>
      <c r="AP9" s="709"/>
      <c r="AQ9" s="709"/>
      <c r="AR9" s="709"/>
      <c r="AS9" s="709"/>
      <c r="AT9" s="709"/>
      <c r="AU9" s="709"/>
      <c r="AV9" s="709"/>
      <c r="AW9" s="709"/>
      <c r="AX9" s="709"/>
      <c r="AY9" s="709"/>
      <c r="AZ9" s="709"/>
      <c r="BA9" s="709"/>
      <c r="BB9" s="709"/>
      <c r="BC9" s="709"/>
      <c r="BD9" s="709"/>
      <c r="BE9" s="709"/>
      <c r="BF9" s="709"/>
      <c r="BG9" s="709"/>
      <c r="BH9" s="709"/>
      <c r="BI9" s="709"/>
      <c r="BJ9" s="709"/>
      <c r="BK9" s="709"/>
      <c r="BL9" s="709"/>
      <c r="BM9" s="708"/>
      <c r="BN9" s="708"/>
      <c r="BO9" s="708">
        <v>5.5500919088424805E-3</v>
      </c>
      <c r="BP9" s="708">
        <v>7.076854607681371E-3</v>
      </c>
      <c r="BQ9" s="708">
        <v>5.3914692894794225E-3</v>
      </c>
      <c r="BR9" s="708">
        <v>5.2639629012993794E-3</v>
      </c>
      <c r="BS9" s="708">
        <v>4.8515140833953474E-3</v>
      </c>
      <c r="BT9" s="708">
        <v>3.5671706107476275E-3</v>
      </c>
      <c r="BU9" s="708">
        <v>1.3084081536689496E-3</v>
      </c>
      <c r="BV9" s="708">
        <v>3.2403957869164834E-4</v>
      </c>
      <c r="BW9" s="708">
        <v>7.0865056120217318E-4</v>
      </c>
      <c r="BX9" s="708">
        <v>3.4964912429409356E-3</v>
      </c>
      <c r="BY9" s="708">
        <v>2.0237591857013015E-3</v>
      </c>
      <c r="BZ9" s="708">
        <v>7.9607058050434887E-5</v>
      </c>
      <c r="CA9" s="708">
        <v>3.2569882692670138E-3</v>
      </c>
      <c r="CB9" s="708">
        <v>3.2612927857804674E-3</v>
      </c>
      <c r="CC9" s="708">
        <v>6.1522917749472494E-3</v>
      </c>
      <c r="CD9" s="708">
        <v>1.536715298904312E-3</v>
      </c>
      <c r="CE9" s="708">
        <v>2.1899188999414676E-3</v>
      </c>
      <c r="CF9" s="708">
        <v>2.0240624478344849E-3</v>
      </c>
      <c r="CG9" s="708">
        <v>3.7119824149891567E-3</v>
      </c>
      <c r="CH9" s="708">
        <v>4.9472291107954813E-3</v>
      </c>
      <c r="CI9" s="708">
        <v>4.4965558573231146E-3</v>
      </c>
      <c r="CJ9" s="708">
        <v>4.8699820493229851E-3</v>
      </c>
      <c r="CK9" s="708">
        <v>4.3240217452764629E-3</v>
      </c>
      <c r="CL9" s="708">
        <v>6.1356868627981953E-3</v>
      </c>
      <c r="CM9" s="708">
        <v>4.5758883055462274E-3</v>
      </c>
      <c r="CN9" s="708">
        <v>3.3237971466733018E-3</v>
      </c>
      <c r="CO9" s="708">
        <v>3.9457789080579175E-3</v>
      </c>
      <c r="CP9" s="708">
        <v>4.7328500805665641E-3</v>
      </c>
      <c r="CQ9" s="708">
        <v>2.55898303665969E-3</v>
      </c>
      <c r="CR9" s="708">
        <v>5.3041550097228107E-3</v>
      </c>
      <c r="CS9" s="708">
        <v>4.5633574914412112E-3</v>
      </c>
      <c r="CT9" s="708">
        <v>4.904036130118028E-3</v>
      </c>
      <c r="CU9" s="708">
        <v>3.3995195334870498E-3</v>
      </c>
      <c r="CV9" s="708">
        <v>5.7928030174314582E-3</v>
      </c>
      <c r="CW9" s="708">
        <v>3.0152831133578584E-3</v>
      </c>
      <c r="CX9" s="708">
        <v>5.4200645771826927E-3</v>
      </c>
      <c r="CY9" s="708">
        <v>6.6877130465026191E-3</v>
      </c>
      <c r="CZ9" s="708">
        <v>4.2134802841098384E-3</v>
      </c>
      <c r="DA9" s="708">
        <v>6.0371319114260746E-3</v>
      </c>
      <c r="DB9" s="708">
        <v>4.6573000202889681E-3</v>
      </c>
      <c r="DC9" s="708">
        <v>5.423919681647682E-3</v>
      </c>
      <c r="DD9" s="708">
        <v>5.3359709413038914E-3</v>
      </c>
      <c r="DE9" s="708">
        <v>7.3124787093947763E-3</v>
      </c>
      <c r="DF9" s="708">
        <v>3.8133398588775513E-3</v>
      </c>
      <c r="DG9" s="708">
        <v>6.6744324206833294E-3</v>
      </c>
      <c r="DH9" s="708">
        <v>5.4434625342631993E-3</v>
      </c>
      <c r="DI9" s="708">
        <v>4.188788334559046E-3</v>
      </c>
      <c r="DJ9" s="708">
        <v>7.8742339510273762E-3</v>
      </c>
      <c r="DK9" s="708">
        <v>5.3136052169131531E-3</v>
      </c>
      <c r="DL9" s="708">
        <v>4.040374687559245E-3</v>
      </c>
      <c r="DM9" s="708">
        <v>5.6918692136771476E-3</v>
      </c>
      <c r="DN9" s="708">
        <v>4.2336381686973734E-3</v>
      </c>
      <c r="DO9" s="708">
        <v>5.4668435366009849E-3</v>
      </c>
      <c r="DP9" s="708">
        <v>3.7839228803060454E-3</v>
      </c>
      <c r="DQ9" s="708">
        <v>2.5180643534405966E-3</v>
      </c>
      <c r="DR9" s="708">
        <v>5.6584811825155512E-4</v>
      </c>
      <c r="DS9" s="708">
        <v>-1.6375798487738846E-3</v>
      </c>
      <c r="DT9" s="708">
        <v>6.4019594668529578E-4</v>
      </c>
      <c r="DU9" s="708">
        <v>2.069927483464129E-3</v>
      </c>
      <c r="DV9" s="708">
        <v>2.5495799808608055E-3</v>
      </c>
      <c r="DW9" s="708">
        <v>2.2138546680878779E-3</v>
      </c>
      <c r="DX9" s="708">
        <v>2.2280503410121444E-3</v>
      </c>
      <c r="DY9" s="708">
        <v>3.7200594312820634E-3</v>
      </c>
      <c r="DZ9" s="708">
        <v>4.2201545769218196E-3</v>
      </c>
      <c r="EA9" s="708">
        <v>3.1533488405166565E-3</v>
      </c>
      <c r="EB9" s="708">
        <v>3.6663419588978119E-3</v>
      </c>
      <c r="EC9" s="708">
        <v>2.589787721903658E-3</v>
      </c>
      <c r="ED9" s="708">
        <v>3.9903337052729082E-3</v>
      </c>
      <c r="EE9" s="708">
        <v>2.3218147315171578E-3</v>
      </c>
      <c r="EF9" s="708">
        <v>4.0261097016514036E-3</v>
      </c>
      <c r="EG9" s="708">
        <v>3.7064650433720203E-3</v>
      </c>
      <c r="EH9" s="708">
        <v>3.7030431908582351E-3</v>
      </c>
      <c r="EI9" s="708">
        <v>2.2941899515045439E-3</v>
      </c>
      <c r="EJ9" s="708">
        <v>3.3983458415594026E-3</v>
      </c>
      <c r="EK9" s="708">
        <v>3.0037098788449068E-3</v>
      </c>
      <c r="EL9" s="708">
        <v>4.4928622550381991E-3</v>
      </c>
      <c r="EM9" s="708">
        <v>5.0166016097075161E-3</v>
      </c>
      <c r="EN9" s="708">
        <v>2.9806624030248585E-3</v>
      </c>
      <c r="EO9" s="708">
        <v>1.8115073573341522E-3</v>
      </c>
      <c r="EP9" s="708">
        <v>2.3632075262844943E-3</v>
      </c>
      <c r="EQ9" s="708">
        <v>4.6703541442136842E-3</v>
      </c>
      <c r="ER9" s="708">
        <v>3.0306239610391472E-3</v>
      </c>
      <c r="ES9" s="708">
        <v>2.9738184981287219E-4</v>
      </c>
      <c r="ET9" s="708">
        <v>1.4126801261051813E-3</v>
      </c>
      <c r="EU9" s="708">
        <v>4.1963772565332125E-3</v>
      </c>
      <c r="EV9" s="708">
        <v>2.4450477614563759E-3</v>
      </c>
      <c r="EW9" s="708">
        <v>3.4528718348167953E-3</v>
      </c>
      <c r="EX9" s="708">
        <v>3.5655544375849946E-3</v>
      </c>
      <c r="EY9" s="708">
        <v>3.29755045600022E-3</v>
      </c>
      <c r="EZ9" s="708">
        <v>3.7017595642638845E-3</v>
      </c>
      <c r="FA9" s="708">
        <v>5.3056093978722796E-3</v>
      </c>
      <c r="FB9" s="708">
        <v>4.2347151363333335E-3</v>
      </c>
      <c r="FC9" s="708">
        <v>5.3317483284975875E-3</v>
      </c>
      <c r="FD9" s="708">
        <v>3.4786174549463755E-3</v>
      </c>
      <c r="FE9" s="708">
        <v>3.4043792507660875E-3</v>
      </c>
      <c r="FF9" s="708">
        <v>4.3855805821231275E-3</v>
      </c>
      <c r="FG9" s="708">
        <v>4.6373115809783538E-3</v>
      </c>
      <c r="FH9" s="708">
        <v>3.4297342922284813E-3</v>
      </c>
      <c r="FI9" s="708">
        <v>4.9184378270858975E-3</v>
      </c>
      <c r="FJ9" s="708">
        <v>2.8907607899211207E-3</v>
      </c>
      <c r="FK9" s="708">
        <v>6.7090973185213176E-3</v>
      </c>
      <c r="FL9" s="708">
        <v>-9.6303375794781765E-4</v>
      </c>
      <c r="FM9" s="708">
        <v>4.7870387216975008E-3</v>
      </c>
      <c r="FN9" s="708">
        <v>9.2615627819550017E-3</v>
      </c>
      <c r="FO9" s="708">
        <v>6.6393458489444335E-3</v>
      </c>
      <c r="FP9" s="708">
        <v>7.9261536424537482E-3</v>
      </c>
      <c r="FQ9" s="708">
        <v>5.2854399829009857E-3</v>
      </c>
      <c r="FR9" s="708"/>
      <c r="FS9" s="708"/>
      <c r="FT9" s="708"/>
      <c r="FU9" s="708"/>
      <c r="FV9" s="708"/>
      <c r="FW9" s="708"/>
      <c r="FX9" s="708"/>
      <c r="FY9" s="708"/>
      <c r="FZ9" s="708"/>
      <c r="GA9" s="708"/>
      <c r="GB9" s="708"/>
      <c r="GC9" s="708"/>
      <c r="GD9" s="708"/>
      <c r="GE9" s="708"/>
      <c r="GF9" s="708"/>
      <c r="GG9" s="708"/>
      <c r="GH9" s="708"/>
    </row>
    <row r="10" spans="2:190">
      <c r="B10" s="702" t="s">
        <v>9</v>
      </c>
      <c r="C10" s="703"/>
      <c r="D10" s="2635"/>
      <c r="E10" s="703"/>
      <c r="F10" s="706"/>
      <c r="G10" s="706"/>
      <c r="H10" s="706"/>
      <c r="I10" s="706"/>
      <c r="J10" s="706"/>
      <c r="K10" s="706"/>
      <c r="L10" s="706"/>
      <c r="M10" s="706"/>
      <c r="N10" s="706"/>
      <c r="O10" s="706"/>
      <c r="P10" s="706"/>
      <c r="Q10" s="706"/>
      <c r="R10" s="706"/>
      <c r="S10" s="706"/>
      <c r="T10" s="706"/>
      <c r="U10" s="706"/>
      <c r="V10" s="706"/>
      <c r="W10" s="706"/>
      <c r="X10" s="706"/>
      <c r="Y10" s="706"/>
      <c r="Z10" s="706"/>
      <c r="AA10" s="706"/>
      <c r="AB10" s="706"/>
      <c r="AC10" s="706"/>
      <c r="AD10" s="706"/>
      <c r="AE10" s="706"/>
      <c r="AF10" s="706"/>
      <c r="AG10" s="706"/>
      <c r="AH10" s="706"/>
      <c r="AI10" s="706"/>
      <c r="AJ10" s="706"/>
      <c r="AK10" s="706"/>
      <c r="AL10" s="706"/>
      <c r="AM10" s="706"/>
      <c r="AN10" s="706"/>
      <c r="AO10" s="706"/>
      <c r="AP10" s="706"/>
      <c r="AQ10" s="706"/>
      <c r="AR10" s="706"/>
      <c r="AS10" s="706"/>
      <c r="AT10" s="706"/>
      <c r="AU10" s="706"/>
      <c r="AV10" s="706"/>
      <c r="AW10" s="706"/>
      <c r="AX10" s="706"/>
      <c r="AY10" s="706"/>
      <c r="AZ10" s="706"/>
      <c r="BA10" s="706"/>
      <c r="BB10" s="706"/>
      <c r="BC10" s="706"/>
      <c r="BD10" s="706"/>
      <c r="BE10" s="706"/>
      <c r="BF10" s="706"/>
      <c r="BG10" s="706"/>
      <c r="BH10" s="706"/>
      <c r="BI10" s="706"/>
      <c r="BJ10" s="706"/>
      <c r="BK10" s="706"/>
      <c r="BL10" s="706"/>
      <c r="BM10" s="706"/>
      <c r="BN10" s="706"/>
      <c r="BO10" s="706"/>
      <c r="BP10" s="706"/>
      <c r="BQ10" s="706"/>
      <c r="BR10" s="706"/>
      <c r="BS10" s="706"/>
      <c r="BT10" s="706"/>
      <c r="BU10" s="706"/>
      <c r="BV10" s="706"/>
      <c r="BW10" s="706"/>
      <c r="BX10" s="706"/>
      <c r="BY10" s="706"/>
      <c r="BZ10" s="706"/>
      <c r="CA10" s="706"/>
      <c r="CB10" s="706"/>
      <c r="CC10" s="706"/>
      <c r="CD10" s="706"/>
      <c r="CE10" s="706"/>
      <c r="CF10" s="706"/>
      <c r="CG10" s="706"/>
      <c r="CH10" s="706"/>
      <c r="CI10" s="706"/>
      <c r="CJ10" s="706"/>
      <c r="CK10" s="706"/>
      <c r="CL10" s="706"/>
      <c r="CM10" s="706"/>
      <c r="CN10" s="706"/>
      <c r="CO10" s="706"/>
      <c r="CP10" s="706"/>
      <c r="CQ10" s="706"/>
      <c r="CR10" s="706"/>
      <c r="CS10" s="706"/>
      <c r="CT10" s="706"/>
      <c r="CU10" s="706"/>
      <c r="CV10" s="706"/>
      <c r="CW10" s="706"/>
      <c r="CX10" s="706"/>
      <c r="CY10" s="706"/>
      <c r="CZ10" s="706"/>
      <c r="DA10" s="706"/>
      <c r="DB10" s="706"/>
      <c r="DC10" s="706"/>
      <c r="DD10" s="706"/>
      <c r="DE10" s="706"/>
      <c r="DF10" s="706"/>
      <c r="DG10" s="706"/>
      <c r="DH10" s="706"/>
      <c r="DI10" s="706"/>
      <c r="DJ10" s="706"/>
      <c r="DK10" s="706"/>
      <c r="DL10" s="706"/>
      <c r="DM10" s="706"/>
      <c r="DN10" s="706"/>
      <c r="DO10" s="706"/>
      <c r="DP10" s="706"/>
      <c r="DQ10" s="706"/>
      <c r="DR10" s="706"/>
      <c r="DS10" s="706"/>
      <c r="DT10" s="706"/>
      <c r="DU10" s="706"/>
      <c r="DV10" s="706"/>
      <c r="DW10" s="706"/>
      <c r="DX10" s="706"/>
      <c r="DY10" s="706"/>
      <c r="DZ10" s="706"/>
      <c r="EA10" s="706"/>
      <c r="EB10" s="706"/>
      <c r="EC10" s="706"/>
      <c r="ED10" s="706"/>
      <c r="EE10" s="706"/>
      <c r="EF10" s="706"/>
      <c r="EG10" s="706"/>
      <c r="EH10" s="706"/>
      <c r="EI10" s="706"/>
      <c r="EJ10" s="706"/>
      <c r="EK10" s="706"/>
      <c r="EL10" s="706"/>
      <c r="EM10" s="706"/>
      <c r="EN10" s="706"/>
      <c r="EO10" s="706"/>
      <c r="EP10" s="706"/>
      <c r="EQ10" s="706"/>
      <c r="ER10" s="706"/>
      <c r="ES10" s="706"/>
      <c r="ET10" s="706"/>
      <c r="EU10" s="706"/>
      <c r="EV10" s="706"/>
      <c r="EW10" s="706"/>
      <c r="EX10" s="706"/>
      <c r="EY10" s="706"/>
      <c r="EZ10" s="706"/>
      <c r="FA10" s="706"/>
      <c r="FB10" s="706"/>
      <c r="FC10" s="706"/>
      <c r="FD10" s="706"/>
      <c r="FE10" s="706"/>
      <c r="FF10" s="706"/>
      <c r="FG10" s="706"/>
      <c r="FH10" s="706"/>
      <c r="FI10" s="706"/>
      <c r="FJ10" s="706"/>
      <c r="FK10" s="706"/>
      <c r="FL10" s="706"/>
      <c r="FM10" s="706"/>
      <c r="FN10" s="706"/>
      <c r="FO10" s="706"/>
      <c r="FP10" s="706"/>
      <c r="FQ10" s="706"/>
      <c r="FR10" s="706"/>
      <c r="FS10" s="706"/>
      <c r="FT10" s="706"/>
      <c r="FU10" s="706"/>
      <c r="FV10" s="706"/>
      <c r="FW10" s="706"/>
      <c r="FX10" s="706"/>
      <c r="FY10" s="706"/>
      <c r="FZ10" s="706"/>
      <c r="GA10" s="706"/>
      <c r="GB10" s="706"/>
      <c r="GC10" s="706"/>
      <c r="GD10" s="706"/>
      <c r="GE10" s="706"/>
      <c r="GF10" s="706"/>
      <c r="GG10" s="706"/>
      <c r="GH10" s="706"/>
    </row>
    <row r="11" spans="2:190">
      <c r="B11" s="705" t="s">
        <v>10</v>
      </c>
      <c r="C11" s="703"/>
      <c r="D11" s="705" t="s">
        <v>8</v>
      </c>
      <c r="E11" s="703"/>
      <c r="F11" s="706" t="s">
        <v>961</v>
      </c>
      <c r="G11" s="706" t="s">
        <v>961</v>
      </c>
      <c r="H11" s="706" t="s">
        <v>961</v>
      </c>
      <c r="I11" s="706" t="s">
        <v>961</v>
      </c>
      <c r="J11" s="706" t="s">
        <v>961</v>
      </c>
      <c r="K11" s="706" t="s">
        <v>961</v>
      </c>
      <c r="L11" s="706" t="s">
        <v>961</v>
      </c>
      <c r="M11" s="706" t="s">
        <v>961</v>
      </c>
      <c r="N11" s="706" t="s">
        <v>961</v>
      </c>
      <c r="O11" s="706" t="s">
        <v>961</v>
      </c>
      <c r="P11" s="706" t="s">
        <v>961</v>
      </c>
      <c r="Q11" s="706" t="s">
        <v>961</v>
      </c>
      <c r="R11" s="706" t="s">
        <v>961</v>
      </c>
      <c r="S11" s="706" t="s">
        <v>961</v>
      </c>
      <c r="T11" s="706" t="s">
        <v>961</v>
      </c>
      <c r="U11" s="706" t="s">
        <v>961</v>
      </c>
      <c r="V11" s="706" t="s">
        <v>961</v>
      </c>
      <c r="W11" s="706" t="s">
        <v>961</v>
      </c>
      <c r="X11" s="706" t="s">
        <v>961</v>
      </c>
      <c r="Y11" s="706" t="s">
        <v>961</v>
      </c>
      <c r="Z11" s="706" t="s">
        <v>961</v>
      </c>
      <c r="AA11" s="706" t="s">
        <v>961</v>
      </c>
      <c r="AB11" s="706" t="s">
        <v>961</v>
      </c>
      <c r="AC11" s="706" t="s">
        <v>961</v>
      </c>
      <c r="AD11" s="706" t="s">
        <v>961</v>
      </c>
      <c r="AE11" s="706" t="s">
        <v>961</v>
      </c>
      <c r="AF11" s="706" t="s">
        <v>961</v>
      </c>
      <c r="AG11" s="706" t="s">
        <v>961</v>
      </c>
      <c r="AH11" s="706" t="s">
        <v>961</v>
      </c>
      <c r="AI11" s="706" t="s">
        <v>961</v>
      </c>
      <c r="AJ11" s="706" t="s">
        <v>961</v>
      </c>
      <c r="AK11" s="706" t="s">
        <v>961</v>
      </c>
      <c r="AL11" s="706" t="s">
        <v>961</v>
      </c>
      <c r="AM11" s="706" t="s">
        <v>961</v>
      </c>
      <c r="AN11" s="706" t="s">
        <v>961</v>
      </c>
      <c r="AO11" s="706" t="s">
        <v>961</v>
      </c>
      <c r="AP11" s="706" t="s">
        <v>961</v>
      </c>
      <c r="AQ11" s="706" t="s">
        <v>961</v>
      </c>
      <c r="AR11" s="706" t="s">
        <v>961</v>
      </c>
      <c r="AS11" s="706" t="s">
        <v>961</v>
      </c>
      <c r="AT11" s="706" t="s">
        <v>961</v>
      </c>
      <c r="AU11" s="706" t="s">
        <v>961</v>
      </c>
      <c r="AV11" s="706" t="s">
        <v>961</v>
      </c>
      <c r="AW11" s="706" t="s">
        <v>961</v>
      </c>
      <c r="AX11" s="706" t="s">
        <v>961</v>
      </c>
      <c r="AY11" s="706" t="s">
        <v>961</v>
      </c>
      <c r="AZ11" s="706" t="s">
        <v>961</v>
      </c>
      <c r="BA11" s="706" t="s">
        <v>961</v>
      </c>
      <c r="BB11" s="706" t="s">
        <v>961</v>
      </c>
      <c r="BC11" s="706" t="s">
        <v>961</v>
      </c>
      <c r="BD11" s="706" t="s">
        <v>961</v>
      </c>
      <c r="BE11" s="706" t="s">
        <v>961</v>
      </c>
      <c r="BF11" s="706" t="s">
        <v>961</v>
      </c>
      <c r="BG11" s="706" t="s">
        <v>961</v>
      </c>
      <c r="BH11" s="706" t="s">
        <v>961</v>
      </c>
      <c r="BI11" s="706" t="s">
        <v>961</v>
      </c>
      <c r="BJ11" s="706" t="s">
        <v>961</v>
      </c>
      <c r="BK11" s="706" t="s">
        <v>961</v>
      </c>
      <c r="BL11" s="706" t="s">
        <v>961</v>
      </c>
      <c r="BM11" s="706" t="s">
        <v>961</v>
      </c>
      <c r="BN11" s="706" t="s">
        <v>961</v>
      </c>
      <c r="BO11" s="706" t="s">
        <v>961</v>
      </c>
      <c r="BP11" s="706" t="s">
        <v>961</v>
      </c>
      <c r="BQ11" s="706" t="s">
        <v>961</v>
      </c>
      <c r="BR11" s="706" t="s">
        <v>961</v>
      </c>
      <c r="BS11" s="706" t="s">
        <v>961</v>
      </c>
      <c r="BT11" s="706" t="s">
        <v>961</v>
      </c>
      <c r="BU11" s="706" t="s">
        <v>961</v>
      </c>
      <c r="BV11" s="706" t="s">
        <v>961</v>
      </c>
      <c r="BW11" s="706" t="s">
        <v>961</v>
      </c>
      <c r="BX11" s="706" t="s">
        <v>961</v>
      </c>
      <c r="BY11" s="706" t="s">
        <v>961</v>
      </c>
      <c r="BZ11" s="706" t="s">
        <v>961</v>
      </c>
      <c r="CA11" s="706" t="s">
        <v>961</v>
      </c>
      <c r="CB11" s="706" t="s">
        <v>961</v>
      </c>
      <c r="CC11" s="706" t="s">
        <v>961</v>
      </c>
      <c r="CD11" s="706" t="s">
        <v>961</v>
      </c>
      <c r="CE11" s="706" t="s">
        <v>961</v>
      </c>
      <c r="CF11" s="706" t="s">
        <v>961</v>
      </c>
      <c r="CG11" s="706" t="s">
        <v>961</v>
      </c>
      <c r="CH11" s="706" t="s">
        <v>961</v>
      </c>
      <c r="CI11" s="706" t="s">
        <v>961</v>
      </c>
      <c r="CJ11" s="706" t="s">
        <v>961</v>
      </c>
      <c r="CK11" s="706" t="s">
        <v>961</v>
      </c>
      <c r="CL11" s="706" t="s">
        <v>961</v>
      </c>
      <c r="CM11" s="706" t="s">
        <v>961</v>
      </c>
      <c r="CN11" s="706" t="s">
        <v>961</v>
      </c>
      <c r="CO11" s="706" t="s">
        <v>961</v>
      </c>
      <c r="CP11" s="706" t="s">
        <v>961</v>
      </c>
      <c r="CQ11" s="706" t="s">
        <v>961</v>
      </c>
      <c r="CR11" s="706" t="s">
        <v>961</v>
      </c>
      <c r="CS11" s="706" t="s">
        <v>961</v>
      </c>
      <c r="CT11" s="706" t="s">
        <v>961</v>
      </c>
      <c r="CU11" s="706" t="s">
        <v>961</v>
      </c>
      <c r="CV11" s="706" t="s">
        <v>961</v>
      </c>
      <c r="CW11" s="706" t="s">
        <v>961</v>
      </c>
      <c r="CX11" s="706" t="s">
        <v>961</v>
      </c>
      <c r="CY11" s="706" t="s">
        <v>961</v>
      </c>
      <c r="CZ11" s="706" t="s">
        <v>961</v>
      </c>
      <c r="DA11" s="706" t="s">
        <v>961</v>
      </c>
      <c r="DB11" s="706" t="s">
        <v>961</v>
      </c>
      <c r="DC11" s="706" t="s">
        <v>961</v>
      </c>
      <c r="DD11" s="706" t="s">
        <v>961</v>
      </c>
      <c r="DE11" s="706" t="s">
        <v>961</v>
      </c>
      <c r="DF11" s="706" t="s">
        <v>961</v>
      </c>
      <c r="DG11" s="706" t="s">
        <v>961</v>
      </c>
      <c r="DH11" s="706" t="s">
        <v>961</v>
      </c>
      <c r="DI11" s="706" t="s">
        <v>961</v>
      </c>
      <c r="DJ11" s="706" t="s">
        <v>961</v>
      </c>
      <c r="DK11" s="706" t="s">
        <v>961</v>
      </c>
      <c r="DL11" s="706" t="s">
        <v>961</v>
      </c>
      <c r="DM11" s="706" t="s">
        <v>961</v>
      </c>
      <c r="DN11" s="706" t="s">
        <v>961</v>
      </c>
      <c r="DO11" s="706" t="s">
        <v>961</v>
      </c>
      <c r="DP11" s="706" t="s">
        <v>961</v>
      </c>
      <c r="DQ11" s="706" t="s">
        <v>961</v>
      </c>
      <c r="DR11" s="706" t="s">
        <v>961</v>
      </c>
      <c r="DS11" s="706" t="s">
        <v>961</v>
      </c>
      <c r="DT11" s="706" t="s">
        <v>961</v>
      </c>
      <c r="DU11" s="706" t="s">
        <v>961</v>
      </c>
      <c r="DV11" s="706" t="s">
        <v>961</v>
      </c>
      <c r="DW11" s="706" t="s">
        <v>961</v>
      </c>
      <c r="DX11" s="706" t="s">
        <v>961</v>
      </c>
      <c r="DY11" s="706" t="s">
        <v>961</v>
      </c>
      <c r="DZ11" s="706" t="s">
        <v>961</v>
      </c>
      <c r="EA11" s="706" t="s">
        <v>961</v>
      </c>
      <c r="EB11" s="706" t="s">
        <v>961</v>
      </c>
      <c r="EC11" s="706" t="s">
        <v>961</v>
      </c>
      <c r="ED11" s="706" t="s">
        <v>961</v>
      </c>
      <c r="EE11" s="706" t="s">
        <v>961</v>
      </c>
      <c r="EF11" s="706" t="s">
        <v>961</v>
      </c>
      <c r="EG11" s="706" t="s">
        <v>961</v>
      </c>
      <c r="EH11" s="706" t="s">
        <v>961</v>
      </c>
      <c r="EI11" s="706" t="s">
        <v>961</v>
      </c>
      <c r="EJ11" s="706" t="s">
        <v>961</v>
      </c>
      <c r="EK11" s="706" t="s">
        <v>961</v>
      </c>
      <c r="EL11" s="706" t="s">
        <v>961</v>
      </c>
      <c r="EM11" s="706" t="s">
        <v>961</v>
      </c>
      <c r="EN11" s="706" t="s">
        <v>961</v>
      </c>
      <c r="EO11" s="706" t="s">
        <v>961</v>
      </c>
      <c r="EP11" s="706" t="s">
        <v>961</v>
      </c>
      <c r="EQ11" s="706" t="s">
        <v>961</v>
      </c>
      <c r="ER11" s="706" t="s">
        <v>961</v>
      </c>
      <c r="ES11" s="706" t="s">
        <v>961</v>
      </c>
      <c r="ET11" s="706" t="s">
        <v>961</v>
      </c>
      <c r="EU11" s="706" t="s">
        <v>961</v>
      </c>
      <c r="EV11" s="706" t="s">
        <v>961</v>
      </c>
      <c r="EW11" s="706" t="s">
        <v>961</v>
      </c>
      <c r="EX11" s="706" t="s">
        <v>961</v>
      </c>
      <c r="EY11" s="706" t="s">
        <v>961</v>
      </c>
      <c r="EZ11" s="706" t="s">
        <v>961</v>
      </c>
      <c r="FA11" s="706" t="s">
        <v>961</v>
      </c>
      <c r="FB11" s="706" t="s">
        <v>961</v>
      </c>
      <c r="FC11" s="706" t="s">
        <v>961</v>
      </c>
      <c r="FD11" s="706" t="s">
        <v>961</v>
      </c>
      <c r="FE11" s="706" t="s">
        <v>961</v>
      </c>
      <c r="FF11" s="706" t="s">
        <v>961</v>
      </c>
      <c r="FG11" s="706" t="s">
        <v>961</v>
      </c>
      <c r="FH11" s="706" t="s">
        <v>961</v>
      </c>
      <c r="FI11" s="706" t="s">
        <v>961</v>
      </c>
      <c r="FJ11" s="706" t="s">
        <v>961</v>
      </c>
      <c r="FK11" s="706" t="s">
        <v>961</v>
      </c>
      <c r="FL11" s="706" t="s">
        <v>961</v>
      </c>
      <c r="FM11" s="706" t="s">
        <v>961</v>
      </c>
      <c r="FN11" s="706" t="s">
        <v>961</v>
      </c>
      <c r="FO11" s="706" t="s">
        <v>961</v>
      </c>
      <c r="FP11" s="706" t="s">
        <v>961</v>
      </c>
      <c r="FQ11" s="706" t="s">
        <v>961</v>
      </c>
      <c r="FR11" s="706" t="s">
        <v>961</v>
      </c>
      <c r="FS11" s="706" t="s">
        <v>961</v>
      </c>
      <c r="FT11" s="706" t="s">
        <v>961</v>
      </c>
      <c r="FU11" s="706" t="s">
        <v>961</v>
      </c>
      <c r="FV11" s="706" t="s">
        <v>961</v>
      </c>
      <c r="FW11" s="706" t="s">
        <v>961</v>
      </c>
      <c r="FX11" s="706" t="s">
        <v>961</v>
      </c>
      <c r="FY11" s="706" t="s">
        <v>961</v>
      </c>
      <c r="FZ11" s="706" t="s">
        <v>961</v>
      </c>
      <c r="GA11" s="706"/>
      <c r="GB11" s="706" t="s">
        <v>961</v>
      </c>
      <c r="GC11" s="706" t="s">
        <v>961</v>
      </c>
      <c r="GD11" s="706" t="s">
        <v>961</v>
      </c>
      <c r="GE11" s="706" t="s">
        <v>961</v>
      </c>
      <c r="GF11" s="706" t="s">
        <v>961</v>
      </c>
      <c r="GG11" s="706" t="s">
        <v>961</v>
      </c>
      <c r="GH11" s="706" t="s">
        <v>961</v>
      </c>
    </row>
    <row r="12" spans="2:190">
      <c r="B12" s="702" t="s">
        <v>11</v>
      </c>
      <c r="C12" s="703"/>
      <c r="D12" s="705"/>
      <c r="E12" s="703"/>
      <c r="F12" s="706"/>
      <c r="G12" s="706"/>
      <c r="H12" s="706"/>
      <c r="I12" s="706"/>
      <c r="J12" s="706"/>
      <c r="K12" s="706"/>
      <c r="L12" s="706"/>
      <c r="M12" s="706"/>
      <c r="N12" s="706"/>
      <c r="O12" s="706"/>
      <c r="P12" s="706"/>
      <c r="Q12" s="706"/>
      <c r="R12" s="706"/>
      <c r="S12" s="706"/>
      <c r="T12" s="706"/>
      <c r="U12" s="706"/>
      <c r="V12" s="706"/>
      <c r="W12" s="706"/>
      <c r="X12" s="706"/>
      <c r="Y12" s="706"/>
      <c r="Z12" s="706"/>
      <c r="AA12" s="706"/>
      <c r="AB12" s="706"/>
      <c r="AC12" s="706"/>
      <c r="AD12" s="706"/>
      <c r="AE12" s="706"/>
      <c r="AF12" s="706"/>
      <c r="AG12" s="706"/>
      <c r="AH12" s="706"/>
      <c r="AI12" s="706"/>
      <c r="AJ12" s="706"/>
      <c r="AK12" s="706"/>
      <c r="AL12" s="706"/>
      <c r="AM12" s="706"/>
      <c r="AN12" s="706"/>
      <c r="AO12" s="706"/>
      <c r="AP12" s="706"/>
      <c r="AQ12" s="706"/>
      <c r="AR12" s="706"/>
      <c r="AS12" s="706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6"/>
      <c r="BQ12" s="706"/>
      <c r="BR12" s="706"/>
      <c r="BS12" s="706"/>
      <c r="BT12" s="706"/>
      <c r="BU12" s="706"/>
      <c r="BV12" s="706"/>
      <c r="BW12" s="706"/>
      <c r="BX12" s="706"/>
      <c r="BY12" s="706"/>
      <c r="BZ12" s="706"/>
      <c r="CA12" s="706"/>
      <c r="CB12" s="706"/>
      <c r="CC12" s="706"/>
      <c r="CD12" s="706"/>
      <c r="CE12" s="706"/>
      <c r="CF12" s="706"/>
      <c r="CG12" s="706"/>
      <c r="CH12" s="706"/>
      <c r="CI12" s="706"/>
      <c r="CJ12" s="706"/>
      <c r="CK12" s="706"/>
      <c r="CL12" s="706"/>
      <c r="CM12" s="706"/>
      <c r="CN12" s="706"/>
      <c r="CO12" s="706"/>
      <c r="CP12" s="706"/>
      <c r="CQ12" s="706"/>
      <c r="CR12" s="706"/>
      <c r="CS12" s="706"/>
      <c r="CT12" s="706"/>
      <c r="CU12" s="706"/>
      <c r="CV12" s="706"/>
      <c r="CW12" s="706"/>
      <c r="CX12" s="706"/>
      <c r="CY12" s="706"/>
      <c r="CZ12" s="706"/>
      <c r="DA12" s="706"/>
      <c r="DB12" s="706"/>
      <c r="DC12" s="706"/>
      <c r="DD12" s="706"/>
      <c r="DE12" s="706"/>
      <c r="DF12" s="706"/>
      <c r="DG12" s="706"/>
      <c r="DH12" s="706"/>
      <c r="DI12" s="706"/>
      <c r="DJ12" s="706"/>
      <c r="DK12" s="706"/>
      <c r="DL12" s="706"/>
      <c r="DM12" s="706"/>
      <c r="DN12" s="706"/>
      <c r="DO12" s="706"/>
      <c r="DP12" s="706"/>
      <c r="DQ12" s="706"/>
      <c r="DR12" s="706"/>
      <c r="DS12" s="706"/>
      <c r="DT12" s="706"/>
      <c r="DU12" s="706"/>
      <c r="DV12" s="706"/>
      <c r="DW12" s="706"/>
      <c r="DX12" s="706"/>
      <c r="DY12" s="706"/>
      <c r="DZ12" s="706"/>
      <c r="EA12" s="706"/>
      <c r="EB12" s="706"/>
      <c r="EC12" s="706"/>
      <c r="ED12" s="706"/>
      <c r="EE12" s="706"/>
      <c r="EF12" s="706"/>
      <c r="EG12" s="706"/>
      <c r="EH12" s="706"/>
      <c r="EI12" s="706"/>
      <c r="EJ12" s="706"/>
      <c r="EK12" s="706"/>
      <c r="EL12" s="706"/>
      <c r="EM12" s="706"/>
      <c r="EN12" s="706"/>
      <c r="EO12" s="706"/>
      <c r="EP12" s="706"/>
      <c r="EQ12" s="706"/>
      <c r="ER12" s="706"/>
      <c r="ES12" s="706"/>
      <c r="ET12" s="706"/>
      <c r="EU12" s="706"/>
      <c r="EV12" s="706"/>
      <c r="EW12" s="706"/>
      <c r="EX12" s="706"/>
      <c r="EY12" s="706"/>
      <c r="EZ12" s="706"/>
      <c r="FA12" s="706"/>
      <c r="FB12" s="706"/>
      <c r="FC12" s="706"/>
      <c r="FD12" s="706"/>
      <c r="FE12" s="706"/>
      <c r="FF12" s="706"/>
      <c r="FG12" s="706"/>
      <c r="FH12" s="706"/>
      <c r="FI12" s="706"/>
      <c r="FJ12" s="706"/>
      <c r="FK12" s="706"/>
      <c r="FL12" s="706"/>
      <c r="FM12" s="706"/>
      <c r="FN12" s="706"/>
      <c r="FO12" s="706"/>
      <c r="FP12" s="706"/>
      <c r="FQ12" s="706"/>
      <c r="FR12" s="706"/>
      <c r="FS12" s="706"/>
      <c r="FT12" s="706"/>
      <c r="FU12" s="706"/>
      <c r="FV12" s="706"/>
      <c r="FW12" s="706"/>
      <c r="FX12" s="706"/>
      <c r="FY12" s="706"/>
      <c r="FZ12" s="706"/>
      <c r="GA12" s="706"/>
      <c r="GB12" s="706"/>
      <c r="GC12" s="706"/>
      <c r="GD12" s="706"/>
      <c r="GE12" s="706"/>
      <c r="GF12" s="706"/>
      <c r="GG12" s="706"/>
      <c r="GH12" s="706"/>
    </row>
    <row r="13" spans="2:190">
      <c r="B13" s="705" t="s">
        <v>964</v>
      </c>
      <c r="C13" s="703"/>
      <c r="D13" s="705" t="s">
        <v>8</v>
      </c>
      <c r="E13" s="703"/>
      <c r="F13" s="706"/>
      <c r="G13" s="706"/>
      <c r="H13" s="706"/>
      <c r="I13" s="706"/>
      <c r="J13" s="706"/>
      <c r="K13" s="706"/>
      <c r="L13" s="706"/>
      <c r="M13" s="706"/>
      <c r="N13" s="706"/>
      <c r="O13" s="706"/>
      <c r="P13" s="706"/>
      <c r="Q13" s="706"/>
      <c r="R13" s="706"/>
      <c r="S13" s="706"/>
      <c r="T13" s="706"/>
      <c r="U13" s="706"/>
      <c r="V13" s="706"/>
      <c r="W13" s="706"/>
      <c r="X13" s="706"/>
      <c r="Y13" s="706"/>
      <c r="Z13" s="706"/>
      <c r="AA13" s="706"/>
      <c r="AB13" s="706"/>
      <c r="AC13" s="706"/>
      <c r="AD13" s="706"/>
      <c r="AE13" s="706"/>
      <c r="AF13" s="706"/>
      <c r="AG13" s="706"/>
      <c r="AH13" s="706"/>
      <c r="AI13" s="706"/>
      <c r="AJ13" s="706"/>
      <c r="AK13" s="706"/>
      <c r="AL13" s="706"/>
      <c r="AM13" s="706"/>
      <c r="AN13" s="706"/>
      <c r="AO13" s="706"/>
      <c r="AP13" s="706"/>
      <c r="AQ13" s="706"/>
      <c r="AR13" s="706"/>
      <c r="AS13" s="706"/>
      <c r="AT13" s="706"/>
      <c r="AU13" s="706"/>
      <c r="AV13" s="706"/>
      <c r="AW13" s="706"/>
      <c r="AX13" s="706"/>
      <c r="AY13" s="706"/>
      <c r="AZ13" s="706"/>
      <c r="BA13" s="706"/>
      <c r="BB13" s="706"/>
      <c r="BC13" s="706"/>
      <c r="BD13" s="706"/>
      <c r="BE13" s="706"/>
      <c r="BF13" s="706"/>
      <c r="BG13" s="706"/>
      <c r="BH13" s="706"/>
      <c r="BI13" s="706"/>
      <c r="BJ13" s="706"/>
      <c r="BK13" s="706"/>
      <c r="BL13" s="706"/>
      <c r="BM13" s="706"/>
      <c r="BN13" s="706"/>
      <c r="BO13" s="706"/>
      <c r="BP13" s="706"/>
      <c r="BQ13" s="706"/>
      <c r="BR13" s="706"/>
      <c r="BS13" s="706"/>
      <c r="BT13" s="706"/>
      <c r="BU13" s="706"/>
      <c r="BV13" s="706"/>
      <c r="BW13" s="706"/>
      <c r="BX13" s="706"/>
      <c r="BY13" s="706"/>
      <c r="BZ13" s="706"/>
      <c r="CA13" s="706"/>
      <c r="CB13" s="706"/>
      <c r="CC13" s="706"/>
      <c r="CD13" s="706"/>
      <c r="CE13" s="706"/>
      <c r="CF13" s="706"/>
      <c r="CG13" s="706"/>
      <c r="CH13" s="706"/>
      <c r="CI13" s="706"/>
      <c r="CJ13" s="706"/>
      <c r="CK13" s="706"/>
      <c r="CL13" s="706"/>
      <c r="CM13" s="706"/>
      <c r="CN13" s="706"/>
      <c r="CO13" s="706"/>
      <c r="CP13" s="706"/>
      <c r="CQ13" s="706"/>
      <c r="CR13" s="706"/>
      <c r="CS13" s="706"/>
      <c r="CT13" s="706"/>
      <c r="CU13" s="706"/>
      <c r="CV13" s="706"/>
      <c r="CW13" s="706"/>
      <c r="CX13" s="706"/>
      <c r="CY13" s="706"/>
      <c r="CZ13" s="706"/>
      <c r="DA13" s="706"/>
      <c r="DB13" s="706"/>
      <c r="DC13" s="706"/>
      <c r="DD13" s="706"/>
      <c r="DE13" s="706"/>
      <c r="DF13" s="706"/>
      <c r="DG13" s="706"/>
      <c r="DH13" s="706"/>
      <c r="DI13" s="706"/>
      <c r="DJ13" s="706"/>
      <c r="DK13" s="706"/>
      <c r="DL13" s="706"/>
      <c r="DM13" s="706"/>
      <c r="DN13" s="706"/>
      <c r="DO13" s="706"/>
      <c r="DP13" s="706"/>
      <c r="DQ13" s="706"/>
      <c r="DR13" s="706"/>
      <c r="DS13" s="706"/>
      <c r="DT13" s="706"/>
      <c r="DU13" s="706"/>
      <c r="DV13" s="706"/>
      <c r="DW13" s="706"/>
      <c r="DX13" s="706"/>
      <c r="DY13" s="706"/>
      <c r="DZ13" s="706"/>
      <c r="EA13" s="706"/>
      <c r="EB13" s="706"/>
      <c r="EC13" s="706"/>
      <c r="ED13" s="706"/>
      <c r="EE13" s="706"/>
      <c r="EF13" s="706"/>
      <c r="EG13" s="706"/>
      <c r="EH13" s="706"/>
      <c r="EI13" s="706"/>
      <c r="EJ13" s="706"/>
      <c r="EK13" s="706"/>
      <c r="EL13" s="706"/>
      <c r="EM13" s="706"/>
      <c r="EN13" s="706"/>
      <c r="EO13" s="706"/>
      <c r="EP13" s="706"/>
      <c r="EQ13" s="706"/>
      <c r="ER13" s="706"/>
      <c r="ES13" s="706"/>
      <c r="ET13" s="706"/>
      <c r="EU13" s="706"/>
      <c r="EV13" s="706"/>
      <c r="EW13" s="706"/>
      <c r="EX13" s="706"/>
      <c r="EY13" s="706"/>
      <c r="EZ13" s="706"/>
      <c r="FA13" s="706"/>
      <c r="FB13" s="706"/>
      <c r="FC13" s="706"/>
      <c r="FD13" s="706"/>
      <c r="FE13" s="706"/>
      <c r="FF13" s="706"/>
      <c r="FG13" s="706"/>
      <c r="FH13" s="706"/>
      <c r="FI13" s="706"/>
      <c r="FJ13" s="706"/>
      <c r="FK13" s="706"/>
      <c r="FL13" s="706"/>
      <c r="FM13" s="706"/>
      <c r="FN13" s="706"/>
      <c r="FO13" s="706"/>
      <c r="FP13" s="706"/>
      <c r="FQ13" s="706"/>
      <c r="FR13" s="706"/>
      <c r="FS13" s="706"/>
      <c r="FT13" s="706"/>
      <c r="FU13" s="706"/>
      <c r="FV13" s="706"/>
      <c r="FW13" s="706"/>
      <c r="FX13" s="706"/>
      <c r="FY13" s="706"/>
      <c r="FZ13" s="706"/>
      <c r="GA13" s="706"/>
      <c r="GB13" s="706"/>
      <c r="GC13" s="706"/>
      <c r="GD13" s="706"/>
      <c r="GE13" s="706"/>
      <c r="GF13" s="706"/>
      <c r="GG13" s="706"/>
      <c r="GH13" s="706"/>
    </row>
    <row r="14" spans="2:190">
      <c r="B14" s="705" t="s">
        <v>13</v>
      </c>
      <c r="C14" s="703"/>
      <c r="D14" s="705" t="s">
        <v>8</v>
      </c>
      <c r="E14" s="703"/>
      <c r="F14" s="710">
        <v>67.69742461878846</v>
      </c>
      <c r="G14" s="710">
        <v>69.796394699863328</v>
      </c>
      <c r="H14" s="710">
        <v>71.283358131563176</v>
      </c>
      <c r="I14" s="710">
        <v>72.023298030881918</v>
      </c>
      <c r="J14" s="710">
        <v>72.204479970749972</v>
      </c>
      <c r="K14" s="710">
        <v>71.887076476388373</v>
      </c>
      <c r="L14" s="710">
        <v>71.242917991309227</v>
      </c>
      <c r="M14" s="710">
        <v>70.064800716959411</v>
      </c>
      <c r="N14" s="710">
        <v>69.291481012403452</v>
      </c>
      <c r="O14" s="710">
        <v>68.673626300543717</v>
      </c>
      <c r="P14" s="710">
        <v>68.307029955843092</v>
      </c>
      <c r="Q14" s="710">
        <v>68.308800757393243</v>
      </c>
      <c r="R14" s="710">
        <v>68.48761280587847</v>
      </c>
      <c r="S14" s="710">
        <v>68.819056233646151</v>
      </c>
      <c r="T14" s="710">
        <v>69.153125027335562</v>
      </c>
      <c r="U14" s="710">
        <v>69.511834543057503</v>
      </c>
      <c r="V14" s="710">
        <v>69.453921287308901</v>
      </c>
      <c r="W14" s="710">
        <v>69.150812627275073</v>
      </c>
      <c r="X14" s="710">
        <v>68.705618016025625</v>
      </c>
      <c r="Y14" s="710">
        <v>67.91640690881745</v>
      </c>
      <c r="Z14" s="710">
        <v>67.734245943203035</v>
      </c>
      <c r="AA14" s="710">
        <v>67.927044884786085</v>
      </c>
      <c r="AB14" s="710">
        <v>68.55613933240646</v>
      </c>
      <c r="AC14" s="710">
        <v>69.715317199472921</v>
      </c>
      <c r="AD14" s="710">
        <v>71.085038592839524</v>
      </c>
      <c r="AE14" s="710">
        <v>72.7000078088804</v>
      </c>
      <c r="AF14" s="710">
        <v>74.508129481044804</v>
      </c>
      <c r="AG14" s="710">
        <v>76.562103457002749</v>
      </c>
      <c r="AH14" s="710">
        <v>78.736662591793433</v>
      </c>
      <c r="AI14" s="710">
        <v>81.069567138847361</v>
      </c>
      <c r="AJ14" s="710">
        <v>83.467897269520833</v>
      </c>
      <c r="AK14" s="710">
        <v>86.172679194984141</v>
      </c>
      <c r="AL14" s="710">
        <v>88.166013599861941</v>
      </c>
      <c r="AM14" s="710">
        <v>89.673406289675526</v>
      </c>
      <c r="AN14" s="710">
        <v>90.604206236702652</v>
      </c>
      <c r="AO14" s="710">
        <v>90.655105321126285</v>
      </c>
      <c r="AP14" s="710">
        <v>90.686963570755424</v>
      </c>
      <c r="AQ14" s="710">
        <v>90.60643919769258</v>
      </c>
      <c r="AR14" s="710">
        <v>90.667493559702095</v>
      </c>
      <c r="AS14" s="710">
        <v>90.935709497461161</v>
      </c>
      <c r="AT14" s="710">
        <v>91.684784265312359</v>
      </c>
      <c r="AU14" s="710">
        <v>92.71773203941413</v>
      </c>
      <c r="AV14" s="710">
        <v>93.852222792481626</v>
      </c>
      <c r="AW14" s="710">
        <v>95.225012360779871</v>
      </c>
      <c r="AX14" s="710">
        <v>95.961154059880741</v>
      </c>
      <c r="AY14" s="710">
        <v>96.325900438919589</v>
      </c>
      <c r="AZ14" s="710">
        <v>96.339366486864051</v>
      </c>
      <c r="BA14" s="710">
        <v>95.832206200872704</v>
      </c>
      <c r="BB14" s="710">
        <v>95.496754187907797</v>
      </c>
      <c r="BC14" s="710">
        <v>95.191134975243614</v>
      </c>
      <c r="BD14" s="710">
        <v>94.99791346141582</v>
      </c>
      <c r="BE14" s="710">
        <v>94.944063412291229</v>
      </c>
      <c r="BF14" s="710">
        <v>94.993225362087372</v>
      </c>
      <c r="BG14" s="710">
        <v>95.11468769455351</v>
      </c>
      <c r="BH14" s="710">
        <v>95.294672290431365</v>
      </c>
      <c r="BI14" s="710">
        <v>95.455483832491353</v>
      </c>
      <c r="BJ14" s="710">
        <v>95.871296960167101</v>
      </c>
      <c r="BK14" s="710">
        <v>96.503352639003396</v>
      </c>
      <c r="BL14" s="710">
        <v>97.380967553100575</v>
      </c>
      <c r="BM14" s="710">
        <v>98.722547475045715</v>
      </c>
      <c r="BN14" s="710">
        <v>98.722547475045715</v>
      </c>
      <c r="BO14" s="710">
        <v>99.888384593157639</v>
      </c>
      <c r="BP14" s="710">
        <v>100.96336880080888</v>
      </c>
      <c r="BQ14" s="710">
        <v>101.76546126855693</v>
      </c>
      <c r="BR14" s="710">
        <v>102.28141954967333</v>
      </c>
      <c r="BS14" s="710">
        <v>102.212218831797</v>
      </c>
      <c r="BT14" s="710">
        <v>101.7160327287492</v>
      </c>
      <c r="BU14" s="710">
        <v>100.89176382828084</v>
      </c>
      <c r="BV14" s="710">
        <v>99.633757106168517</v>
      </c>
      <c r="BW14" s="710">
        <v>98.495476203697748</v>
      </c>
      <c r="BX14" s="710">
        <v>97.318207943096269</v>
      </c>
      <c r="BY14" s="710">
        <v>96.142411711282733</v>
      </c>
      <c r="BZ14" s="710">
        <v>94.85089596915671</v>
      </c>
      <c r="CA14" s="710">
        <v>93.818529289854908</v>
      </c>
      <c r="CB14" s="710">
        <v>92.974652369449359</v>
      </c>
      <c r="CC14" s="710">
        <v>92.40599542814887</v>
      </c>
      <c r="CD14" s="710">
        <v>92.244128225365372</v>
      </c>
      <c r="CE14" s="710">
        <v>92.291763806796851</v>
      </c>
      <c r="CF14" s="710">
        <v>92.520653290089285</v>
      </c>
      <c r="CG14" s="710">
        <v>92.760289324027113</v>
      </c>
      <c r="CH14" s="710">
        <v>93.068220419695933</v>
      </c>
      <c r="CI14" s="710">
        <v>92.864622079744066</v>
      </c>
      <c r="CJ14" s="710">
        <v>92.356886438194181</v>
      </c>
      <c r="CK14" s="710">
        <v>91.61411158566959</v>
      </c>
      <c r="CL14" s="710">
        <v>90.509534114502827</v>
      </c>
      <c r="CM14" s="710">
        <v>89.676022623095164</v>
      </c>
      <c r="CN14" s="710">
        <v>88.951648608396809</v>
      </c>
      <c r="CO14" s="710">
        <v>88.376065548416676</v>
      </c>
      <c r="CP14" s="710">
        <v>87.88084804783179</v>
      </c>
      <c r="CQ14" s="710">
        <v>87.635735039787946</v>
      </c>
      <c r="CR14" s="710">
        <v>87.608827307708566</v>
      </c>
      <c r="CS14" s="710">
        <v>87.874975330212251</v>
      </c>
      <c r="CT14" s="710">
        <v>88.498997190353805</v>
      </c>
      <c r="CU14" s="710">
        <v>89.517411203778835</v>
      </c>
      <c r="CV14" s="710">
        <v>90.866316243419902</v>
      </c>
      <c r="CW14" s="710">
        <v>92.411483059022871</v>
      </c>
      <c r="CX14" s="710">
        <v>94.274900436277434</v>
      </c>
      <c r="CY14" s="710">
        <v>95.721581962123295</v>
      </c>
      <c r="CZ14" s="710">
        <v>96.966011936881685</v>
      </c>
      <c r="DA14" s="710">
        <v>98.012084887141938</v>
      </c>
      <c r="DB14" s="710">
        <v>98.841424398130343</v>
      </c>
      <c r="DC14" s="710">
        <v>99.663866414644815</v>
      </c>
      <c r="DD14" s="710">
        <v>100.41964111622237</v>
      </c>
      <c r="DE14" s="710">
        <v>101.07506807100251</v>
      </c>
      <c r="DF14" s="710">
        <v>101.51282094391222</v>
      </c>
      <c r="DG14" s="710">
        <v>101.87272247099423</v>
      </c>
      <c r="DH14" s="710">
        <v>102.17559663385751</v>
      </c>
      <c r="DI14" s="710">
        <v>102.6016024295142</v>
      </c>
      <c r="DJ14" s="710">
        <v>103.16466252832936</v>
      </c>
      <c r="DK14" s="710">
        <v>104.38678937775498</v>
      </c>
      <c r="DL14" s="710">
        <v>106.04954520436576</v>
      </c>
      <c r="DM14" s="710">
        <v>107.93753418509701</v>
      </c>
      <c r="DN14" s="710">
        <v>110.37115355559104</v>
      </c>
      <c r="DO14" s="710">
        <v>111.64312713059483</v>
      </c>
      <c r="DP14" s="710">
        <v>112.1918275876365</v>
      </c>
      <c r="DQ14" s="710">
        <v>112.01266025005376</v>
      </c>
      <c r="DR14" s="710">
        <v>110.62367709135664</v>
      </c>
      <c r="DS14" s="710">
        <v>109.83585939336919</v>
      </c>
      <c r="DT14" s="710">
        <v>109.32181877855923</v>
      </c>
      <c r="DU14" s="710">
        <v>109.33595343451778</v>
      </c>
      <c r="DV14" s="710">
        <v>110.10962692097858</v>
      </c>
      <c r="DW14" s="710">
        <v>111.14797254045288</v>
      </c>
      <c r="DX14" s="710">
        <v>112.40833567722494</v>
      </c>
      <c r="DY14" s="710">
        <v>113.68910655251989</v>
      </c>
      <c r="DZ14" s="710">
        <v>114.99902295843964</v>
      </c>
      <c r="EA14" s="710">
        <v>116.10259951978355</v>
      </c>
      <c r="EB14" s="710">
        <v>117.14497121743506</v>
      </c>
      <c r="EC14" s="710">
        <v>118.11395986034947</v>
      </c>
      <c r="ED14" s="710">
        <v>119.19924282320295</v>
      </c>
      <c r="EE14" s="710">
        <v>119.64618538686513</v>
      </c>
      <c r="EF14" s="710">
        <v>119.58920735796271</v>
      </c>
      <c r="EG14" s="710">
        <v>118.98576833387541</v>
      </c>
      <c r="EH14" s="710">
        <v>117.42486238450823</v>
      </c>
      <c r="EI14" s="710">
        <v>116.28156318275872</v>
      </c>
      <c r="EJ14" s="710">
        <v>115.3492115957872</v>
      </c>
      <c r="EK14" s="710">
        <v>114.87197694815876</v>
      </c>
      <c r="EL14" s="710">
        <v>115.25954583851134</v>
      </c>
      <c r="EM14" s="710">
        <v>115.56356688310136</v>
      </c>
      <c r="EN14" s="710">
        <v>115.79672200100185</v>
      </c>
      <c r="EO14" s="710">
        <v>115.58893801722665</v>
      </c>
      <c r="EP14" s="710">
        <v>114.68002728836002</v>
      </c>
      <c r="EQ14" s="710">
        <v>113.17152715502741</v>
      </c>
      <c r="ER14" s="710">
        <v>111.27931709781033</v>
      </c>
      <c r="ES14" s="710">
        <v>109.3830747862368</v>
      </c>
      <c r="ET14" s="710">
        <v>107.4195385339725</v>
      </c>
      <c r="EU14" s="710">
        <v>106.41526684734177</v>
      </c>
      <c r="EV14" s="710">
        <v>105.95249720355119</v>
      </c>
      <c r="EW14" s="710">
        <v>105.87610625455794</v>
      </c>
      <c r="EX14" s="710">
        <v>106.2307275243699</v>
      </c>
      <c r="EY14" s="710">
        <v>106.39637422081059</v>
      </c>
      <c r="EZ14" s="710">
        <v>106.60258102736806</v>
      </c>
      <c r="FA14" s="710">
        <v>106.92963575988108</v>
      </c>
      <c r="FB14" s="710">
        <v>107.54373956904732</v>
      </c>
      <c r="FC14" s="710">
        <v>108.29162747145398</v>
      </c>
      <c r="FD14" s="710">
        <v>109.11475674943402</v>
      </c>
      <c r="FE14" s="710">
        <v>109.76625152819069</v>
      </c>
      <c r="FF14" s="710">
        <v>110.22294599162443</v>
      </c>
      <c r="FG14" s="710">
        <v>109.85257741819665</v>
      </c>
      <c r="FH14" s="710">
        <v>108.93575103819391</v>
      </c>
      <c r="FI14" s="710">
        <v>107.72517172713474</v>
      </c>
      <c r="FJ14" s="710">
        <v>105.84094067156721</v>
      </c>
      <c r="FK14" s="710">
        <v>105.22442816837776</v>
      </c>
      <c r="FL14" s="710">
        <v>105.37660798026101</v>
      </c>
      <c r="FM14" s="710">
        <v>106.35518591043179</v>
      </c>
      <c r="FN14" s="710">
        <v>108.59941784107239</v>
      </c>
      <c r="FO14" s="710">
        <v>110.5852291157629</v>
      </c>
      <c r="FP14" s="710">
        <v>112.55914373193119</v>
      </c>
      <c r="FQ14" s="710">
        <v>114.23545292838097</v>
      </c>
      <c r="FR14" s="710">
        <v>115.51801122340898</v>
      </c>
      <c r="FS14" s="710">
        <v>116.31678795561929</v>
      </c>
      <c r="FT14" s="710">
        <v>116.79821097647408</v>
      </c>
      <c r="FU14" s="710">
        <v>117.12396622723524</v>
      </c>
      <c r="FV14" s="710">
        <v>117.23600608130148</v>
      </c>
      <c r="FW14" s="710">
        <v>117.61987807925387</v>
      </c>
      <c r="FX14" s="710">
        <v>118.09731875511348</v>
      </c>
      <c r="FY14" s="710">
        <v>118.64614833462537</v>
      </c>
      <c r="FZ14" s="710">
        <v>119.87163451719641</v>
      </c>
      <c r="GA14" s="710"/>
      <c r="GB14" s="710">
        <v>120.4447301962565</v>
      </c>
      <c r="GC14" s="710">
        <v>121.00788616069291</v>
      </c>
      <c r="GD14" s="710">
        <v>121.5751494983285</v>
      </c>
      <c r="GE14" s="710">
        <v>122.13108204589263</v>
      </c>
      <c r="GF14" s="710">
        <v>122.6733026938755</v>
      </c>
      <c r="GG14" s="710">
        <v>123.18102830541335</v>
      </c>
      <c r="GH14" s="710">
        <v>123.68522873112572</v>
      </c>
    </row>
    <row r="15" spans="2:190">
      <c r="B15" s="702" t="s">
        <v>14</v>
      </c>
      <c r="C15" s="703"/>
      <c r="D15" s="705"/>
      <c r="E15" s="703"/>
      <c r="F15" s="710"/>
      <c r="G15" s="710"/>
      <c r="H15" s="710"/>
      <c r="I15" s="710"/>
      <c r="J15" s="710"/>
      <c r="K15" s="710"/>
      <c r="L15" s="710"/>
      <c r="M15" s="710"/>
      <c r="N15" s="710"/>
      <c r="O15" s="710"/>
      <c r="P15" s="710"/>
      <c r="Q15" s="710"/>
      <c r="R15" s="710"/>
      <c r="S15" s="710"/>
      <c r="T15" s="710"/>
      <c r="U15" s="710"/>
      <c r="V15" s="710"/>
      <c r="W15" s="710"/>
      <c r="X15" s="710"/>
      <c r="Y15" s="710"/>
      <c r="Z15" s="710"/>
      <c r="AA15" s="710"/>
      <c r="AB15" s="710"/>
      <c r="AC15" s="710"/>
      <c r="AD15" s="710"/>
      <c r="AE15" s="710"/>
      <c r="AF15" s="710"/>
      <c r="AG15" s="710"/>
      <c r="AH15" s="710"/>
      <c r="AI15" s="710"/>
      <c r="AJ15" s="710"/>
      <c r="AK15" s="710"/>
      <c r="AL15" s="710"/>
      <c r="AM15" s="710"/>
      <c r="AN15" s="710"/>
      <c r="AO15" s="710"/>
      <c r="AP15" s="710"/>
      <c r="AQ15" s="710"/>
      <c r="AR15" s="710"/>
      <c r="AS15" s="710"/>
      <c r="AT15" s="710"/>
      <c r="AU15" s="710"/>
      <c r="AV15" s="710"/>
      <c r="AW15" s="710"/>
      <c r="AX15" s="710"/>
      <c r="AY15" s="710"/>
      <c r="AZ15" s="710"/>
      <c r="BA15" s="710"/>
      <c r="BB15" s="710"/>
      <c r="BC15" s="710"/>
      <c r="BD15" s="710"/>
      <c r="BE15" s="710"/>
      <c r="BF15" s="710"/>
      <c r="BG15" s="710"/>
      <c r="BH15" s="710"/>
      <c r="BI15" s="710"/>
      <c r="BJ15" s="710"/>
      <c r="BK15" s="710"/>
      <c r="BL15" s="710"/>
      <c r="BM15" s="710"/>
      <c r="BN15" s="710"/>
      <c r="BO15" s="710"/>
      <c r="BP15" s="710"/>
      <c r="BQ15" s="710"/>
      <c r="BR15" s="710"/>
      <c r="BS15" s="710"/>
      <c r="BT15" s="710"/>
      <c r="BU15" s="710"/>
      <c r="BV15" s="710"/>
      <c r="BW15" s="710"/>
      <c r="BX15" s="710"/>
      <c r="BY15" s="710"/>
      <c r="BZ15" s="710"/>
      <c r="CA15" s="710"/>
      <c r="CB15" s="710"/>
      <c r="CC15" s="710"/>
      <c r="CD15" s="710"/>
      <c r="CE15" s="710"/>
      <c r="CF15" s="710"/>
      <c r="CG15" s="710"/>
      <c r="CH15" s="710"/>
      <c r="CI15" s="710"/>
      <c r="CJ15" s="710"/>
      <c r="CK15" s="710"/>
      <c r="CL15" s="710"/>
      <c r="CM15" s="710"/>
      <c r="CN15" s="710"/>
      <c r="CO15" s="710"/>
      <c r="CP15" s="710"/>
      <c r="CQ15" s="710"/>
      <c r="CR15" s="710"/>
      <c r="CS15" s="710"/>
      <c r="CT15" s="710"/>
      <c r="CU15" s="710"/>
      <c r="CV15" s="710"/>
      <c r="CW15" s="710"/>
      <c r="CX15" s="710"/>
      <c r="CY15" s="710"/>
      <c r="CZ15" s="710"/>
      <c r="DA15" s="710"/>
      <c r="DB15" s="710"/>
      <c r="DC15" s="710"/>
      <c r="DD15" s="710"/>
      <c r="DE15" s="710"/>
      <c r="DF15" s="710"/>
      <c r="DG15" s="710"/>
      <c r="DH15" s="710"/>
      <c r="DI15" s="710"/>
      <c r="DJ15" s="710"/>
      <c r="DK15" s="710"/>
      <c r="DL15" s="710"/>
      <c r="DM15" s="710"/>
      <c r="DN15" s="710"/>
      <c r="DO15" s="710"/>
      <c r="DP15" s="710"/>
      <c r="DQ15" s="710"/>
      <c r="DR15" s="710"/>
      <c r="DS15" s="710"/>
      <c r="DT15" s="710"/>
      <c r="DU15" s="710"/>
      <c r="DV15" s="710"/>
      <c r="DW15" s="710"/>
      <c r="DX15" s="710"/>
      <c r="DY15" s="710"/>
      <c r="DZ15" s="710"/>
      <c r="EA15" s="710"/>
      <c r="EB15" s="710"/>
      <c r="EC15" s="710"/>
      <c r="ED15" s="710"/>
      <c r="EE15" s="710"/>
      <c r="EF15" s="710"/>
      <c r="EG15" s="710"/>
      <c r="EH15" s="710"/>
      <c r="EI15" s="710"/>
      <c r="EJ15" s="710"/>
      <c r="EK15" s="710"/>
      <c r="EL15" s="710"/>
      <c r="EM15" s="710"/>
      <c r="EN15" s="710"/>
      <c r="EO15" s="710"/>
      <c r="EP15" s="710"/>
      <c r="EQ15" s="710"/>
      <c r="ER15" s="710"/>
      <c r="ES15" s="710"/>
      <c r="ET15" s="710"/>
      <c r="EU15" s="710"/>
      <c r="EV15" s="710"/>
      <c r="EW15" s="710"/>
      <c r="EX15" s="710"/>
      <c r="EY15" s="710"/>
      <c r="EZ15" s="710"/>
      <c r="FA15" s="710"/>
      <c r="FB15" s="710"/>
      <c r="FC15" s="710"/>
      <c r="FD15" s="710"/>
      <c r="FE15" s="710"/>
      <c r="FF15" s="710"/>
      <c r="FG15" s="710"/>
      <c r="FH15" s="710"/>
      <c r="FI15" s="710"/>
      <c r="FJ15" s="710"/>
      <c r="FK15" s="710"/>
      <c r="FL15" s="710"/>
      <c r="FM15" s="710"/>
      <c r="FN15" s="710"/>
      <c r="FO15" s="710"/>
      <c r="FP15" s="710"/>
      <c r="FQ15" s="710"/>
      <c r="FR15" s="710"/>
      <c r="FS15" s="710"/>
      <c r="FT15" s="710"/>
      <c r="FU15" s="710"/>
      <c r="FV15" s="710"/>
      <c r="FW15" s="710"/>
      <c r="FX15" s="710"/>
      <c r="FY15" s="710"/>
      <c r="FZ15" s="710"/>
      <c r="GA15" s="710"/>
      <c r="GB15" s="710"/>
      <c r="GC15" s="710"/>
      <c r="GD15" s="710"/>
      <c r="GE15" s="710"/>
      <c r="GF15" s="710"/>
      <c r="GG15" s="710"/>
      <c r="GH15" s="710"/>
    </row>
    <row r="16" spans="2:190">
      <c r="B16" s="705" t="s">
        <v>15</v>
      </c>
      <c r="C16" s="703"/>
      <c r="D16" s="711" t="s">
        <v>965</v>
      </c>
      <c r="E16" s="703"/>
      <c r="F16" s="712"/>
      <c r="G16" s="712"/>
      <c r="H16" s="712"/>
      <c r="I16" s="712"/>
      <c r="J16" s="712"/>
      <c r="K16" s="712"/>
      <c r="L16" s="712"/>
      <c r="M16" s="712"/>
      <c r="N16" s="712"/>
      <c r="O16" s="712"/>
      <c r="P16" s="712"/>
      <c r="Q16" s="712"/>
      <c r="R16" s="712"/>
      <c r="S16" s="712"/>
      <c r="T16" s="712"/>
      <c r="U16" s="712"/>
      <c r="V16" s="712"/>
      <c r="W16" s="712"/>
      <c r="X16" s="712"/>
      <c r="Y16" s="712"/>
      <c r="Z16" s="712"/>
      <c r="AA16" s="712"/>
      <c r="AB16" s="712"/>
      <c r="AC16" s="712"/>
      <c r="AD16" s="712"/>
      <c r="AE16" s="712"/>
      <c r="AF16" s="712"/>
      <c r="AG16" s="712"/>
      <c r="AH16" s="712"/>
      <c r="AI16" s="712"/>
      <c r="AJ16" s="712"/>
      <c r="AK16" s="712"/>
      <c r="AL16" s="712"/>
      <c r="AM16" s="712"/>
      <c r="AN16" s="712"/>
      <c r="AO16" s="712"/>
      <c r="AP16" s="712"/>
      <c r="AQ16" s="712"/>
      <c r="AR16" s="712"/>
      <c r="AS16" s="712"/>
      <c r="AT16" s="712"/>
      <c r="AU16" s="712"/>
      <c r="AV16" s="712"/>
      <c r="AW16" s="712"/>
      <c r="AX16" s="712"/>
      <c r="AY16" s="712"/>
      <c r="AZ16" s="712"/>
      <c r="BA16" s="712">
        <v>35.856481544542405</v>
      </c>
      <c r="BB16" s="712">
        <v>39.310619761094017</v>
      </c>
      <c r="BC16" s="712">
        <v>40.83153669760749</v>
      </c>
      <c r="BD16" s="712">
        <v>39.851789013454457</v>
      </c>
      <c r="BE16" s="712">
        <v>38.009538358599265</v>
      </c>
      <c r="BF16" s="712">
        <v>38.353186027897308</v>
      </c>
      <c r="BG16" s="712">
        <v>35.777217780368709</v>
      </c>
      <c r="BH16" s="712">
        <v>33.594275087106759</v>
      </c>
      <c r="BI16" s="712">
        <v>32.236483835984338</v>
      </c>
      <c r="BJ16" s="712">
        <v>34.682033411142243</v>
      </c>
      <c r="BK16" s="712">
        <v>35.596936680586545</v>
      </c>
      <c r="BL16" s="712">
        <v>35.181061719756997</v>
      </c>
      <c r="BM16" s="712">
        <v>36.438614815678584</v>
      </c>
      <c r="BN16" s="712">
        <v>36.438614815678584</v>
      </c>
      <c r="BO16" s="712">
        <v>38.29104346130633</v>
      </c>
      <c r="BP16" s="712">
        <v>35.684156299632022</v>
      </c>
      <c r="BQ16" s="712">
        <v>37.634092991835686</v>
      </c>
      <c r="BR16" s="712">
        <v>41.942286760478524</v>
      </c>
      <c r="BS16" s="712">
        <v>41.502385244363829</v>
      </c>
      <c r="BT16" s="712">
        <v>42.927007569711904</v>
      </c>
      <c r="BU16" s="712">
        <v>49.613834986239233</v>
      </c>
      <c r="BV16" s="712">
        <v>44.667224322380221</v>
      </c>
      <c r="BW16" s="712">
        <v>39.635766764940456</v>
      </c>
      <c r="BX16" s="712">
        <v>40.333722974006896</v>
      </c>
      <c r="BY16" s="712">
        <v>40.836589314630771</v>
      </c>
      <c r="BZ16" s="712">
        <v>32.557859728828895</v>
      </c>
      <c r="CA16" s="712">
        <v>30.92050625709718</v>
      </c>
      <c r="CB16" s="712">
        <v>29.527573378572299</v>
      </c>
      <c r="CC16" s="712">
        <v>27.451098441492974</v>
      </c>
      <c r="CD16" s="712">
        <v>26.618300453191612</v>
      </c>
      <c r="CE16" s="712">
        <v>33.733368223710372</v>
      </c>
      <c r="CF16" s="712">
        <v>41.279752726670637</v>
      </c>
      <c r="CG16" s="712">
        <v>46.539980399651512</v>
      </c>
      <c r="CH16" s="712">
        <v>52.754610840234335</v>
      </c>
      <c r="CI16" s="712">
        <v>55.337554865048041</v>
      </c>
      <c r="CJ16" s="712">
        <v>62.556635077949608</v>
      </c>
      <c r="CK16" s="712">
        <v>67.715068757228309</v>
      </c>
      <c r="CL16" s="712">
        <v>62.486301325915782</v>
      </c>
      <c r="CM16" s="712">
        <v>58.676843988679643</v>
      </c>
      <c r="CN16" s="712">
        <v>52.091120708018913</v>
      </c>
      <c r="CO16" s="712">
        <v>41.829286283923288</v>
      </c>
      <c r="CP16" s="712">
        <v>43.134082353396451</v>
      </c>
      <c r="CQ16" s="712">
        <v>50.968822499454021</v>
      </c>
      <c r="CR16" s="712">
        <v>53.091857012023382</v>
      </c>
      <c r="CS16" s="712">
        <v>56.000328725653134</v>
      </c>
      <c r="CT16" s="712">
        <v>68.196244830899929</v>
      </c>
      <c r="CU16" s="712">
        <v>59.633346188341022</v>
      </c>
      <c r="CV16" s="712">
        <v>60.823078710426444</v>
      </c>
      <c r="CW16" s="712">
        <v>63.437739649012038</v>
      </c>
      <c r="CX16" s="712">
        <v>69.439108925004234</v>
      </c>
      <c r="CY16" s="712">
        <v>76.390648085732181</v>
      </c>
      <c r="CZ16" s="712">
        <v>83.663671920871892</v>
      </c>
      <c r="DA16" s="712">
        <v>89.229355942118318</v>
      </c>
      <c r="DB16" s="712">
        <v>93.35893518324437</v>
      </c>
      <c r="DC16" s="712">
        <v>101.94214491610106</v>
      </c>
      <c r="DD16" s="712">
        <v>121.91942097381968</v>
      </c>
      <c r="DE16" s="712">
        <v>123.52464045441143</v>
      </c>
      <c r="DF16" s="712">
        <v>120.5654398305808</v>
      </c>
      <c r="DG16" s="712">
        <v>129.90817736240626</v>
      </c>
      <c r="DH16" s="712">
        <v>130.30164934541529</v>
      </c>
      <c r="DI16" s="712">
        <v>117.03703530780466</v>
      </c>
      <c r="DJ16" s="712">
        <v>116.05670492995803</v>
      </c>
      <c r="DK16" s="712">
        <v>129.31417301094845</v>
      </c>
      <c r="DL16" s="712">
        <v>137.7115010879329</v>
      </c>
      <c r="DM16" s="712">
        <v>163.39989454692045</v>
      </c>
      <c r="DN16" s="712">
        <v>181.77764103880722</v>
      </c>
      <c r="DO16" s="712">
        <v>227.36816295896958</v>
      </c>
      <c r="DP16" s="712">
        <v>222.24429067817888</v>
      </c>
      <c r="DQ16" s="712">
        <v>125.94936079999951</v>
      </c>
      <c r="DR16" s="712">
        <v>98.740943896558406</v>
      </c>
      <c r="DS16" s="712">
        <v>110.59815848594947</v>
      </c>
      <c r="DT16" s="712">
        <v>121.00683206855987</v>
      </c>
      <c r="DU16" s="712">
        <v>135.22525725050014</v>
      </c>
      <c r="DV16" s="712">
        <v>177.29058644917549</v>
      </c>
      <c r="DW16" s="712">
        <v>177.52983813385868</v>
      </c>
      <c r="DX16" s="712">
        <v>172.63165679772874</v>
      </c>
      <c r="DY16" s="712">
        <v>191.60518192142953</v>
      </c>
      <c r="DZ16" s="712">
        <v>221.16650892590164</v>
      </c>
      <c r="EA16" s="712">
        <v>243.7343581075485</v>
      </c>
      <c r="EB16" s="712">
        <v>235.14265347979187</v>
      </c>
      <c r="EC16" s="712">
        <v>233.3287221395673</v>
      </c>
      <c r="ED16" s="712">
        <v>244.78334357180054</v>
      </c>
      <c r="EE16" s="712">
        <v>226.6328503790854</v>
      </c>
      <c r="EF16" s="712">
        <v>224.54440735997662</v>
      </c>
      <c r="EG16" s="712">
        <v>223.20237947586315</v>
      </c>
      <c r="EH16" s="712">
        <v>229.04997158281017</v>
      </c>
      <c r="EI16" s="712">
        <v>220.42991291665103</v>
      </c>
      <c r="EJ16" s="712">
        <v>231.19757686495703</v>
      </c>
      <c r="EK16" s="712">
        <v>229.43763635430551</v>
      </c>
      <c r="EL16" s="712">
        <v>232.31151549520237</v>
      </c>
      <c r="EM16" s="712">
        <v>232.44608070320098</v>
      </c>
      <c r="EN16" s="712">
        <v>218.5024089556928</v>
      </c>
      <c r="EO16" s="712">
        <v>173.34291287576835</v>
      </c>
      <c r="EP16" s="712">
        <v>128.96619888592147</v>
      </c>
      <c r="EQ16" s="712">
        <v>134.98584578200305</v>
      </c>
      <c r="ER16" s="712">
        <v>114.374411431167</v>
      </c>
      <c r="ES16" s="712">
        <v>100.54100767343613</v>
      </c>
      <c r="ET16" s="712">
        <v>81.043604315676006</v>
      </c>
      <c r="EU16" s="712">
        <v>100.02272495411694</v>
      </c>
      <c r="EV16" s="712">
        <v>103.64533368999686</v>
      </c>
      <c r="EW16" s="712">
        <v>115.28833704021014</v>
      </c>
      <c r="EX16" s="712">
        <v>123.55074975375778</v>
      </c>
      <c r="EY16" s="712">
        <v>114.19953100184978</v>
      </c>
      <c r="EZ16" s="712">
        <v>118.85125564119539</v>
      </c>
      <c r="FA16" s="712">
        <v>139.09183189294004</v>
      </c>
      <c r="FB16" s="712">
        <v>150.78078813697198</v>
      </c>
      <c r="FC16" s="712">
        <v>160.08410842010775</v>
      </c>
      <c r="FD16" s="712">
        <v>167.76102954005179</v>
      </c>
      <c r="FE16" s="712">
        <v>152.15186232754962</v>
      </c>
      <c r="FF16" s="712">
        <v>135.86909365288776</v>
      </c>
      <c r="FG16" s="712">
        <v>135.57039014601995</v>
      </c>
      <c r="FH16" s="712">
        <v>122.93747854617902</v>
      </c>
      <c r="FI16" s="712">
        <v>127.32593884793896</v>
      </c>
      <c r="FJ16" s="712">
        <v>103.80372951776133</v>
      </c>
      <c r="FK16" s="712">
        <v>67.367236821891979</v>
      </c>
      <c r="FL16" s="712">
        <v>90.26990155065765</v>
      </c>
      <c r="FM16" s="712">
        <v>104.11370249530587</v>
      </c>
      <c r="FN16" s="712">
        <v>141.63601564547739</v>
      </c>
      <c r="FO16" s="712">
        <v>156.75555256189926</v>
      </c>
      <c r="FP16" s="712">
        <v>182.41226361390949</v>
      </c>
      <c r="FQ16" s="712">
        <v>183.16872805401533</v>
      </c>
      <c r="FR16" s="712">
        <v>178.68153860861582</v>
      </c>
      <c r="FS16" s="712">
        <v>160.41982870488076</v>
      </c>
      <c r="FT16" s="712">
        <v>157.06829815572632</v>
      </c>
      <c r="FU16" s="712">
        <v>156.46149591343661</v>
      </c>
      <c r="FV16" s="712">
        <v>0</v>
      </c>
      <c r="FW16" s="712">
        <v>0</v>
      </c>
      <c r="FX16" s="712">
        <v>0</v>
      </c>
      <c r="FY16" s="712">
        <v>0</v>
      </c>
      <c r="FZ16" s="712">
        <v>0</v>
      </c>
      <c r="GA16" s="712"/>
      <c r="GB16" s="712">
        <v>0</v>
      </c>
      <c r="GC16" s="712">
        <v>0</v>
      </c>
      <c r="GD16" s="712">
        <v>0</v>
      </c>
      <c r="GE16" s="712">
        <v>0</v>
      </c>
      <c r="GF16" s="712">
        <v>0</v>
      </c>
      <c r="GG16" s="712">
        <v>0</v>
      </c>
      <c r="GH16" s="712">
        <v>0</v>
      </c>
    </row>
    <row r="17" spans="2:190">
      <c r="B17" s="705" t="s">
        <v>16</v>
      </c>
      <c r="C17" s="703"/>
      <c r="D17" s="705" t="s">
        <v>966</v>
      </c>
      <c r="E17" s="703"/>
      <c r="F17" s="710">
        <v>35.449999999999996</v>
      </c>
      <c r="G17" s="710">
        <v>32.706666666666663</v>
      </c>
      <c r="H17" s="710">
        <v>39.089999999999996</v>
      </c>
      <c r="I17" s="710">
        <v>37.293333333333329</v>
      </c>
      <c r="J17" s="710">
        <v>33.54</v>
      </c>
      <c r="K17" s="710">
        <v>31.796666666666667</v>
      </c>
      <c r="L17" s="710">
        <v>33.523333333333333</v>
      </c>
      <c r="M17" s="710">
        <v>30.673333333333336</v>
      </c>
      <c r="N17" s="710">
        <v>32.106666666666662</v>
      </c>
      <c r="O17" s="710">
        <v>31.806666666666668</v>
      </c>
      <c r="P17" s="710">
        <v>31.59</v>
      </c>
      <c r="Q17" s="710">
        <v>29.16</v>
      </c>
      <c r="R17" s="710">
        <v>29.48</v>
      </c>
      <c r="S17" s="710">
        <v>30.296666666666667</v>
      </c>
      <c r="T17" s="710">
        <v>28.94</v>
      </c>
      <c r="U17" s="710">
        <v>29.233333333333334</v>
      </c>
      <c r="V17" s="710">
        <v>29.313333333333333</v>
      </c>
      <c r="W17" s="710">
        <v>28.146666666666665</v>
      </c>
      <c r="X17" s="710">
        <v>27.49</v>
      </c>
      <c r="Y17" s="710">
        <v>27.366666666666664</v>
      </c>
      <c r="Z17" s="710">
        <v>26.95</v>
      </c>
      <c r="AA17" s="710">
        <v>27.093333333333334</v>
      </c>
      <c r="AB17" s="710">
        <v>28.073333333333334</v>
      </c>
      <c r="AC17" s="710">
        <v>17.159999999999997</v>
      </c>
      <c r="AD17" s="710">
        <v>12.443333333333333</v>
      </c>
      <c r="AE17" s="710">
        <v>12.443333333333333</v>
      </c>
      <c r="AF17" s="710">
        <v>14.64</v>
      </c>
      <c r="AG17" s="710">
        <v>17.706666666666667</v>
      </c>
      <c r="AH17" s="710">
        <v>18.39</v>
      </c>
      <c r="AI17" s="710">
        <v>18.940000000000001</v>
      </c>
      <c r="AJ17" s="710">
        <v>17.756666666666664</v>
      </c>
      <c r="AK17" s="710">
        <v>15.753333333333332</v>
      </c>
      <c r="AL17" s="710">
        <v>16.09</v>
      </c>
      <c r="AM17" s="710">
        <v>14.086666666666666</v>
      </c>
      <c r="AN17" s="710">
        <v>13.146666666666667</v>
      </c>
      <c r="AO17" s="710">
        <v>17.023333333333333</v>
      </c>
      <c r="AP17" s="710">
        <v>18.47</v>
      </c>
      <c r="AQ17" s="710">
        <v>17.41</v>
      </c>
      <c r="AR17" s="710">
        <v>18.72</v>
      </c>
      <c r="AS17" s="710">
        <v>19.463333333333335</v>
      </c>
      <c r="AT17" s="710">
        <v>15.82</v>
      </c>
      <c r="AU17" s="710">
        <v>25.656666666666666</v>
      </c>
      <c r="AV17" s="710">
        <v>31</v>
      </c>
      <c r="AW17" s="710">
        <v>19.850000000000001</v>
      </c>
      <c r="AX17" s="710">
        <v>18.329999999999998</v>
      </c>
      <c r="AY17" s="710">
        <v>19.423333333333332</v>
      </c>
      <c r="AZ17" s="710">
        <v>19.866666666666664</v>
      </c>
      <c r="BA17" s="710">
        <v>17.506666666666668</v>
      </c>
      <c r="BB17" s="710">
        <v>19.683333333333334</v>
      </c>
      <c r="BC17" s="710">
        <v>19.996666666666666</v>
      </c>
      <c r="BD17" s="710">
        <v>18.956666666666667</v>
      </c>
      <c r="BE17" s="710">
        <v>17.989999999999998</v>
      </c>
      <c r="BF17" s="710">
        <v>17.993333333333336</v>
      </c>
      <c r="BG17" s="710">
        <v>16.2</v>
      </c>
      <c r="BH17" s="710">
        <v>14.963333333333333</v>
      </c>
      <c r="BI17" s="710">
        <v>13.87</v>
      </c>
      <c r="BJ17" s="710">
        <v>16.27</v>
      </c>
      <c r="BK17" s="710">
        <v>17.049999999999997</v>
      </c>
      <c r="BL17" s="710">
        <v>16.603333333333335</v>
      </c>
      <c r="BM17" s="710">
        <v>17.223333333333333</v>
      </c>
      <c r="BN17" s="710">
        <v>17.223333333333333</v>
      </c>
      <c r="BO17" s="710">
        <v>18.176666666666666</v>
      </c>
      <c r="BP17" s="710">
        <v>16.439999999999998</v>
      </c>
      <c r="BQ17" s="710">
        <v>16.976666666666667</v>
      </c>
      <c r="BR17" s="710">
        <v>18.313333333333336</v>
      </c>
      <c r="BS17" s="710">
        <v>19.486666666666668</v>
      </c>
      <c r="BT17" s="710">
        <v>20.63</v>
      </c>
      <c r="BU17" s="710">
        <v>23.063333333333333</v>
      </c>
      <c r="BV17" s="710">
        <v>21.083333333333332</v>
      </c>
      <c r="BW17" s="710">
        <v>18.489999999999998</v>
      </c>
      <c r="BX17" s="710">
        <v>18.656666666666666</v>
      </c>
      <c r="BY17" s="710">
        <v>18.84</v>
      </c>
      <c r="BZ17" s="710">
        <v>14.163333333333334</v>
      </c>
      <c r="CA17" s="710">
        <v>13.280000000000001</v>
      </c>
      <c r="CB17" s="710">
        <v>13.003333333333336</v>
      </c>
      <c r="CC17" s="710">
        <v>11.85</v>
      </c>
      <c r="CD17" s="710">
        <v>11.643333333333333</v>
      </c>
      <c r="CE17" s="710">
        <v>16.03</v>
      </c>
      <c r="CF17" s="710">
        <v>20.443333333333332</v>
      </c>
      <c r="CG17" s="710">
        <v>23.806666666666668</v>
      </c>
      <c r="CH17" s="710">
        <v>26.616666666666664</v>
      </c>
      <c r="CI17" s="710">
        <v>26.766666666666666</v>
      </c>
      <c r="CJ17" s="710">
        <v>29.883333333333336</v>
      </c>
      <c r="CK17" s="710">
        <v>29.669999999999998</v>
      </c>
      <c r="CL17" s="710">
        <v>26.069999999999997</v>
      </c>
      <c r="CM17" s="710">
        <v>26.72666666666667</v>
      </c>
      <c r="CN17" s="710">
        <v>25.213333333333335</v>
      </c>
      <c r="CO17" s="710">
        <v>19.313333333333333</v>
      </c>
      <c r="CP17" s="710">
        <v>20.923333333333332</v>
      </c>
      <c r="CQ17" s="710">
        <v>25.203333333333333</v>
      </c>
      <c r="CR17" s="710">
        <v>26.936666666666667</v>
      </c>
      <c r="CS17" s="710">
        <v>26.736666666666668</v>
      </c>
      <c r="CT17" s="710">
        <v>31.323262019783755</v>
      </c>
      <c r="CU17" s="710">
        <v>26.538422318422317</v>
      </c>
      <c r="CV17" s="710">
        <v>28.398066168935731</v>
      </c>
      <c r="CW17" s="710">
        <v>29.353429951690817</v>
      </c>
      <c r="CX17" s="710">
        <v>32.0997261747914</v>
      </c>
      <c r="CY17" s="710">
        <v>35.58812650312651</v>
      </c>
      <c r="CZ17" s="710">
        <v>40.500202020202018</v>
      </c>
      <c r="DA17" s="710">
        <v>42.678458811719679</v>
      </c>
      <c r="DB17" s="710">
        <v>46.101754888428808</v>
      </c>
      <c r="DC17" s="710">
        <v>50.803441558441556</v>
      </c>
      <c r="DD17" s="710">
        <v>59.990477131564091</v>
      </c>
      <c r="DE17" s="710">
        <v>56.54422077922078</v>
      </c>
      <c r="DF17" s="710">
        <v>60.953930830039532</v>
      </c>
      <c r="DG17" s="710">
        <v>68.331886253842768</v>
      </c>
      <c r="DH17" s="710">
        <v>68.818035426731072</v>
      </c>
      <c r="DI17" s="710">
        <v>58.99563492063492</v>
      </c>
      <c r="DJ17" s="710">
        <v>57.338152393500224</v>
      </c>
      <c r="DK17" s="710">
        <v>66.157950310559002</v>
      </c>
      <c r="DL17" s="710">
        <v>73.450909749670615</v>
      </c>
      <c r="DM17" s="710">
        <v>87.697537591233242</v>
      </c>
      <c r="DN17" s="710">
        <v>95.223706004140809</v>
      </c>
      <c r="DO17" s="710">
        <v>120.99309764309766</v>
      </c>
      <c r="DP17" s="710">
        <v>115.80177949264906</v>
      </c>
      <c r="DQ17" s="710">
        <v>55.840376811594204</v>
      </c>
      <c r="DR17" s="710">
        <v>44.088373737373736</v>
      </c>
      <c r="DS17" s="710">
        <v>59.240264550264534</v>
      </c>
      <c r="DT17" s="710">
        <v>68.219624087667555</v>
      </c>
      <c r="DU17" s="710">
        <v>75.513751594621141</v>
      </c>
      <c r="DV17" s="710">
        <v>77.06332493673797</v>
      </c>
      <c r="DW17" s="710">
        <v>78.132840307840311</v>
      </c>
      <c r="DX17" s="710">
        <v>75.502222222222215</v>
      </c>
      <c r="DY17" s="710">
        <v>85.440723801158583</v>
      </c>
      <c r="DZ17" s="710">
        <v>99.680342305037968</v>
      </c>
      <c r="EA17" s="710">
        <v>110.11515632515632</v>
      </c>
      <c r="EB17" s="710">
        <v>103.22976640107073</v>
      </c>
      <c r="EC17" s="710">
        <v>103.1819672919673</v>
      </c>
      <c r="ED17" s="710">
        <v>112.46061327561328</v>
      </c>
      <c r="EE17" s="710">
        <v>102.87905452035885</v>
      </c>
      <c r="EF17" s="710">
        <v>102.7828519982433</v>
      </c>
      <c r="EG17" s="710">
        <v>101.90713658322352</v>
      </c>
      <c r="EH17" s="710">
        <v>105.10398044628481</v>
      </c>
      <c r="EI17" s="710">
        <v>99.314299077733878</v>
      </c>
      <c r="EJ17" s="710">
        <v>107.3488208168643</v>
      </c>
      <c r="EK17" s="710">
        <v>104.51065123282517</v>
      </c>
      <c r="EL17" s="710">
        <v>103.70469151138717</v>
      </c>
      <c r="EM17" s="710">
        <v>106.34923280423281</v>
      </c>
      <c r="EN17" s="710">
        <v>100.38951147081582</v>
      </c>
      <c r="EO17" s="710">
        <v>74.545999999999992</v>
      </c>
      <c r="EP17" s="710">
        <v>51.737505050505057</v>
      </c>
      <c r="EQ17" s="710">
        <v>60.407366522366509</v>
      </c>
      <c r="ER17" s="710">
        <v>48.812765020808492</v>
      </c>
      <c r="ES17" s="710">
        <v>42.214531338226983</v>
      </c>
      <c r="ET17" s="710">
        <v>32.7705429031516</v>
      </c>
      <c r="EU17" s="710">
        <v>44.805848965848959</v>
      </c>
      <c r="EV17" s="710">
        <v>44.708299245038376</v>
      </c>
      <c r="EW17" s="710">
        <v>49.061974506974508</v>
      </c>
      <c r="EX17" s="710">
        <v>52.963356609573999</v>
      </c>
      <c r="EY17" s="710">
        <v>49.423652613087398</v>
      </c>
      <c r="EZ17" s="710">
        <v>50.172668507016333</v>
      </c>
      <c r="FA17" s="710">
        <v>58.695687830687831</v>
      </c>
      <c r="FB17" s="710">
        <v>64.596599472990775</v>
      </c>
      <c r="FC17" s="710">
        <v>71.37579710144928</v>
      </c>
      <c r="FD17" s="710">
        <v>73.043708827404487</v>
      </c>
      <c r="FE17" s="710">
        <v>64.299224752703012</v>
      </c>
      <c r="FF17" s="710">
        <v>60.442111341154828</v>
      </c>
      <c r="FG17" s="710">
        <v>65.059207729468596</v>
      </c>
      <c r="FH17" s="710">
        <v>59.692236965932615</v>
      </c>
      <c r="FI17" s="710">
        <v>60.370842064537719</v>
      </c>
      <c r="FJ17" s="710">
        <v>49.08619126043039</v>
      </c>
      <c r="FK17" s="710">
        <v>30.3268278018278</v>
      </c>
      <c r="FL17" s="710">
        <v>42.036625677060464</v>
      </c>
      <c r="FM17" s="710">
        <v>43.698501578936366</v>
      </c>
      <c r="FN17" s="710">
        <v>59.261456521739127</v>
      </c>
      <c r="FO17" s="710">
        <v>67.052919672919685</v>
      </c>
      <c r="FP17" s="710">
        <v>69.06</v>
      </c>
      <c r="FQ17" s="710">
        <v>67.340947666666665</v>
      </c>
      <c r="FR17" s="710">
        <v>65.960933444666679</v>
      </c>
      <c r="FS17" s="710">
        <v>64.938980999999998</v>
      </c>
      <c r="FT17" s="710">
        <v>64.028015222333337</v>
      </c>
      <c r="FU17" s="710">
        <v>63.154666666666664</v>
      </c>
      <c r="FV17" s="710">
        <v>0</v>
      </c>
      <c r="FW17" s="710">
        <v>0</v>
      </c>
      <c r="FX17" s="710">
        <v>0</v>
      </c>
      <c r="FY17" s="710">
        <v>0</v>
      </c>
      <c r="FZ17" s="710">
        <v>0</v>
      </c>
      <c r="GA17" s="710"/>
      <c r="GB17" s="710">
        <v>0</v>
      </c>
      <c r="GC17" s="710">
        <v>0</v>
      </c>
      <c r="GD17" s="710">
        <v>0</v>
      </c>
      <c r="GE17" s="710">
        <v>0</v>
      </c>
      <c r="GF17" s="710">
        <v>0</v>
      </c>
      <c r="GG17" s="710">
        <v>0</v>
      </c>
      <c r="GH17" s="710">
        <v>0</v>
      </c>
    </row>
    <row r="18" spans="2:190">
      <c r="B18" s="705" t="s">
        <v>967</v>
      </c>
      <c r="C18" s="703"/>
      <c r="D18" s="711" t="s">
        <v>965</v>
      </c>
      <c r="E18" s="703"/>
      <c r="F18" s="712"/>
      <c r="G18" s="712"/>
      <c r="H18" s="712"/>
      <c r="I18" s="712"/>
      <c r="J18" s="712"/>
      <c r="K18" s="712"/>
      <c r="L18" s="712"/>
      <c r="M18" s="712"/>
      <c r="N18" s="712"/>
      <c r="O18" s="712"/>
      <c r="P18" s="712"/>
      <c r="Q18" s="712"/>
      <c r="R18" s="712"/>
      <c r="S18" s="712"/>
      <c r="T18" s="712"/>
      <c r="U18" s="712"/>
      <c r="V18" s="712"/>
      <c r="W18" s="712"/>
      <c r="X18" s="712"/>
      <c r="Y18" s="712"/>
      <c r="Z18" s="712"/>
      <c r="AA18" s="712"/>
      <c r="AB18" s="712"/>
      <c r="AC18" s="712"/>
      <c r="AD18" s="712"/>
      <c r="AE18" s="712"/>
      <c r="AF18" s="712"/>
      <c r="AG18" s="712"/>
      <c r="AH18" s="712"/>
      <c r="AI18" s="712"/>
      <c r="AJ18" s="712"/>
      <c r="AK18" s="712"/>
      <c r="AL18" s="712"/>
      <c r="AM18" s="712"/>
      <c r="AN18" s="712"/>
      <c r="AO18" s="712"/>
      <c r="AP18" s="712"/>
      <c r="AQ18" s="712"/>
      <c r="AR18" s="712"/>
      <c r="AS18" s="712"/>
      <c r="AT18" s="712"/>
      <c r="AU18" s="712"/>
      <c r="AV18" s="712"/>
      <c r="AW18" s="712"/>
      <c r="AX18" s="712"/>
      <c r="AY18" s="712"/>
      <c r="AZ18" s="712"/>
      <c r="BA18" s="712">
        <v>93.811537611321612</v>
      </c>
      <c r="BB18" s="712">
        <v>91.646572747028202</v>
      </c>
      <c r="BC18" s="712">
        <v>88.96435090218398</v>
      </c>
      <c r="BD18" s="712">
        <v>86.353492544540089</v>
      </c>
      <c r="BE18" s="712">
        <v>88.583637493544231</v>
      </c>
      <c r="BF18" s="712">
        <v>90.692925005060815</v>
      </c>
      <c r="BG18" s="712">
        <v>89.793217483036116</v>
      </c>
      <c r="BH18" s="712">
        <v>91.639060477134194</v>
      </c>
      <c r="BI18" s="712">
        <v>96.701516890120473</v>
      </c>
      <c r="BJ18" s="712">
        <v>94.253024008406442</v>
      </c>
      <c r="BK18" s="712">
        <v>92.267353098973587</v>
      </c>
      <c r="BL18" s="712">
        <v>93.181294532045484</v>
      </c>
      <c r="BM18" s="712">
        <v>95.371170327579449</v>
      </c>
      <c r="BN18" s="712">
        <v>95.371170327579449</v>
      </c>
      <c r="BO18" s="712">
        <v>92.906735524364066</v>
      </c>
      <c r="BP18" s="712">
        <v>97.459267779807675</v>
      </c>
      <c r="BQ18" s="712">
        <v>101.5762042459575</v>
      </c>
      <c r="BR18" s="712">
        <v>106.21983781051937</v>
      </c>
      <c r="BS18" s="712">
        <v>111.62312936952048</v>
      </c>
      <c r="BT18" s="712">
        <v>106.93951690585008</v>
      </c>
      <c r="BU18" s="712">
        <v>99.096519199373745</v>
      </c>
      <c r="BV18" s="712">
        <v>103.68933805708004</v>
      </c>
      <c r="BW18" s="712">
        <v>99.086541037269143</v>
      </c>
      <c r="BX18" s="712">
        <v>94.190952563813013</v>
      </c>
      <c r="BY18" s="712">
        <v>96.519825169905516</v>
      </c>
      <c r="BZ18" s="712">
        <v>96.44184039839611</v>
      </c>
      <c r="CA18" s="712">
        <v>99.15371699804912</v>
      </c>
      <c r="CB18" s="712">
        <v>90.765336041609871</v>
      </c>
      <c r="CC18" s="712">
        <v>91.275970765903367</v>
      </c>
      <c r="CD18" s="712">
        <v>85.697375856978155</v>
      </c>
      <c r="CE18" s="712">
        <v>83.145430835550911</v>
      </c>
      <c r="CF18" s="712">
        <v>81.299390298393703</v>
      </c>
      <c r="CG18" s="712">
        <v>81.494083241571545</v>
      </c>
      <c r="CH18" s="712">
        <v>83.717357476179572</v>
      </c>
      <c r="CI18" s="712">
        <v>87.084584101158001</v>
      </c>
      <c r="CJ18" s="712">
        <v>80.711153524616151</v>
      </c>
      <c r="CK18" s="712">
        <v>81.472640476332117</v>
      </c>
      <c r="CL18" s="712">
        <v>82.331265728416454</v>
      </c>
      <c r="CM18" s="712">
        <v>85.085237106478587</v>
      </c>
      <c r="CN18" s="712">
        <v>86.829305509889068</v>
      </c>
      <c r="CO18" s="712">
        <v>81.977526231978104</v>
      </c>
      <c r="CP18" s="712">
        <v>85.069819439382613</v>
      </c>
      <c r="CQ18" s="712">
        <v>87.137453520661609</v>
      </c>
      <c r="CR18" s="712">
        <v>89.165817827731487</v>
      </c>
      <c r="CS18" s="712">
        <v>92.375016221389174</v>
      </c>
      <c r="CT18" s="712">
        <v>93.199557984679643</v>
      </c>
      <c r="CU18" s="712">
        <v>95.48926213506104</v>
      </c>
      <c r="CV18" s="712">
        <v>94.63805647296806</v>
      </c>
      <c r="CW18" s="712">
        <v>103.10559052798138</v>
      </c>
      <c r="CX18" s="712">
        <v>106.2559312984217</v>
      </c>
      <c r="CY18" s="712">
        <v>112.39239610756154</v>
      </c>
      <c r="CZ18" s="712">
        <v>102.53429066321435</v>
      </c>
      <c r="DA18" s="712">
        <v>104.01253824205186</v>
      </c>
      <c r="DB18" s="712">
        <v>111.16170144422726</v>
      </c>
      <c r="DC18" s="712">
        <v>109.98706334713707</v>
      </c>
      <c r="DD18" s="712">
        <v>105.17142506426467</v>
      </c>
      <c r="DE18" s="712">
        <v>104.1506248326627</v>
      </c>
      <c r="DF18" s="712">
        <v>108.87240480460483</v>
      </c>
      <c r="DG18" s="712">
        <v>119.83777610248048</v>
      </c>
      <c r="DH18" s="712">
        <v>117.57238646763848</v>
      </c>
      <c r="DI18" s="712">
        <v>118.6495585055489</v>
      </c>
      <c r="DJ18" s="712">
        <v>123.79047744412122</v>
      </c>
      <c r="DK18" s="712">
        <v>129.22669987291425</v>
      </c>
      <c r="DL18" s="712">
        <v>132.89715910778284</v>
      </c>
      <c r="DM18" s="712">
        <v>143.90132799579376</v>
      </c>
      <c r="DN18" s="712">
        <v>160.8279552697793</v>
      </c>
      <c r="DO18" s="712">
        <v>172.384230606046</v>
      </c>
      <c r="DP18" s="712">
        <v>162.66858315423488</v>
      </c>
      <c r="DQ18" s="712">
        <v>126.99067757148376</v>
      </c>
      <c r="DR18" s="712">
        <v>122.44401777452386</v>
      </c>
      <c r="DS18" s="712">
        <v>136.19658011395762</v>
      </c>
      <c r="DT18" s="712">
        <v>130.19041161772788</v>
      </c>
      <c r="DU18" s="712">
        <v>135.05792536936821</v>
      </c>
      <c r="DV18" s="712">
        <v>99.372793529947231</v>
      </c>
      <c r="DW18" s="712">
        <v>100.11210388494908</v>
      </c>
      <c r="DX18" s="712">
        <v>105.39979067329402</v>
      </c>
      <c r="DY18" s="712">
        <v>116.68339540001104</v>
      </c>
      <c r="DZ18" s="712">
        <v>127.8889331631231</v>
      </c>
      <c r="EA18" s="712">
        <v>130.14973965584784</v>
      </c>
      <c r="EB18" s="712">
        <v>124.71957262995996</v>
      </c>
      <c r="EC18" s="712">
        <v>117.12733313601079</v>
      </c>
      <c r="ED18" s="712">
        <v>120.51241957129527</v>
      </c>
      <c r="EE18" s="712">
        <v>118.4869964672004</v>
      </c>
      <c r="EF18" s="712">
        <v>123.59173989506819</v>
      </c>
      <c r="EG18" s="712">
        <v>120.90166887463441</v>
      </c>
      <c r="EH18" s="712">
        <v>121.67708520775115</v>
      </c>
      <c r="EI18" s="712">
        <v>125.08612856548946</v>
      </c>
      <c r="EJ18" s="712">
        <v>119.16672873455134</v>
      </c>
      <c r="EK18" s="712">
        <v>116.02610115958352</v>
      </c>
      <c r="EL18" s="712">
        <v>122.30409468735449</v>
      </c>
      <c r="EM18" s="712">
        <v>126.17678453163863</v>
      </c>
      <c r="EN18" s="712">
        <v>115.33911674231943</v>
      </c>
      <c r="EO18" s="712">
        <v>110.55558155025714</v>
      </c>
      <c r="EP18" s="712">
        <v>101.67391435487582</v>
      </c>
      <c r="EQ18" s="712">
        <v>100.65058213489148</v>
      </c>
      <c r="ER18" s="712">
        <v>97.84409772789742</v>
      </c>
      <c r="ES18" s="712">
        <v>93.98297190354991</v>
      </c>
      <c r="ET18" s="712">
        <v>94.343764540202983</v>
      </c>
      <c r="EU18" s="712">
        <v>101.69621711702099</v>
      </c>
      <c r="EV18" s="712">
        <v>102.57136867341008</v>
      </c>
      <c r="EW18" s="712">
        <v>101.38864966936598</v>
      </c>
      <c r="EX18" s="712">
        <v>105.66491780230403</v>
      </c>
      <c r="EY18" s="712">
        <v>104.18019263568927</v>
      </c>
      <c r="EZ18" s="712">
        <v>103.26469350516949</v>
      </c>
      <c r="FA18" s="712">
        <v>102.07482731066465</v>
      </c>
      <c r="FB18" s="712">
        <v>106.20547173500381</v>
      </c>
      <c r="FC18" s="712">
        <v>106.38717471672406</v>
      </c>
      <c r="FD18" s="712">
        <v>99.106055385458362</v>
      </c>
      <c r="FE18" s="712">
        <v>98.322176292885729</v>
      </c>
      <c r="FF18" s="712">
        <v>99.100618809295042</v>
      </c>
      <c r="FG18" s="712">
        <v>99.958777255170261</v>
      </c>
      <c r="FH18" s="712">
        <v>98.195153827483963</v>
      </c>
      <c r="FI18" s="712">
        <v>100.22630907721391</v>
      </c>
      <c r="FJ18" s="712">
        <v>101.23800705475234</v>
      </c>
      <c r="FK18" s="712">
        <v>96.418667769612412</v>
      </c>
      <c r="FL18" s="712">
        <v>98.753016684939311</v>
      </c>
      <c r="FM18" s="712">
        <v>107.75565354273841</v>
      </c>
      <c r="FN18" s="712">
        <v>119.38353996917442</v>
      </c>
      <c r="FO18" s="712">
        <v>132.88594834161722</v>
      </c>
      <c r="FP18" s="712">
        <v>131.91207476403838</v>
      </c>
      <c r="FQ18" s="712">
        <v>132.22769708298418</v>
      </c>
      <c r="FR18" s="712">
        <v>133.36995520666284</v>
      </c>
      <c r="FS18" s="712">
        <v>133.56055431944102</v>
      </c>
      <c r="FT18" s="712">
        <v>130.49705023010574</v>
      </c>
      <c r="FU18" s="712">
        <v>128.6475765319999</v>
      </c>
      <c r="FV18" s="712">
        <v>0</v>
      </c>
      <c r="FW18" s="712">
        <v>0</v>
      </c>
      <c r="FX18" s="712">
        <v>0</v>
      </c>
      <c r="FY18" s="712">
        <v>0</v>
      </c>
      <c r="FZ18" s="712">
        <v>0</v>
      </c>
      <c r="GA18" s="712"/>
      <c r="GB18" s="712">
        <v>0</v>
      </c>
      <c r="GC18" s="712">
        <v>0</v>
      </c>
      <c r="GD18" s="712">
        <v>0</v>
      </c>
      <c r="GE18" s="712">
        <v>0</v>
      </c>
      <c r="GF18" s="712">
        <v>0</v>
      </c>
      <c r="GG18" s="712">
        <v>0</v>
      </c>
      <c r="GH18" s="712">
        <v>0</v>
      </c>
    </row>
    <row r="19" spans="2:190">
      <c r="B19" s="705" t="s">
        <v>968</v>
      </c>
      <c r="C19" s="703"/>
      <c r="D19" s="711" t="s">
        <v>965</v>
      </c>
      <c r="E19" s="703"/>
      <c r="F19" s="712">
        <v>65.804372767660283</v>
      </c>
      <c r="G19" s="712">
        <v>67.89361010867492</v>
      </c>
      <c r="H19" s="712">
        <v>65.982582631409116</v>
      </c>
      <c r="I19" s="712">
        <v>63.512298682659733</v>
      </c>
      <c r="J19" s="712">
        <v>59.673003884436241</v>
      </c>
      <c r="K19" s="712">
        <v>56.092109922243736</v>
      </c>
      <c r="L19" s="712">
        <v>54.389956192827881</v>
      </c>
      <c r="M19" s="712">
        <v>55.198956107060695</v>
      </c>
      <c r="N19" s="712">
        <v>55.112004554261034</v>
      </c>
      <c r="O19" s="712">
        <v>53.670378034301983</v>
      </c>
      <c r="P19" s="712">
        <v>51.39225041225184</v>
      </c>
      <c r="Q19" s="712">
        <v>52.831480421945557</v>
      </c>
      <c r="R19" s="712">
        <v>56.922944641749126</v>
      </c>
      <c r="S19" s="712">
        <v>59.649707346196692</v>
      </c>
      <c r="T19" s="712">
        <v>61.254996354620275</v>
      </c>
      <c r="U19" s="712">
        <v>61.762584119235719</v>
      </c>
      <c r="V19" s="712">
        <v>61.480988088247557</v>
      </c>
      <c r="W19" s="712">
        <v>55.252844267889763</v>
      </c>
      <c r="X19" s="712">
        <v>51.549819214206629</v>
      </c>
      <c r="Y19" s="712">
        <v>48.145797917427757</v>
      </c>
      <c r="Z19" s="712">
        <v>48.126291966712415</v>
      </c>
      <c r="AA19" s="712">
        <v>45.933936409835454</v>
      </c>
      <c r="AB19" s="712">
        <v>45.220833892880563</v>
      </c>
      <c r="AC19" s="712">
        <v>47.142216019922373</v>
      </c>
      <c r="AD19" s="712">
        <v>46.869178144863717</v>
      </c>
      <c r="AE19" s="712">
        <v>45.12703803085487</v>
      </c>
      <c r="AF19" s="712">
        <v>50.169830261632121</v>
      </c>
      <c r="AG19" s="712">
        <v>55.739713393740701</v>
      </c>
      <c r="AH19" s="712">
        <v>60.7619973631313</v>
      </c>
      <c r="AI19" s="712">
        <v>68.416756894942637</v>
      </c>
      <c r="AJ19" s="712">
        <v>71.688164474096382</v>
      </c>
      <c r="AK19" s="712">
        <v>66.806070042810035</v>
      </c>
      <c r="AL19" s="712">
        <v>70.262605170790792</v>
      </c>
      <c r="AM19" s="712">
        <v>65.614670714308872</v>
      </c>
      <c r="AN19" s="712">
        <v>63.723262319972804</v>
      </c>
      <c r="AO19" s="712">
        <v>65.643878551283677</v>
      </c>
      <c r="AP19" s="712">
        <v>69.987309110846951</v>
      </c>
      <c r="AQ19" s="712">
        <v>74.684084030294642</v>
      </c>
      <c r="AR19" s="712">
        <v>70.940341493369758</v>
      </c>
      <c r="AS19" s="712">
        <v>72.330487249131167</v>
      </c>
      <c r="AT19" s="712">
        <v>74.471980944692149</v>
      </c>
      <c r="AU19" s="712">
        <v>73.259654267872449</v>
      </c>
      <c r="AV19" s="712">
        <v>71.794396050864165</v>
      </c>
      <c r="AW19" s="712">
        <v>70.467735279721722</v>
      </c>
      <c r="AX19" s="712">
        <v>71.767340326813084</v>
      </c>
      <c r="AY19" s="712">
        <v>70.464072864902064</v>
      </c>
      <c r="AZ19" s="712">
        <v>68.124948960213459</v>
      </c>
      <c r="BA19" s="712">
        <v>66.91775328812875</v>
      </c>
      <c r="BB19" s="712">
        <v>71.381712279583041</v>
      </c>
      <c r="BC19" s="712">
        <v>71.086141876248334</v>
      </c>
      <c r="BD19" s="712">
        <v>70.985712472795342</v>
      </c>
      <c r="BE19" s="712">
        <v>74.956526728884441</v>
      </c>
      <c r="BF19" s="712">
        <v>85.253548303830826</v>
      </c>
      <c r="BG19" s="712">
        <v>84.385086725439805</v>
      </c>
      <c r="BH19" s="712">
        <v>82.034922831193384</v>
      </c>
      <c r="BI19" s="712">
        <v>86.284687141687272</v>
      </c>
      <c r="BJ19" s="712">
        <v>94.612118617689589</v>
      </c>
      <c r="BK19" s="712">
        <v>94.932550952950194</v>
      </c>
      <c r="BL19" s="712">
        <v>94.140089495305986</v>
      </c>
      <c r="BM19" s="712">
        <v>102.89228894532596</v>
      </c>
      <c r="BN19" s="712">
        <v>102.89228894532596</v>
      </c>
      <c r="BO19" s="712">
        <v>106.26118723749484</v>
      </c>
      <c r="BP19" s="712">
        <v>94.877368446610376</v>
      </c>
      <c r="BQ19" s="712">
        <v>94.787038741081844</v>
      </c>
      <c r="BR19" s="712">
        <v>93.872764674869458</v>
      </c>
      <c r="BS19" s="712">
        <v>93.786235243241222</v>
      </c>
      <c r="BT19" s="712">
        <v>93.104918366635772</v>
      </c>
      <c r="BU19" s="712">
        <v>92.040803993615953</v>
      </c>
      <c r="BV19" s="712">
        <v>92.023028144856923</v>
      </c>
      <c r="BW19" s="712">
        <v>88.723754364622607</v>
      </c>
      <c r="BX19" s="712">
        <v>84.373666558806093</v>
      </c>
      <c r="BY19" s="712">
        <v>77.130119792113845</v>
      </c>
      <c r="BZ19" s="712">
        <v>72.615197268400735</v>
      </c>
      <c r="CA19" s="712">
        <v>71.713242441556176</v>
      </c>
      <c r="CB19" s="712">
        <v>68.993793919286915</v>
      </c>
      <c r="CC19" s="712">
        <v>67.510619541905456</v>
      </c>
      <c r="CD19" s="712">
        <v>68.903849905940532</v>
      </c>
      <c r="CE19" s="712">
        <v>69.537071746721409</v>
      </c>
      <c r="CF19" s="712">
        <v>69.572298779659263</v>
      </c>
      <c r="CG19" s="712">
        <v>71.63102488949977</v>
      </c>
      <c r="CH19" s="712">
        <v>72.832952150882292</v>
      </c>
      <c r="CI19" s="712">
        <v>74.455069286290978</v>
      </c>
      <c r="CJ19" s="712">
        <v>71.305477202877739</v>
      </c>
      <c r="CK19" s="712">
        <v>69.884323202192476</v>
      </c>
      <c r="CL19" s="712">
        <v>68.838618172807557</v>
      </c>
      <c r="CM19" s="712">
        <v>67.394752260210097</v>
      </c>
      <c r="CN19" s="712">
        <v>63.68892863833878</v>
      </c>
      <c r="CO19" s="712">
        <v>59.568262800230684</v>
      </c>
      <c r="CP19" s="712">
        <v>61.116673704272536</v>
      </c>
      <c r="CQ19" s="712">
        <v>63.281926261690209</v>
      </c>
      <c r="CR19" s="712">
        <v>70.394985342243842</v>
      </c>
      <c r="CS19" s="712">
        <v>72.499074942678789</v>
      </c>
      <c r="CT19" s="712">
        <v>74.867182513308393</v>
      </c>
      <c r="CU19" s="712">
        <v>75.038230145662908</v>
      </c>
      <c r="CV19" s="712">
        <v>76.667358144224622</v>
      </c>
      <c r="CW19" s="712">
        <v>81.347502019428603</v>
      </c>
      <c r="CX19" s="712">
        <v>83.605636655690219</v>
      </c>
      <c r="CY19" s="712">
        <v>85.383447495866889</v>
      </c>
      <c r="CZ19" s="712">
        <v>83.059706375573384</v>
      </c>
      <c r="DA19" s="712">
        <v>79.860806545121704</v>
      </c>
      <c r="DB19" s="712">
        <v>82.41212075202624</v>
      </c>
      <c r="DC19" s="712">
        <v>84.16110533745227</v>
      </c>
      <c r="DD19" s="712">
        <v>87.144739473548967</v>
      </c>
      <c r="DE19" s="712">
        <v>88.234024954896583</v>
      </c>
      <c r="DF19" s="712">
        <v>93.483419813207519</v>
      </c>
      <c r="DG19" s="712">
        <v>99.302398923174707</v>
      </c>
      <c r="DH19" s="712">
        <v>100.10975915124146</v>
      </c>
      <c r="DI19" s="712">
        <v>96.912708298687107</v>
      </c>
      <c r="DJ19" s="712">
        <v>102.82092040052835</v>
      </c>
      <c r="DK19" s="712">
        <v>103.84578858592415</v>
      </c>
      <c r="DL19" s="712">
        <v>99.5582553163797</v>
      </c>
      <c r="DM19" s="712">
        <v>104.02256521058959</v>
      </c>
      <c r="DN19" s="712">
        <v>111.13905057943488</v>
      </c>
      <c r="DO19" s="712">
        <v>114.58923863745173</v>
      </c>
      <c r="DP19" s="712">
        <v>114.54668924789698</v>
      </c>
      <c r="DQ19" s="712">
        <v>93.878207738529113</v>
      </c>
      <c r="DR19" s="712">
        <v>87.617774738825517</v>
      </c>
      <c r="DS19" s="712">
        <v>90.571744436737362</v>
      </c>
      <c r="DT19" s="712">
        <v>95.073411509992098</v>
      </c>
      <c r="DU19" s="712">
        <v>105.0294617288863</v>
      </c>
      <c r="DV19" s="712">
        <v>116.8164998766357</v>
      </c>
      <c r="DW19" s="712">
        <v>126.29851323629639</v>
      </c>
      <c r="DX19" s="712">
        <v>125.12649973455309</v>
      </c>
      <c r="DY19" s="712">
        <v>150.04990715533026</v>
      </c>
      <c r="DZ19" s="712">
        <v>181.08629254086364</v>
      </c>
      <c r="EA19" s="712">
        <v>173.99656966649306</v>
      </c>
      <c r="EB19" s="712">
        <v>154.8879452696209</v>
      </c>
      <c r="EC19" s="712">
        <v>134.15040922602984</v>
      </c>
      <c r="ED19" s="712">
        <v>135.48549803268997</v>
      </c>
      <c r="EE19" s="712">
        <v>130.88056635516628</v>
      </c>
      <c r="EF19" s="712">
        <v>121.94094883814019</v>
      </c>
      <c r="EG19" s="712">
        <v>123.44749029846021</v>
      </c>
      <c r="EH19" s="712">
        <v>125.22171986866208</v>
      </c>
      <c r="EI19" s="712">
        <v>124.96033422764189</v>
      </c>
      <c r="EJ19" s="712">
        <v>119.3579127724981</v>
      </c>
      <c r="EK19" s="712">
        <v>119.51987718218852</v>
      </c>
      <c r="EL19" s="712">
        <v>119.47768838102458</v>
      </c>
      <c r="EM19" s="712">
        <v>117.51548350809485</v>
      </c>
      <c r="EN19" s="712">
        <v>110.11992923633709</v>
      </c>
      <c r="EO19" s="712">
        <v>105.1782946574853</v>
      </c>
      <c r="EP19" s="712">
        <v>104.26418062522816</v>
      </c>
      <c r="EQ19" s="712">
        <v>104.33069491561916</v>
      </c>
      <c r="ER19" s="712">
        <v>97.157685737760048</v>
      </c>
      <c r="ES19" s="712">
        <v>94.326001709287326</v>
      </c>
      <c r="ET19" s="712">
        <v>94.51823455304104</v>
      </c>
      <c r="EU19" s="712">
        <v>100.56233512271704</v>
      </c>
      <c r="EV19" s="712">
        <v>101.85071343370915</v>
      </c>
      <c r="EW19" s="712">
        <v>103.06871689053285</v>
      </c>
      <c r="EX19" s="712">
        <v>109.67782025622535</v>
      </c>
      <c r="EY19" s="712">
        <v>106.34231711914906</v>
      </c>
      <c r="EZ19" s="712">
        <v>102.74066276550298</v>
      </c>
      <c r="FA19" s="712">
        <v>102.21912009879968</v>
      </c>
      <c r="FB19" s="712">
        <v>110.23856480283747</v>
      </c>
      <c r="FC19" s="712">
        <v>110.10384466194523</v>
      </c>
      <c r="FD19" s="712">
        <v>106.46462241030999</v>
      </c>
      <c r="FE19" s="712">
        <v>102.56832940646835</v>
      </c>
      <c r="FF19" s="712">
        <v>104.18465852130369</v>
      </c>
      <c r="FG19" s="712">
        <v>105.02532408291637</v>
      </c>
      <c r="FH19" s="712">
        <v>98.823664621896185</v>
      </c>
      <c r="FI19" s="712">
        <v>98.075578459905117</v>
      </c>
      <c r="FJ19" s="712">
        <v>99.001956369663887</v>
      </c>
      <c r="FK19" s="712">
        <v>91.314451735981592</v>
      </c>
      <c r="FL19" s="712">
        <v>95.174587241853217</v>
      </c>
      <c r="FM19" s="712">
        <v>107.14206882026382</v>
      </c>
      <c r="FN19" s="712">
        <v>112.44667898064323</v>
      </c>
      <c r="FO19" s="712">
        <v>117.08232117221223</v>
      </c>
      <c r="FP19" s="712">
        <v>114.62868751144072</v>
      </c>
      <c r="FQ19" s="712">
        <v>115.06051982890121</v>
      </c>
      <c r="FR19" s="712">
        <v>115.3284050742772</v>
      </c>
      <c r="FS19" s="712">
        <v>115.86210789614034</v>
      </c>
      <c r="FT19" s="712">
        <v>115.26802777581874</v>
      </c>
      <c r="FU19" s="712">
        <v>113.51303016500614</v>
      </c>
      <c r="FV19" s="712">
        <v>0</v>
      </c>
      <c r="FW19" s="712">
        <v>0</v>
      </c>
      <c r="FX19" s="712">
        <v>0</v>
      </c>
      <c r="FY19" s="712">
        <v>0</v>
      </c>
      <c r="FZ19" s="712">
        <v>0</v>
      </c>
      <c r="GA19" s="712"/>
      <c r="GB19" s="712">
        <v>0</v>
      </c>
      <c r="GC19" s="712">
        <v>0</v>
      </c>
      <c r="GD19" s="712">
        <v>0</v>
      </c>
      <c r="GE19" s="712">
        <v>0</v>
      </c>
      <c r="GF19" s="712">
        <v>0</v>
      </c>
      <c r="GG19" s="712">
        <v>0</v>
      </c>
      <c r="GH19" s="712">
        <v>0</v>
      </c>
    </row>
    <row r="20" spans="2:190">
      <c r="B20" s="705" t="s">
        <v>969</v>
      </c>
      <c r="C20" s="703"/>
      <c r="D20" s="711" t="s">
        <v>965</v>
      </c>
      <c r="E20" s="703"/>
      <c r="F20" s="712"/>
      <c r="G20" s="712"/>
      <c r="H20" s="712"/>
      <c r="I20" s="712"/>
      <c r="J20" s="712"/>
      <c r="K20" s="712"/>
      <c r="L20" s="712"/>
      <c r="M20" s="712"/>
      <c r="N20" s="712"/>
      <c r="O20" s="712"/>
      <c r="P20" s="712"/>
      <c r="Q20" s="712"/>
      <c r="R20" s="712"/>
      <c r="S20" s="712"/>
      <c r="T20" s="712"/>
      <c r="U20" s="712"/>
      <c r="V20" s="712"/>
      <c r="W20" s="712"/>
      <c r="X20" s="712"/>
      <c r="Y20" s="712"/>
      <c r="Z20" s="712"/>
      <c r="AA20" s="712"/>
      <c r="AB20" s="712"/>
      <c r="AC20" s="712"/>
      <c r="AD20" s="712"/>
      <c r="AE20" s="712"/>
      <c r="AF20" s="712"/>
      <c r="AG20" s="712"/>
      <c r="AH20" s="712"/>
      <c r="AI20" s="712"/>
      <c r="AJ20" s="712"/>
      <c r="AK20" s="712"/>
      <c r="AL20" s="712"/>
      <c r="AM20" s="712"/>
      <c r="AN20" s="712"/>
      <c r="AO20" s="712"/>
      <c r="AP20" s="712"/>
      <c r="AQ20" s="712"/>
      <c r="AR20" s="712"/>
      <c r="AS20" s="712"/>
      <c r="AT20" s="712"/>
      <c r="AU20" s="712"/>
      <c r="AV20" s="712"/>
      <c r="AW20" s="712"/>
      <c r="AX20" s="712"/>
      <c r="AY20" s="712"/>
      <c r="AZ20" s="712"/>
      <c r="BA20" s="712">
        <v>52.531863863341279</v>
      </c>
      <c r="BB20" s="712">
        <v>53.436687671109887</v>
      </c>
      <c r="BC20" s="712">
        <v>55.070909262163923</v>
      </c>
      <c r="BD20" s="712">
        <v>49.305755627163265</v>
      </c>
      <c r="BE20" s="712">
        <v>48.196880349442296</v>
      </c>
      <c r="BF20" s="712">
        <v>44.789729270810426</v>
      </c>
      <c r="BG20" s="712">
        <v>43.550156308429408</v>
      </c>
      <c r="BH20" s="712">
        <v>41.178040885886652</v>
      </c>
      <c r="BI20" s="712">
        <v>45.261825277557705</v>
      </c>
      <c r="BJ20" s="712">
        <v>48.357987625501224</v>
      </c>
      <c r="BK20" s="712">
        <v>52.822117984045825</v>
      </c>
      <c r="BL20" s="712">
        <v>60.852106852834538</v>
      </c>
      <c r="BM20" s="712">
        <v>64.70047674428568</v>
      </c>
      <c r="BN20" s="712">
        <v>64.70047674428568</v>
      </c>
      <c r="BO20" s="712">
        <v>61.753794819012242</v>
      </c>
      <c r="BP20" s="712">
        <v>64.558075281325443</v>
      </c>
      <c r="BQ20" s="712">
        <v>61.677362426898384</v>
      </c>
      <c r="BR20" s="712">
        <v>59.523371045684037</v>
      </c>
      <c r="BS20" s="712">
        <v>58.541560606661058</v>
      </c>
      <c r="BT20" s="712">
        <v>52.735002136078329</v>
      </c>
      <c r="BU20" s="712">
        <v>52.989073310818796</v>
      </c>
      <c r="BV20" s="712">
        <v>57.652204281905917</v>
      </c>
      <c r="BW20" s="712">
        <v>57.763439423458337</v>
      </c>
      <c r="BX20" s="712">
        <v>56.482741316046592</v>
      </c>
      <c r="BY20" s="712">
        <v>51.745512232217656</v>
      </c>
      <c r="BZ20" s="712">
        <v>47.847769323210102</v>
      </c>
      <c r="CA20" s="712">
        <v>46.376618338266127</v>
      </c>
      <c r="CB20" s="712">
        <v>44.038432579555213</v>
      </c>
      <c r="CC20" s="712">
        <v>42.014883695500849</v>
      </c>
      <c r="CD20" s="712">
        <v>40.497059890092842</v>
      </c>
      <c r="CE20" s="712">
        <v>43.118052151999997</v>
      </c>
      <c r="CF20" s="712">
        <v>47.712856752504699</v>
      </c>
      <c r="CG20" s="712">
        <v>50.507381452545474</v>
      </c>
      <c r="CH20" s="712">
        <v>54.661617971783329</v>
      </c>
      <c r="CI20" s="712">
        <v>52.497495927307732</v>
      </c>
      <c r="CJ20" s="712">
        <v>52.783788021152652</v>
      </c>
      <c r="CK20" s="712">
        <v>50.637041581062149</v>
      </c>
      <c r="CL20" s="712">
        <v>49.673741265930971</v>
      </c>
      <c r="CM20" s="712">
        <v>48.163923887289691</v>
      </c>
      <c r="CN20" s="712">
        <v>43.693105844499357</v>
      </c>
      <c r="CO20" s="712">
        <v>42.08241840687446</v>
      </c>
      <c r="CP20" s="712">
        <v>45.021669533337537</v>
      </c>
      <c r="CQ20" s="712">
        <v>46.070039984049444</v>
      </c>
      <c r="CR20" s="712">
        <v>44.709082934261147</v>
      </c>
      <c r="CS20" s="712">
        <v>45.772217536177912</v>
      </c>
      <c r="CT20" s="712">
        <v>49.650685220477698</v>
      </c>
      <c r="CU20" s="712">
        <v>49.572712400129809</v>
      </c>
      <c r="CV20" s="712">
        <v>52.645414414816123</v>
      </c>
      <c r="CW20" s="712">
        <v>60.690447203356243</v>
      </c>
      <c r="CX20" s="712">
        <v>73.084836970827681</v>
      </c>
      <c r="CY20" s="712">
        <v>71.048745193065045</v>
      </c>
      <c r="CZ20" s="712">
        <v>73.951454471633639</v>
      </c>
      <c r="DA20" s="712">
        <v>77.277371135913057</v>
      </c>
      <c r="DB20" s="712">
        <v>88.135805349036502</v>
      </c>
      <c r="DC20" s="712">
        <v>89.75292066752219</v>
      </c>
      <c r="DD20" s="712">
        <v>90.313362237170566</v>
      </c>
      <c r="DE20" s="712">
        <v>95.740057622557828</v>
      </c>
      <c r="DF20" s="712">
        <v>112.1421710999612</v>
      </c>
      <c r="DG20" s="712">
        <v>140.19269861380533</v>
      </c>
      <c r="DH20" s="712">
        <v>154.99464695475697</v>
      </c>
      <c r="DI20" s="712">
        <v>164.21498117498544</v>
      </c>
      <c r="DJ20" s="712">
        <v>171.77689732574285</v>
      </c>
      <c r="DK20" s="712">
        <v>199.17747616516698</v>
      </c>
      <c r="DL20" s="712">
        <v>172.31276947611133</v>
      </c>
      <c r="DM20" s="712">
        <v>162.57750012541985</v>
      </c>
      <c r="DN20" s="712">
        <v>181.89345944965254</v>
      </c>
      <c r="DO20" s="712">
        <v>179.89407336811385</v>
      </c>
      <c r="DP20" s="712">
        <v>161.09572692819702</v>
      </c>
      <c r="DQ20" s="712">
        <v>110.99599008252619</v>
      </c>
      <c r="DR20" s="712">
        <v>105.28470914352972</v>
      </c>
      <c r="DS20" s="712">
        <v>116.50216009045135</v>
      </c>
      <c r="DT20" s="712">
        <v>148.65191699667898</v>
      </c>
      <c r="DU20" s="712">
        <v>163.06506018964879</v>
      </c>
      <c r="DV20" s="712">
        <v>174.02311093845171</v>
      </c>
      <c r="DW20" s="712">
        <v>188.39073505163185</v>
      </c>
      <c r="DX20" s="712">
        <v>177.06147166475526</v>
      </c>
      <c r="DY20" s="712">
        <v>203.87526663334782</v>
      </c>
      <c r="DZ20" s="712">
        <v>227.04549360447854</v>
      </c>
      <c r="EA20" s="712">
        <v>219.90154728444017</v>
      </c>
      <c r="EB20" s="712">
        <v>212.85762607538595</v>
      </c>
      <c r="EC20" s="712">
        <v>177.62220572214309</v>
      </c>
      <c r="ED20" s="712">
        <v>186.06337472593748</v>
      </c>
      <c r="EE20" s="712">
        <v>177.43568885476176</v>
      </c>
      <c r="EF20" s="712">
        <v>159.1644800872912</v>
      </c>
      <c r="EG20" s="712">
        <v>165.72666488684743</v>
      </c>
      <c r="EH20" s="712">
        <v>180.59289760070644</v>
      </c>
      <c r="EI20" s="712">
        <v>159.4049120287128</v>
      </c>
      <c r="EJ20" s="712">
        <v>160.04660345541319</v>
      </c>
      <c r="EK20" s="712">
        <v>161.63332714483218</v>
      </c>
      <c r="EL20" s="712">
        <v>154.19160501396087</v>
      </c>
      <c r="EM20" s="712">
        <v>149.0443804784494</v>
      </c>
      <c r="EN20" s="712">
        <v>146.64050040286313</v>
      </c>
      <c r="EO20" s="712">
        <v>131.2153185460426</v>
      </c>
      <c r="EP20" s="712">
        <v>116.43545576561343</v>
      </c>
      <c r="EQ20" s="712">
        <v>113.35143090807786</v>
      </c>
      <c r="ER20" s="712">
        <v>101.1970671281714</v>
      </c>
      <c r="ES20" s="712">
        <v>91.434035198970108</v>
      </c>
      <c r="ET20" s="712">
        <v>90.500301952100486</v>
      </c>
      <c r="EU20" s="712">
        <v>96.636711512486258</v>
      </c>
      <c r="EV20" s="712">
        <v>100.89638594927538</v>
      </c>
      <c r="EW20" s="712">
        <v>111.96660058613791</v>
      </c>
      <c r="EX20" s="712">
        <v>125.76864479857564</v>
      </c>
      <c r="EY20" s="712">
        <v>112.80588320996088</v>
      </c>
      <c r="EZ20" s="712">
        <v>123.43509296843024</v>
      </c>
      <c r="FA20" s="712">
        <v>126.7451447696847</v>
      </c>
      <c r="FB20" s="712">
        <v>135.56567144107422</v>
      </c>
      <c r="FC20" s="712">
        <v>134.51856303575076</v>
      </c>
      <c r="FD20" s="712">
        <v>125.51079906772553</v>
      </c>
      <c r="FE20" s="712">
        <v>125.55425917784093</v>
      </c>
      <c r="FF20" s="712">
        <v>131.96215714740043</v>
      </c>
      <c r="FG20" s="712">
        <v>139.91577579847973</v>
      </c>
      <c r="FH20" s="712">
        <v>138.54121962170782</v>
      </c>
      <c r="FI20" s="712">
        <v>130.03396631524012</v>
      </c>
      <c r="FJ20" s="712">
        <v>126.48930478480115</v>
      </c>
      <c r="FK20" s="712">
        <v>122.98303542862307</v>
      </c>
      <c r="FL20" s="712">
        <v>146.77429555000879</v>
      </c>
      <c r="FM20" s="712">
        <v>163.13269451657544</v>
      </c>
      <c r="FN20" s="712">
        <v>194.08362077151216</v>
      </c>
      <c r="FO20" s="712">
        <v>224.99952471711183</v>
      </c>
      <c r="FP20" s="712">
        <v>218.07887599230483</v>
      </c>
      <c r="FQ20" s="712">
        <v>200.02513602942039</v>
      </c>
      <c r="FR20" s="712">
        <v>195.79715152152244</v>
      </c>
      <c r="FS20" s="712">
        <v>195.74930429082761</v>
      </c>
      <c r="FT20" s="712">
        <v>195.58236355795793</v>
      </c>
      <c r="FU20" s="712">
        <v>195.36838129605289</v>
      </c>
      <c r="FV20" s="712">
        <v>0</v>
      </c>
      <c r="FW20" s="712">
        <v>0</v>
      </c>
      <c r="FX20" s="712">
        <v>0</v>
      </c>
      <c r="FY20" s="712">
        <v>0</v>
      </c>
      <c r="FZ20" s="712">
        <v>0</v>
      </c>
      <c r="GA20" s="712"/>
      <c r="GB20" s="712">
        <v>0</v>
      </c>
      <c r="GC20" s="712">
        <v>0</v>
      </c>
      <c r="GD20" s="712">
        <v>0</v>
      </c>
      <c r="GE20" s="712">
        <v>0</v>
      </c>
      <c r="GF20" s="712">
        <v>0</v>
      </c>
      <c r="GG20" s="712">
        <v>0</v>
      </c>
      <c r="GH20" s="712">
        <v>0</v>
      </c>
    </row>
    <row r="21" spans="2:190">
      <c r="B21" s="705" t="s">
        <v>22</v>
      </c>
      <c r="C21" s="703"/>
      <c r="D21" s="705" t="s">
        <v>23</v>
      </c>
      <c r="E21" s="703"/>
      <c r="F21" s="710">
        <v>184.25333658854166</v>
      </c>
      <c r="G21" s="710">
        <v>139.18000030517567</v>
      </c>
      <c r="H21" s="710">
        <v>120.71999359130866</v>
      </c>
      <c r="I21" s="710">
        <v>126.33999888102198</v>
      </c>
      <c r="J21" s="710">
        <v>122.02333577473932</v>
      </c>
      <c r="K21" s="710">
        <v>123.37333170572934</v>
      </c>
      <c r="L21" s="710">
        <v>140.62334187825502</v>
      </c>
      <c r="M21" s="710">
        <v>147.90999348958334</v>
      </c>
      <c r="N21" s="710">
        <v>139.80666097005201</v>
      </c>
      <c r="O21" s="710">
        <v>133.55666097005235</v>
      </c>
      <c r="P21" s="710">
        <v>137.60999552408865</v>
      </c>
      <c r="Q21" s="710">
        <v>126.22333017985034</v>
      </c>
      <c r="R21" s="710">
        <v>126.16999053955067</v>
      </c>
      <c r="S21" s="710">
        <v>129.90999603271499</v>
      </c>
      <c r="T21" s="710">
        <v>144.45666503906264</v>
      </c>
      <c r="U21" s="710">
        <v>145.69000244140634</v>
      </c>
      <c r="V21" s="710">
        <v>148.99999999999966</v>
      </c>
      <c r="W21" s="710">
        <v>142.96666463216167</v>
      </c>
      <c r="X21" s="710">
        <v>139.003336588542</v>
      </c>
      <c r="Y21" s="710">
        <v>143.52666219075533</v>
      </c>
      <c r="Z21" s="710">
        <v>141.25333658854132</v>
      </c>
      <c r="AA21" s="710">
        <v>133.43666585286465</v>
      </c>
      <c r="AB21" s="710">
        <v>164.03333536783865</v>
      </c>
      <c r="AC21" s="710">
        <v>233.146657307943</v>
      </c>
      <c r="AD21" s="710">
        <v>202.45000203450533</v>
      </c>
      <c r="AE21" s="710">
        <v>180.406667073568</v>
      </c>
      <c r="AF21" s="710">
        <v>154.95000203450533</v>
      </c>
      <c r="AG21" s="710">
        <v>114.46334075927733</v>
      </c>
      <c r="AH21" s="710">
        <v>108.79999542236334</v>
      </c>
      <c r="AI21" s="710">
        <v>103.1533279418946</v>
      </c>
      <c r="AJ21" s="710">
        <v>122.75</v>
      </c>
      <c r="AK21" s="710">
        <v>132.75333404541036</v>
      </c>
      <c r="AL21" s="710">
        <v>137.50666300455768</v>
      </c>
      <c r="AM21" s="710">
        <v>134.319997151693</v>
      </c>
      <c r="AN21" s="710">
        <v>135.82333374023435</v>
      </c>
      <c r="AO21" s="710">
        <v>142.15087890625034</v>
      </c>
      <c r="AP21" s="710">
        <v>134.97332763671866</v>
      </c>
      <c r="AQ21" s="710">
        <v>80.383331298828139</v>
      </c>
      <c r="AR21" s="710">
        <v>70.343332926432296</v>
      </c>
      <c r="AS21" s="710">
        <v>84.599995930989564</v>
      </c>
      <c r="AT21" s="710">
        <v>91.336669921875</v>
      </c>
      <c r="AU21" s="710">
        <v>91.940012613932296</v>
      </c>
      <c r="AV21" s="710">
        <v>88.713338216145829</v>
      </c>
      <c r="AW21" s="710">
        <v>89.870005289713575</v>
      </c>
      <c r="AX21" s="710">
        <v>88.453328450520829</v>
      </c>
      <c r="AY21" s="710">
        <v>83.9593505859375</v>
      </c>
      <c r="AZ21" s="710">
        <v>77.825429280598968</v>
      </c>
      <c r="BA21" s="710">
        <v>70.338633219401032</v>
      </c>
      <c r="BB21" s="710">
        <v>61.354148864746101</v>
      </c>
      <c r="BC21" s="710">
        <v>54.277741750081397</v>
      </c>
      <c r="BD21" s="710">
        <v>68.664260864257827</v>
      </c>
      <c r="BE21" s="710">
        <v>66.296568552653</v>
      </c>
      <c r="BF21" s="710">
        <v>60.113978068033873</v>
      </c>
      <c r="BG21" s="710">
        <v>75.977404276529924</v>
      </c>
      <c r="BH21" s="710">
        <v>77.374738057454465</v>
      </c>
      <c r="BI21" s="710">
        <v>81.647796630859418</v>
      </c>
      <c r="BJ21" s="710">
        <v>117.92438761393252</v>
      </c>
      <c r="BK21" s="710">
        <v>211.94747924804668</v>
      </c>
      <c r="BL21" s="710">
        <v>182.59780375162768</v>
      </c>
      <c r="BM21" s="710">
        <v>173.08722941080768</v>
      </c>
      <c r="BN21" s="710">
        <v>173.08722941080768</v>
      </c>
      <c r="BO21" s="710">
        <v>164.62881978352868</v>
      </c>
      <c r="BP21" s="710">
        <v>142.37177530924501</v>
      </c>
      <c r="BQ21" s="710">
        <v>117.53452301025366</v>
      </c>
      <c r="BR21" s="710">
        <v>117.40539550781233</v>
      </c>
      <c r="BS21" s="710">
        <v>126.158541361491</v>
      </c>
      <c r="BT21" s="710">
        <v>119.00096893310568</v>
      </c>
      <c r="BU21" s="710">
        <v>118.41164906819635</v>
      </c>
      <c r="BV21" s="710">
        <v>164.28216552734366</v>
      </c>
      <c r="BW21" s="710">
        <v>227.158437093099</v>
      </c>
      <c r="BX21" s="710">
        <v>185.35683695475268</v>
      </c>
      <c r="BY21" s="710">
        <v>163.28283691406236</v>
      </c>
      <c r="BZ21" s="710">
        <v>168.57661946614567</v>
      </c>
      <c r="CA21" s="710">
        <v>134.32872263590465</v>
      </c>
      <c r="CB21" s="710">
        <v>113.94142913818366</v>
      </c>
      <c r="CC21" s="710">
        <v>112.74807484944667</v>
      </c>
      <c r="CD21" s="710">
        <v>105.98237312904666</v>
      </c>
      <c r="CE21" s="710">
        <v>104.26909523809523</v>
      </c>
      <c r="CF21" s="710">
        <v>86.516190476190459</v>
      </c>
      <c r="CG21" s="710">
        <v>109.9268441929632</v>
      </c>
      <c r="CH21" s="710">
        <v>102.91911111111101</v>
      </c>
      <c r="CI21" s="710">
        <v>89.474666666666664</v>
      </c>
      <c r="CJ21" s="710">
        <v>77.676538647343008</v>
      </c>
      <c r="CK21" s="710">
        <v>70.112708931419462</v>
      </c>
      <c r="CL21" s="710">
        <v>65.951004329004334</v>
      </c>
      <c r="CM21" s="710">
        <v>66.037308612440199</v>
      </c>
      <c r="CN21" s="710">
        <v>58.6204458247067</v>
      </c>
      <c r="CO21" s="710">
        <v>57.028967868039672</v>
      </c>
      <c r="CP21" s="710">
        <v>61.408062656641597</v>
      </c>
      <c r="CQ21" s="710">
        <v>59.791606060606036</v>
      </c>
      <c r="CR21" s="710">
        <v>54.2287987012987</v>
      </c>
      <c r="CS21" s="710">
        <v>66.033130894870041</v>
      </c>
      <c r="CT21" s="710">
        <v>64.825158730158719</v>
      </c>
      <c r="CU21" s="710">
        <v>64.341744360902254</v>
      </c>
      <c r="CV21" s="710">
        <v>63.797230158730166</v>
      </c>
      <c r="CW21" s="710">
        <v>63.318276972624801</v>
      </c>
      <c r="CX21" s="710">
        <v>76.407192982456124</v>
      </c>
      <c r="CY21" s="710">
        <v>77.436690058479499</v>
      </c>
      <c r="CZ21" s="710">
        <v>76.040050125313272</v>
      </c>
      <c r="DA21" s="710">
        <v>90.504220551378467</v>
      </c>
      <c r="DB21" s="710">
        <v>121.36520135566188</v>
      </c>
      <c r="DC21" s="710">
        <v>124.97812656641601</v>
      </c>
      <c r="DD21" s="710">
        <v>105.01729089026917</v>
      </c>
      <c r="DE21" s="710">
        <v>105.86236507936509</v>
      </c>
      <c r="DF21" s="710">
        <v>118.35973349436399</v>
      </c>
      <c r="DG21" s="710">
        <v>107.95991087344032</v>
      </c>
      <c r="DH21" s="710">
        <v>108.08577536231884</v>
      </c>
      <c r="DI21" s="710">
        <v>121.47774242424242</v>
      </c>
      <c r="DJ21" s="710">
        <v>121.1412456140351</v>
      </c>
      <c r="DK21" s="710">
        <v>115.25999999999999</v>
      </c>
      <c r="DL21" s="710">
        <v>122.82116275537332</v>
      </c>
      <c r="DM21" s="710">
        <v>133.79147098515531</v>
      </c>
      <c r="DN21" s="710">
        <v>148.44266666666667</v>
      </c>
      <c r="DO21" s="710">
        <v>140.517126984127</v>
      </c>
      <c r="DP21" s="710">
        <v>143.89192982456134</v>
      </c>
      <c r="DQ21" s="710">
        <v>119.60519385026733</v>
      </c>
      <c r="DR21" s="710">
        <v>128.10046580354631</v>
      </c>
      <c r="DS21" s="710">
        <v>142.36423520923526</v>
      </c>
      <c r="DT21" s="710">
        <v>143.46854978354983</v>
      </c>
      <c r="DU21" s="710">
        <v>152.67962292093864</v>
      </c>
      <c r="DV21" s="710">
        <v>157.48424866514114</v>
      </c>
      <c r="DW21" s="710">
        <v>179.53188020556448</v>
      </c>
      <c r="DX21" s="710">
        <v>213.38222943722948</v>
      </c>
      <c r="DY21" s="710">
        <v>227.04154761904769</v>
      </c>
      <c r="DZ21" s="710">
        <v>281.83712433257051</v>
      </c>
      <c r="EA21" s="710">
        <v>291.18160666818562</v>
      </c>
      <c r="EB21" s="710">
        <v>272.76890645586309</v>
      </c>
      <c r="EC21" s="710">
        <v>247.04717460317465</v>
      </c>
      <c r="ED21" s="710">
        <v>222.74496969696975</v>
      </c>
      <c r="EE21" s="710">
        <v>183.16214430014438</v>
      </c>
      <c r="EF21" s="710">
        <v>182.11432385311113</v>
      </c>
      <c r="EG21" s="710">
        <v>162.54886363636371</v>
      </c>
      <c r="EH21" s="710">
        <v>154.76095238095246</v>
      </c>
      <c r="EI21" s="710">
        <v>147.74666666666673</v>
      </c>
      <c r="EJ21" s="710">
        <v>135.61650793650801</v>
      </c>
      <c r="EK21" s="710">
        <v>126.10460825977994</v>
      </c>
      <c r="EL21" s="710">
        <v>175.78972431077696</v>
      </c>
      <c r="EM21" s="710">
        <v>213.71142857142857</v>
      </c>
      <c r="EN21" s="710">
        <v>208.36538239538243</v>
      </c>
      <c r="EO21" s="710">
        <v>213.52522544283411</v>
      </c>
      <c r="EP21" s="710">
        <v>176.95353535353539</v>
      </c>
      <c r="EQ21" s="710">
        <v>160.96492784992788</v>
      </c>
      <c r="ER21" s="710">
        <v>153.24091630591633</v>
      </c>
      <c r="ES21" s="710">
        <v>150.87834130781502</v>
      </c>
      <c r="ET21" s="710">
        <v>150.73295055821373</v>
      </c>
      <c r="EU21" s="710">
        <v>158.48509379509383</v>
      </c>
      <c r="EV21" s="710">
        <v>173.58854209799861</v>
      </c>
      <c r="EW21" s="710">
        <v>175.43647759103646</v>
      </c>
      <c r="EX21" s="710">
        <v>164.2581858054227</v>
      </c>
      <c r="EY21" s="710">
        <v>150.39275119617227</v>
      </c>
      <c r="EZ21" s="710">
        <v>151.99905797101454</v>
      </c>
      <c r="FA21" s="710">
        <v>143.06489177489183</v>
      </c>
      <c r="FB21" s="710">
        <v>142.42767752715122</v>
      </c>
      <c r="FC21" s="710">
        <v>140.62668831168835</v>
      </c>
      <c r="FD21" s="710">
        <v>128.65710072282158</v>
      </c>
      <c r="FE21" s="710">
        <v>137.80396739130438</v>
      </c>
      <c r="FF21" s="710">
        <v>132.1674436090226</v>
      </c>
      <c r="FG21" s="710">
        <v>131.39909090909094</v>
      </c>
      <c r="FH21" s="710">
        <v>137.39901875901879</v>
      </c>
      <c r="FI21" s="710">
        <v>148.89251716247145</v>
      </c>
      <c r="FJ21" s="710">
        <v>152.56014885699099</v>
      </c>
      <c r="FK21" s="710">
        <v>155.6367712842713</v>
      </c>
      <c r="FL21" s="710">
        <v>162.26219753930283</v>
      </c>
      <c r="FM21" s="710">
        <v>157.17778787878791</v>
      </c>
      <c r="FN21" s="710">
        <v>168.71282990083907</v>
      </c>
      <c r="FO21" s="710">
        <v>185.57744022649581</v>
      </c>
      <c r="FP21" s="710">
        <v>204.35</v>
      </c>
      <c r="FQ21" s="710">
        <v>203.887</v>
      </c>
      <c r="FR21" s="710">
        <v>207.00899999999999</v>
      </c>
      <c r="FS21" s="710">
        <v>208.06899999999999</v>
      </c>
      <c r="FT21" s="710">
        <v>209.435</v>
      </c>
      <c r="FU21" s="710">
        <v>210.85599999999999</v>
      </c>
      <c r="FV21" s="710">
        <v>0</v>
      </c>
      <c r="FW21" s="710">
        <v>0</v>
      </c>
      <c r="FX21" s="710">
        <v>0</v>
      </c>
      <c r="FY21" s="710">
        <v>0</v>
      </c>
      <c r="FZ21" s="710">
        <v>0</v>
      </c>
      <c r="GA21" s="710"/>
      <c r="GB21" s="710">
        <v>0</v>
      </c>
      <c r="GC21" s="710">
        <v>0</v>
      </c>
      <c r="GD21" s="710">
        <v>0</v>
      </c>
      <c r="GE21" s="710">
        <v>0</v>
      </c>
      <c r="GF21" s="710">
        <v>0</v>
      </c>
      <c r="GG21" s="710">
        <v>0</v>
      </c>
      <c r="GH21" s="710">
        <v>0</v>
      </c>
    </row>
    <row r="22" spans="2:190">
      <c r="B22" s="705" t="s">
        <v>24</v>
      </c>
      <c r="C22" s="703"/>
      <c r="D22" s="705" t="s">
        <v>970</v>
      </c>
      <c r="E22" s="703"/>
      <c r="F22" s="710">
        <v>27.663332621256501</v>
      </c>
      <c r="G22" s="710">
        <v>31.40333429972333</v>
      </c>
      <c r="H22" s="710">
        <v>35.716667175292933</v>
      </c>
      <c r="I22" s="710">
        <v>24.560000101725269</v>
      </c>
      <c r="J22" s="710">
        <v>16.430001576741535</v>
      </c>
      <c r="K22" s="710">
        <v>14.25</v>
      </c>
      <c r="L22" s="710">
        <v>12.3300005594889</v>
      </c>
      <c r="M22" s="710">
        <v>12.413333892822266</v>
      </c>
      <c r="N22" s="710">
        <v>8.1766675313313808</v>
      </c>
      <c r="O22" s="710">
        <v>6.7800000508626264</v>
      </c>
      <c r="P22" s="710">
        <v>6.2533332506815569</v>
      </c>
      <c r="Q22" s="710">
        <v>6.2199999491373701</v>
      </c>
      <c r="R22" s="710">
        <v>8.8966677983601894</v>
      </c>
      <c r="S22" s="710">
        <v>10.173333485921226</v>
      </c>
      <c r="T22" s="710">
        <v>8.570000171661377</v>
      </c>
      <c r="U22" s="710">
        <v>6.6766665776570635</v>
      </c>
      <c r="V22" s="710">
        <v>5.71000003814697</v>
      </c>
      <c r="W22" s="710">
        <v>4.2300000190734872</v>
      </c>
      <c r="X22" s="710">
        <v>4.1933334668477364</v>
      </c>
      <c r="Y22" s="710">
        <v>3.7100000381469695</v>
      </c>
      <c r="Z22" s="710">
        <v>3.0066668192545603</v>
      </c>
      <c r="AA22" s="710">
        <v>4.2299998601277666</v>
      </c>
      <c r="AB22" s="710">
        <v>5.2700001398722369</v>
      </c>
      <c r="AC22" s="710">
        <v>5.8133333524068194</v>
      </c>
      <c r="AD22" s="710">
        <v>7.4466673533121766</v>
      </c>
      <c r="AE22" s="710">
        <v>5.2666667302449532</v>
      </c>
      <c r="AF22" s="710">
        <v>5.6799998283386266</v>
      </c>
      <c r="AG22" s="710">
        <v>7.1433332761128767</v>
      </c>
      <c r="AH22" s="710">
        <v>6.6099999745686837</v>
      </c>
      <c r="AI22" s="710">
        <v>5.8466666539510106</v>
      </c>
      <c r="AJ22" s="710">
        <v>7.4266664187113429</v>
      </c>
      <c r="AK22" s="710">
        <v>8.8733329772949201</v>
      </c>
      <c r="AL22" s="710">
        <v>9.3366673787434831</v>
      </c>
      <c r="AM22" s="710">
        <v>11.786666870117202</v>
      </c>
      <c r="AN22" s="710">
        <v>10.780000050862634</v>
      </c>
      <c r="AO22" s="710">
        <v>10.613333384195949</v>
      </c>
      <c r="AP22" s="710">
        <v>12.25</v>
      </c>
      <c r="AQ22" s="710">
        <v>14.063332875569634</v>
      </c>
      <c r="AR22" s="710">
        <v>14.296666463216168</v>
      </c>
      <c r="AS22" s="710">
        <v>14.720001220703132</v>
      </c>
      <c r="AT22" s="710">
        <v>14.276667277018234</v>
      </c>
      <c r="AU22" s="710">
        <v>11.316666920979834</v>
      </c>
      <c r="AV22" s="710">
        <v>9.7300008138020804</v>
      </c>
      <c r="AW22" s="710">
        <v>8.8166656494140625</v>
      </c>
      <c r="AX22" s="710">
        <v>8.4326996803283674</v>
      </c>
      <c r="AY22" s="710">
        <v>9.7352663675944004</v>
      </c>
      <c r="AZ22" s="710">
        <v>8.9202613830566424</v>
      </c>
      <c r="BA22" s="710">
        <v>8.172515074412031</v>
      </c>
      <c r="BB22" s="710">
        <v>9.8055928548176929</v>
      </c>
      <c r="BC22" s="710">
        <v>9.8297373453775965</v>
      </c>
      <c r="BD22" s="710">
        <v>8.4712057113647461</v>
      </c>
      <c r="BE22" s="710">
        <v>9.1407607396443833</v>
      </c>
      <c r="BF22" s="710">
        <v>11.126815478007002</v>
      </c>
      <c r="BG22" s="710">
        <v>9.5177272160847952</v>
      </c>
      <c r="BH22" s="710">
        <v>10.2971537907918</v>
      </c>
      <c r="BI22" s="710">
        <v>10.950226147969568</v>
      </c>
      <c r="BJ22" s="710">
        <v>11.5472272237142</v>
      </c>
      <c r="BK22" s="710">
        <v>12.154386202494331</v>
      </c>
      <c r="BL22" s="710">
        <v>13.786255200703968</v>
      </c>
      <c r="BM22" s="710">
        <v>14.598659515380831</v>
      </c>
      <c r="BN22" s="710">
        <v>14.598659515380831</v>
      </c>
      <c r="BO22" s="710">
        <v>13.715996742248569</v>
      </c>
      <c r="BP22" s="710">
        <v>12.754416465759268</v>
      </c>
      <c r="BQ22" s="710">
        <v>12.0437879562378</v>
      </c>
      <c r="BR22" s="710">
        <v>12.750418345133433</v>
      </c>
      <c r="BS22" s="710">
        <v>11.845178922017434</v>
      </c>
      <c r="BT22" s="710">
        <v>12.363011360168434</v>
      </c>
      <c r="BU22" s="710">
        <v>10.862224896748865</v>
      </c>
      <c r="BV22" s="710">
        <v>10.881968180338532</v>
      </c>
      <c r="BW22" s="710">
        <v>11.285440127054834</v>
      </c>
      <c r="BX22" s="710">
        <v>11.534988721211734</v>
      </c>
      <c r="BY22" s="710">
        <v>11.906979878743465</v>
      </c>
      <c r="BZ22" s="710">
        <v>10.69342422485353</v>
      </c>
      <c r="CA22" s="710">
        <v>9.0003182093302403</v>
      </c>
      <c r="CB22" s="710">
        <v>8.1120777130126935</v>
      </c>
      <c r="CC22" s="710">
        <v>7.8669915199279794</v>
      </c>
      <c r="CD22" s="710">
        <v>6.9832391990993337</v>
      </c>
      <c r="CE22" s="710">
        <v>5.7363470418470399</v>
      </c>
      <c r="CF22" s="710">
        <v>5.9254018445322769</v>
      </c>
      <c r="CG22" s="710">
        <v>6.4137619047619028</v>
      </c>
      <c r="CH22" s="710">
        <v>5.3639000000000001</v>
      </c>
      <c r="CI22" s="710">
        <v>7.0421383399209496</v>
      </c>
      <c r="CJ22" s="710">
        <v>10.031934092477563</v>
      </c>
      <c r="CK22" s="710">
        <v>9.8813939393939325</v>
      </c>
      <c r="CL22" s="710">
        <v>9.379613997113994</v>
      </c>
      <c r="CM22" s="710">
        <v>8.5848359535201624</v>
      </c>
      <c r="CN22" s="710">
        <v>7.8670683229813703</v>
      </c>
      <c r="CO22" s="710">
        <v>7.0946956521739137</v>
      </c>
      <c r="CP22" s="710">
        <v>6.30715580618212</v>
      </c>
      <c r="CQ22" s="710">
        <v>5.3453333333333335</v>
      </c>
      <c r="CR22" s="710">
        <v>6.0203600288600301</v>
      </c>
      <c r="CS22" s="710">
        <v>7.2749473684210528</v>
      </c>
      <c r="CT22" s="710">
        <v>8.0273809523809572</v>
      </c>
      <c r="CU22" s="710">
        <v>6.8934920634920589</v>
      </c>
      <c r="CV22" s="710">
        <v>6.570916305916306</v>
      </c>
      <c r="CW22" s="710">
        <v>6.2110605014952824</v>
      </c>
      <c r="CX22" s="710">
        <v>6.1332570556826838</v>
      </c>
      <c r="CY22" s="710">
        <v>6.9990873015872994</v>
      </c>
      <c r="CZ22" s="710">
        <v>8.2396969696969702</v>
      </c>
      <c r="DA22" s="710">
        <v>8.8083492063492042</v>
      </c>
      <c r="DB22" s="710">
        <v>9.0468947368421073</v>
      </c>
      <c r="DC22" s="710">
        <v>8.690108225108224</v>
      </c>
      <c r="DD22" s="710">
        <v>10.094397860593512</v>
      </c>
      <c r="DE22" s="710">
        <v>12.449333333333334</v>
      </c>
      <c r="DF22" s="710">
        <v>17.107268497330299</v>
      </c>
      <c r="DG22" s="710">
        <v>16.684059011164269</v>
      </c>
      <c r="DH22" s="710">
        <v>13.7166884057971</v>
      </c>
      <c r="DI22" s="710">
        <v>11.645863636363634</v>
      </c>
      <c r="DJ22" s="710">
        <v>10.613965709728866</v>
      </c>
      <c r="DK22" s="710">
        <v>9.3136132756132763</v>
      </c>
      <c r="DL22" s="710">
        <v>9.7866034651846991</v>
      </c>
      <c r="DM22" s="710">
        <v>10.112366132723118</v>
      </c>
      <c r="DN22" s="710">
        <v>12.714507936507934</v>
      </c>
      <c r="DO22" s="710">
        <v>11.840909090909101</v>
      </c>
      <c r="DP22" s="710">
        <v>13.636544011544034</v>
      </c>
      <c r="DQ22" s="710">
        <v>11.616864988558367</v>
      </c>
      <c r="DR22" s="710">
        <v>12.8280956937799</v>
      </c>
      <c r="DS22" s="710">
        <v>15.170477633477633</v>
      </c>
      <c r="DT22" s="710">
        <v>20.991991341991369</v>
      </c>
      <c r="DU22" s="710">
        <v>23.6108787878788</v>
      </c>
      <c r="DV22" s="710">
        <v>20.677345537757436</v>
      </c>
      <c r="DW22" s="710">
        <v>16.09690476190476</v>
      </c>
      <c r="DX22" s="710">
        <v>19.654386724386725</v>
      </c>
      <c r="DY22" s="710">
        <v>27.135064935064936</v>
      </c>
      <c r="DZ22" s="710">
        <v>28.314385964912276</v>
      </c>
      <c r="EA22" s="710">
        <v>23.556165945165944</v>
      </c>
      <c r="EB22" s="710">
        <v>28.327973084886125</v>
      </c>
      <c r="EC22" s="710">
        <v>24.743809523809521</v>
      </c>
      <c r="ED22" s="710">
        <v>23.741560606060606</v>
      </c>
      <c r="EE22" s="710">
        <v>20.946849927849929</v>
      </c>
      <c r="EF22" s="710">
        <v>21.174920998147542</v>
      </c>
      <c r="EG22" s="710">
        <v>19.634676328502419</v>
      </c>
      <c r="EH22" s="710">
        <v>18.464203007518794</v>
      </c>
      <c r="EI22" s="710">
        <v>17.348212121212121</v>
      </c>
      <c r="EJ22" s="710">
        <v>17.319818181818178</v>
      </c>
      <c r="EK22" s="710">
        <v>17.701956866804689</v>
      </c>
      <c r="EL22" s="710">
        <v>16.826992481203007</v>
      </c>
      <c r="EM22" s="710">
        <v>18.232380952380954</v>
      </c>
      <c r="EN22" s="710">
        <v>17.666500721500721</v>
      </c>
      <c r="EO22" s="710">
        <v>15.782290756535609</v>
      </c>
      <c r="EP22" s="710">
        <v>14.138504784688996</v>
      </c>
      <c r="EQ22" s="710">
        <v>12.576029581529582</v>
      </c>
      <c r="ER22" s="710">
        <v>11.563513708513709</v>
      </c>
      <c r="ES22" s="710">
        <v>14.582515151515153</v>
      </c>
      <c r="ET22" s="710">
        <v>14.345169059011164</v>
      </c>
      <c r="EU22" s="710">
        <v>17.006551226551228</v>
      </c>
      <c r="EV22" s="710">
        <v>20.351242926155972</v>
      </c>
      <c r="EW22" s="710">
        <v>20.871746031746028</v>
      </c>
      <c r="EX22" s="710">
        <v>19.667618230358503</v>
      </c>
      <c r="EY22" s="710">
        <v>15.178644338118021</v>
      </c>
      <c r="EZ22" s="710">
        <v>13.948695652173916</v>
      </c>
      <c r="FA22" s="710">
        <v>14.543661616161614</v>
      </c>
      <c r="FB22" s="710">
        <v>13.459289891395153</v>
      </c>
      <c r="FC22" s="710">
        <v>11.904487734487736</v>
      </c>
      <c r="FD22" s="710">
        <v>10.798046565689587</v>
      </c>
      <c r="FE22" s="710">
        <v>12.84355452035887</v>
      </c>
      <c r="FF22" s="710">
        <v>12.694569757727651</v>
      </c>
      <c r="FG22" s="710">
        <v>12.266738095238097</v>
      </c>
      <c r="FH22" s="710">
        <v>11.614030303030304</v>
      </c>
      <c r="FI22" s="710">
        <v>12.826543133195308</v>
      </c>
      <c r="FJ22" s="710">
        <v>13.680906432748538</v>
      </c>
      <c r="FK22" s="710">
        <v>10.840362193362195</v>
      </c>
      <c r="FL22" s="710">
        <v>12.385844155844156</v>
      </c>
      <c r="FM22" s="710">
        <v>14.629651515151515</v>
      </c>
      <c r="FN22" s="710">
        <v>16.240831426392067</v>
      </c>
      <c r="FO22" s="710">
        <v>16.885014430014433</v>
      </c>
      <c r="FP22" s="710">
        <v>19.14</v>
      </c>
      <c r="FQ22" s="710">
        <v>20.170000000000002</v>
      </c>
      <c r="FR22" s="710">
        <v>20.78</v>
      </c>
      <c r="FS22" s="710">
        <v>19.73</v>
      </c>
      <c r="FT22" s="710">
        <v>18.579999999999998</v>
      </c>
      <c r="FU22" s="710">
        <v>18.100000000000001</v>
      </c>
      <c r="FV22" s="710">
        <v>0</v>
      </c>
      <c r="FW22" s="710">
        <v>0</v>
      </c>
      <c r="FX22" s="710">
        <v>0</v>
      </c>
      <c r="FY22" s="710">
        <v>0</v>
      </c>
      <c r="FZ22" s="710">
        <v>0</v>
      </c>
      <c r="GA22" s="710"/>
      <c r="GB22" s="710">
        <v>0</v>
      </c>
      <c r="GC22" s="710">
        <v>0</v>
      </c>
      <c r="GD22" s="710">
        <v>0</v>
      </c>
      <c r="GE22" s="710">
        <v>0</v>
      </c>
      <c r="GF22" s="710">
        <v>0</v>
      </c>
      <c r="GG22" s="710">
        <v>0</v>
      </c>
      <c r="GH22" s="710">
        <v>0</v>
      </c>
    </row>
    <row r="23" spans="2:190">
      <c r="B23" s="705" t="s">
        <v>26</v>
      </c>
      <c r="C23" s="703"/>
      <c r="D23" s="705" t="s">
        <v>971</v>
      </c>
      <c r="E23" s="703"/>
      <c r="F23" s="710">
        <v>36.699999491373696</v>
      </c>
      <c r="G23" s="710">
        <v>46.733333587646463</v>
      </c>
      <c r="H23" s="710">
        <v>51.1666653951009</v>
      </c>
      <c r="I23" s="710">
        <v>42.633333841959633</v>
      </c>
      <c r="J23" s="710">
        <v>44</v>
      </c>
      <c r="K23" s="710">
        <v>40.699999491373696</v>
      </c>
      <c r="L23" s="710">
        <v>39.533334096272831</v>
      </c>
      <c r="M23" s="710">
        <v>39.033334096272803</v>
      </c>
      <c r="N23" s="710">
        <v>38.690001169840507</v>
      </c>
      <c r="O23" s="710">
        <v>39.433334350585938</v>
      </c>
      <c r="P23" s="710">
        <v>37.09999974568683</v>
      </c>
      <c r="Q23" s="710">
        <v>36.533334096272803</v>
      </c>
      <c r="R23" s="710">
        <v>41.699999491373696</v>
      </c>
      <c r="S23" s="710">
        <v>49.5</v>
      </c>
      <c r="T23" s="710">
        <v>52.800000508626304</v>
      </c>
      <c r="U23" s="710">
        <v>54.599999745686866</v>
      </c>
      <c r="V23" s="710">
        <v>59.366666158040367</v>
      </c>
      <c r="W23" s="710">
        <v>63.266666412353494</v>
      </c>
      <c r="X23" s="710">
        <v>58.233333587646506</v>
      </c>
      <c r="Y23" s="710">
        <v>43.90000025431317</v>
      </c>
      <c r="Z23" s="710">
        <v>49.066665649414063</v>
      </c>
      <c r="AA23" s="710">
        <v>51.266667683919273</v>
      </c>
      <c r="AB23" s="710">
        <v>60.466665903727197</v>
      </c>
      <c r="AC23" s="710">
        <v>58.033332824707031</v>
      </c>
      <c r="AD23" s="710">
        <v>66.870002746582074</v>
      </c>
      <c r="AE23" s="710">
        <v>66.500000000000043</v>
      </c>
      <c r="AF23" s="710">
        <v>64.433329264322936</v>
      </c>
      <c r="AG23" s="710">
        <v>65.206668853759723</v>
      </c>
      <c r="AH23" s="710">
        <v>82.806671142578139</v>
      </c>
      <c r="AI23" s="710">
        <v>85.133331298828139</v>
      </c>
      <c r="AJ23" s="710">
        <v>86.220001220703125</v>
      </c>
      <c r="AK23" s="710">
        <v>88.953328450520871</v>
      </c>
      <c r="AL23" s="710">
        <v>95.566670735677107</v>
      </c>
      <c r="AM23" s="710">
        <v>88.059997558593807</v>
      </c>
      <c r="AN23" s="710">
        <v>78.026662190755232</v>
      </c>
      <c r="AO23" s="710">
        <v>88.585001627604171</v>
      </c>
      <c r="AP23" s="710">
        <v>85.843332926432296</v>
      </c>
      <c r="AQ23" s="710">
        <v>92.526672363281264</v>
      </c>
      <c r="AR23" s="710">
        <v>93.1133219401042</v>
      </c>
      <c r="AS23" s="710">
        <v>93.596669514973996</v>
      </c>
      <c r="AT23" s="710">
        <v>99.1199951171875</v>
      </c>
      <c r="AU23" s="710">
        <v>92.100006103515625</v>
      </c>
      <c r="AV23" s="710">
        <v>84.099995930989564</v>
      </c>
      <c r="AW23" s="710">
        <v>78.046671549479171</v>
      </c>
      <c r="AX23" s="710">
        <v>87.290008544921918</v>
      </c>
      <c r="AY23" s="710">
        <v>78.491434733072936</v>
      </c>
      <c r="AZ23" s="710">
        <v>73.970835367838575</v>
      </c>
      <c r="BA23" s="710">
        <v>69.439798990885436</v>
      </c>
      <c r="BB23" s="710">
        <v>77.575042724609361</v>
      </c>
      <c r="BC23" s="710">
        <v>75.719960530598925</v>
      </c>
      <c r="BD23" s="710">
        <v>80.724296569824233</v>
      </c>
      <c r="BE23" s="710">
        <v>80.919484456380232</v>
      </c>
      <c r="BF23" s="710">
        <v>79.634847005208329</v>
      </c>
      <c r="BG23" s="710">
        <v>78.756856282552064</v>
      </c>
      <c r="BH23" s="710">
        <v>80.806999206542997</v>
      </c>
      <c r="BI23" s="710">
        <v>76.37015533447267</v>
      </c>
      <c r="BJ23" s="710">
        <v>86.944445292154924</v>
      </c>
      <c r="BK23" s="710">
        <v>91.328659057617173</v>
      </c>
      <c r="BL23" s="710">
        <v>92.615374247233106</v>
      </c>
      <c r="BM23" s="710">
        <v>93.163172403971373</v>
      </c>
      <c r="BN23" s="710">
        <v>93.163172403971373</v>
      </c>
      <c r="BO23" s="710">
        <v>98.120414733886733</v>
      </c>
      <c r="BP23" s="710">
        <v>83.532531738281236</v>
      </c>
      <c r="BQ23" s="710">
        <v>77.738293965657533</v>
      </c>
      <c r="BR23" s="710">
        <v>75.558375040690137</v>
      </c>
      <c r="BS23" s="710">
        <v>84.787584940592424</v>
      </c>
      <c r="BT23" s="710">
        <v>94.882090250651061</v>
      </c>
      <c r="BU23" s="710">
        <v>94.055529276529924</v>
      </c>
      <c r="BV23" s="710">
        <v>94.324022928873703</v>
      </c>
      <c r="BW23" s="710">
        <v>89.897905985514342</v>
      </c>
      <c r="BX23" s="710">
        <v>82.851076761881515</v>
      </c>
      <c r="BY23" s="710">
        <v>85.938031514485701</v>
      </c>
      <c r="BZ23" s="710">
        <v>75.673845926920606</v>
      </c>
      <c r="CA23" s="710">
        <v>83.999135335286482</v>
      </c>
      <c r="CB23" s="710">
        <v>79.193486531575502</v>
      </c>
      <c r="CC23" s="710">
        <v>67.903602600097656</v>
      </c>
      <c r="CD23" s="710">
        <v>69.917394462464372</v>
      </c>
      <c r="CE23" s="710">
        <v>66.634523809523841</v>
      </c>
      <c r="CF23" s="710">
        <v>72.732756132756165</v>
      </c>
      <c r="CG23" s="710">
        <v>79.315476190476204</v>
      </c>
      <c r="CH23" s="710">
        <v>76.686381578947362</v>
      </c>
      <c r="CI23" s="710">
        <v>77.658645276292333</v>
      </c>
      <c r="CJ23" s="710">
        <v>81.52415458937196</v>
      </c>
      <c r="CK23" s="710">
        <v>85.030113636363637</v>
      </c>
      <c r="CL23" s="710">
        <v>87.693626482213446</v>
      </c>
      <c r="CM23" s="710">
        <v>100.37786495223564</v>
      </c>
      <c r="CN23" s="710">
        <v>79.296432806324106</v>
      </c>
      <c r="CO23" s="710">
        <v>71.032513348588864</v>
      </c>
      <c r="CP23" s="710">
        <v>73.631897926634778</v>
      </c>
      <c r="CQ23" s="710">
        <v>84.93693181818179</v>
      </c>
      <c r="CR23" s="710">
        <v>85.253679653679626</v>
      </c>
      <c r="CS23" s="710">
        <v>79.173649930986869</v>
      </c>
      <c r="CT23" s="710">
        <v>87.153558897243101</v>
      </c>
      <c r="CU23" s="710">
        <v>80.800526695526699</v>
      </c>
      <c r="CV23" s="710">
        <v>84.891493506493518</v>
      </c>
      <c r="CW23" s="710">
        <v>88.704976208637547</v>
      </c>
      <c r="CX23" s="710">
        <v>86.547482837528605</v>
      </c>
      <c r="CY23" s="710">
        <v>81.449045454545441</v>
      </c>
      <c r="CZ23" s="710">
        <v>85.77770923520923</v>
      </c>
      <c r="DA23" s="710">
        <v>84.362974465148383</v>
      </c>
      <c r="DB23" s="710">
        <v>82.357601449275364</v>
      </c>
      <c r="DC23" s="710">
        <v>82.159090909090921</v>
      </c>
      <c r="DD23" s="710">
        <v>83.876775271512102</v>
      </c>
      <c r="DE23" s="710">
        <v>82.271219715956562</v>
      </c>
      <c r="DF23" s="710">
        <v>84.265255530129664</v>
      </c>
      <c r="DG23" s="710">
        <v>87.830279106858043</v>
      </c>
      <c r="DH23" s="710">
        <v>88.533733028222741</v>
      </c>
      <c r="DI23" s="710">
        <v>90.43710317460318</v>
      </c>
      <c r="DJ23" s="710">
        <v>98.325925925925915</v>
      </c>
      <c r="DK23" s="710">
        <v>97.44390331890331</v>
      </c>
      <c r="DL23" s="710">
        <v>86.695616517138262</v>
      </c>
      <c r="DM23" s="710">
        <v>86.14384057971013</v>
      </c>
      <c r="DN23" s="710">
        <v>83.744210526315783</v>
      </c>
      <c r="DO23" s="710">
        <v>85.933542568542578</v>
      </c>
      <c r="DP23" s="710">
        <v>87.063738095238094</v>
      </c>
      <c r="DQ23" s="710">
        <v>75.138290802764487</v>
      </c>
      <c r="DR23" s="710">
        <v>43.078738512949037</v>
      </c>
      <c r="DS23" s="710">
        <v>41.40051587301587</v>
      </c>
      <c r="DT23" s="710">
        <v>67.129166666666663</v>
      </c>
      <c r="DU23" s="710">
        <v>72.456500000000005</v>
      </c>
      <c r="DV23" s="710">
        <v>84.086384439359264</v>
      </c>
      <c r="DW23" s="710">
        <v>92.910443722943725</v>
      </c>
      <c r="DX23" s="710">
        <v>91.036309523809521</v>
      </c>
      <c r="DY23" s="710">
        <v>91.035425685425665</v>
      </c>
      <c r="DZ23" s="710">
        <v>82.801859721768196</v>
      </c>
      <c r="EA23" s="710">
        <v>86.333152958152951</v>
      </c>
      <c r="EB23" s="710">
        <v>84.530429334205067</v>
      </c>
      <c r="EC23" s="710">
        <v>75.603174603174594</v>
      </c>
      <c r="ED23" s="710">
        <v>76.548340548340548</v>
      </c>
      <c r="EE23" s="710">
        <v>84.884199134199136</v>
      </c>
      <c r="EF23" s="710">
        <v>84.493552722385672</v>
      </c>
      <c r="EG23" s="710">
        <v>88.552536231884062</v>
      </c>
      <c r="EH23" s="710">
        <v>92.595238095238116</v>
      </c>
      <c r="EI23" s="710">
        <v>100.28863636363637</v>
      </c>
      <c r="EJ23" s="710">
        <v>95.882034632034632</v>
      </c>
      <c r="EK23" s="710">
        <v>101.6108695652174</v>
      </c>
      <c r="EL23" s="710">
        <v>107.86507936507935</v>
      </c>
      <c r="EM23" s="710">
        <v>109.82395382395383</v>
      </c>
      <c r="EN23" s="710">
        <v>111.80699855699855</v>
      </c>
      <c r="EO23" s="710">
        <v>111.67776159767006</v>
      </c>
      <c r="EP23" s="710">
        <v>103.04888167388168</v>
      </c>
      <c r="EQ23" s="710">
        <v>96.546969696969697</v>
      </c>
      <c r="ER23" s="710">
        <v>74.661435786435788</v>
      </c>
      <c r="ES23" s="710">
        <v>71.640909090909091</v>
      </c>
      <c r="ET23" s="710">
        <v>72.772546897546889</v>
      </c>
      <c r="EU23" s="710">
        <v>73.475468975468971</v>
      </c>
      <c r="EV23" s="710">
        <v>74.204658385093168</v>
      </c>
      <c r="EW23" s="710">
        <v>75.8611111111111</v>
      </c>
      <c r="EX23" s="710">
        <v>76.51992753623189</v>
      </c>
      <c r="EY23" s="710">
        <v>70.793181818181822</v>
      </c>
      <c r="EZ23" s="710">
        <v>62.4445652173913</v>
      </c>
      <c r="FA23" s="710">
        <v>61.807215007215007</v>
      </c>
      <c r="FB23" s="710">
        <v>65.972013366750204</v>
      </c>
      <c r="FC23" s="710">
        <v>61.896284271284266</v>
      </c>
      <c r="FD23" s="710">
        <v>55.78025074764205</v>
      </c>
      <c r="FE23" s="710">
        <v>50.0015873015873</v>
      </c>
      <c r="FF23" s="710">
        <v>42.929520771626038</v>
      </c>
      <c r="FG23" s="710">
        <v>39.666666666666664</v>
      </c>
      <c r="FH23" s="710">
        <v>35.826515151515146</v>
      </c>
      <c r="FI23" s="710">
        <v>38.553467000835418</v>
      </c>
      <c r="FJ23" s="710">
        <v>39.130439735702893</v>
      </c>
      <c r="FK23" s="710">
        <v>26.726515151515155</v>
      </c>
      <c r="FL23" s="710">
        <v>27.177489177489178</v>
      </c>
      <c r="FM23" s="710">
        <v>37.202272727272721</v>
      </c>
      <c r="FN23" s="710">
        <v>41.938596491228076</v>
      </c>
      <c r="FO23" s="710">
        <v>49.590909090909093</v>
      </c>
      <c r="FP23" s="710">
        <v>57.5</v>
      </c>
      <c r="FQ23" s="710">
        <v>57.5</v>
      </c>
      <c r="FR23" s="710">
        <v>57.5</v>
      </c>
      <c r="FS23" s="710">
        <v>57.5</v>
      </c>
      <c r="FT23" s="710">
        <v>57.5</v>
      </c>
      <c r="FU23" s="710">
        <v>57.5</v>
      </c>
      <c r="FV23" s="710">
        <v>0</v>
      </c>
      <c r="FW23" s="710">
        <v>0</v>
      </c>
      <c r="FX23" s="710">
        <v>0</v>
      </c>
      <c r="FY23" s="710">
        <v>0</v>
      </c>
      <c r="FZ23" s="710">
        <v>0</v>
      </c>
      <c r="GA23" s="710"/>
      <c r="GB23" s="710">
        <v>0</v>
      </c>
      <c r="GC23" s="710">
        <v>0</v>
      </c>
      <c r="GD23" s="710">
        <v>0</v>
      </c>
      <c r="GE23" s="710">
        <v>0</v>
      </c>
      <c r="GF23" s="710">
        <v>0</v>
      </c>
      <c r="GG23" s="710">
        <v>0</v>
      </c>
      <c r="GH23" s="710">
        <v>0</v>
      </c>
    </row>
    <row r="24" spans="2:190">
      <c r="B24" s="705" t="s">
        <v>28</v>
      </c>
      <c r="C24" s="703"/>
      <c r="D24" s="705" t="s">
        <v>29</v>
      </c>
      <c r="E24" s="703"/>
      <c r="F24" s="713">
        <v>543.97379557291663</v>
      </c>
      <c r="G24" s="713">
        <v>648.35172526041663</v>
      </c>
      <c r="H24" s="713">
        <v>608.11360677083337</v>
      </c>
      <c r="I24" s="713">
        <v>518.75329589843761</v>
      </c>
      <c r="J24" s="713">
        <v>478.86333211263036</v>
      </c>
      <c r="K24" s="713">
        <v>420.99333699544263</v>
      </c>
      <c r="L24" s="713">
        <v>420.40666707356803</v>
      </c>
      <c r="M24" s="713">
        <v>362.84000651041697</v>
      </c>
      <c r="N24" s="713">
        <v>332.99666341145831</v>
      </c>
      <c r="O24" s="713">
        <v>380.17000325520831</v>
      </c>
      <c r="P24" s="713">
        <v>427.18000284830731</v>
      </c>
      <c r="Q24" s="713">
        <v>464.02667236328131</v>
      </c>
      <c r="R24" s="713">
        <v>427.91000366210966</v>
      </c>
      <c r="S24" s="713">
        <v>410.2033284505207</v>
      </c>
      <c r="T24" s="713">
        <v>387.74332682291669</v>
      </c>
      <c r="U24" s="713">
        <v>383.70333862304705</v>
      </c>
      <c r="V24" s="713">
        <v>378.81333414713532</v>
      </c>
      <c r="W24" s="713">
        <v>345.10333251953102</v>
      </c>
      <c r="X24" s="713">
        <v>333.82334391276032</v>
      </c>
      <c r="Y24" s="713">
        <v>301.77999877929705</v>
      </c>
      <c r="Z24" s="713">
        <v>319.37665812174504</v>
      </c>
      <c r="AA24" s="713">
        <v>323.29333496093767</v>
      </c>
      <c r="AB24" s="713">
        <v>324.26666259765636</v>
      </c>
      <c r="AC24" s="713">
        <v>343.42667643229169</v>
      </c>
      <c r="AD24" s="713">
        <v>341.84666951497394</v>
      </c>
      <c r="AE24" s="713">
        <v>381.44666544596367</v>
      </c>
      <c r="AF24" s="713">
        <v>404</v>
      </c>
      <c r="AG24" s="713">
        <v>406.09666951497394</v>
      </c>
      <c r="AH24" s="713">
        <v>449.58999633789102</v>
      </c>
      <c r="AI24" s="713">
        <v>457.33999633789068</v>
      </c>
      <c r="AJ24" s="713">
        <v>473.05666097005229</v>
      </c>
      <c r="AK24" s="713">
        <v>454.2666625976567</v>
      </c>
      <c r="AL24" s="713">
        <v>451.32999674479197</v>
      </c>
      <c r="AM24" s="713">
        <v>427.43333943684894</v>
      </c>
      <c r="AN24" s="713">
        <v>415.55999755859369</v>
      </c>
      <c r="AO24" s="713">
        <v>393.77392578125028</v>
      </c>
      <c r="AP24" s="713">
        <v>374.34633382161473</v>
      </c>
      <c r="AQ24" s="713">
        <v>367.28632609049504</v>
      </c>
      <c r="AR24" s="713">
        <v>389.69867960611964</v>
      </c>
      <c r="AS24" s="713">
        <v>406.56782023111992</v>
      </c>
      <c r="AT24" s="713">
        <v>365.33912150065134</v>
      </c>
      <c r="AU24" s="713">
        <v>382.29512532552098</v>
      </c>
      <c r="AV24" s="713">
        <v>379.82388305664063</v>
      </c>
      <c r="AW24" s="713">
        <v>370.284912109375</v>
      </c>
      <c r="AX24" s="713">
        <v>360.73254394531227</v>
      </c>
      <c r="AY24" s="713">
        <v>357.73488362630201</v>
      </c>
      <c r="AZ24" s="713">
        <v>359.97879028320335</v>
      </c>
      <c r="BA24" s="713">
        <v>350.88809204101563</v>
      </c>
      <c r="BB24" s="713">
        <v>338.93747965494799</v>
      </c>
      <c r="BC24" s="713">
        <v>346.71794637044269</v>
      </c>
      <c r="BD24" s="713">
        <v>338.25002034505201</v>
      </c>
      <c r="BE24" s="713">
        <v>329.475830078125</v>
      </c>
      <c r="BF24" s="713">
        <v>360.17837524414063</v>
      </c>
      <c r="BG24" s="713">
        <v>375.16666666666629</v>
      </c>
      <c r="BH24" s="713">
        <v>373.28317260742205</v>
      </c>
      <c r="BI24" s="713">
        <v>384.42000325520831</v>
      </c>
      <c r="BJ24" s="713">
        <v>381.55141194661473</v>
      </c>
      <c r="BK24" s="713">
        <v>386.02981567382835</v>
      </c>
      <c r="BL24" s="713">
        <v>384.47856648762996</v>
      </c>
      <c r="BM24" s="713">
        <v>378.90571085611992</v>
      </c>
      <c r="BN24" s="713">
        <v>378.90571085611992</v>
      </c>
      <c r="BO24" s="713">
        <v>387.91798909505201</v>
      </c>
      <c r="BP24" s="713">
        <v>384.38520304361992</v>
      </c>
      <c r="BQ24" s="713">
        <v>385.43433634440106</v>
      </c>
      <c r="BR24" s="713">
        <v>400.29371134440106</v>
      </c>
      <c r="BS24" s="713">
        <v>390.1201171875</v>
      </c>
      <c r="BT24" s="713">
        <v>384.67426554362004</v>
      </c>
      <c r="BU24" s="713">
        <v>376.18901570638036</v>
      </c>
      <c r="BV24" s="713">
        <v>351.23949178059866</v>
      </c>
      <c r="BW24" s="713">
        <v>342.92081705729169</v>
      </c>
      <c r="BX24" s="713">
        <v>324.20493570963566</v>
      </c>
      <c r="BY24" s="713">
        <v>305.6164957682293</v>
      </c>
      <c r="BZ24" s="713">
        <v>294.3032735188803</v>
      </c>
      <c r="CA24" s="713">
        <v>299.93419392903633</v>
      </c>
      <c r="CB24" s="713">
        <v>288.61468505859398</v>
      </c>
      <c r="CC24" s="713">
        <v>293.70354207356803</v>
      </c>
      <c r="CD24" s="713">
        <v>286.93515499999995</v>
      </c>
      <c r="CE24" s="713">
        <v>273.61371213333337</v>
      </c>
      <c r="CF24" s="713">
        <v>259.30310486666667</v>
      </c>
      <c r="CG24" s="713">
        <v>295.63943380000001</v>
      </c>
      <c r="CH24" s="713">
        <v>290.23487499999999</v>
      </c>
      <c r="CI24" s="713">
        <v>280.7084529666667</v>
      </c>
      <c r="CJ24" s="713">
        <v>276.51357143333331</v>
      </c>
      <c r="CK24" s="713">
        <v>269.22531326666666</v>
      </c>
      <c r="CL24" s="713">
        <v>263.53437000000002</v>
      </c>
      <c r="CM24" s="713">
        <v>267.54203946666667</v>
      </c>
      <c r="CN24" s="713">
        <v>274.69688289999999</v>
      </c>
      <c r="CO24" s="713">
        <v>278.42907740000004</v>
      </c>
      <c r="CP24" s="713">
        <v>290.11166666666668</v>
      </c>
      <c r="CQ24" s="713">
        <v>312.78476430000001</v>
      </c>
      <c r="CR24" s="713">
        <v>314.23599033333335</v>
      </c>
      <c r="CS24" s="713">
        <v>323.00944903333334</v>
      </c>
      <c r="CT24" s="713">
        <v>352.12636363636358</v>
      </c>
      <c r="CU24" s="713">
        <v>346.73829365079365</v>
      </c>
      <c r="CV24" s="713">
        <v>363.24417325428198</v>
      </c>
      <c r="CW24" s="713">
        <v>391.92739893211291</v>
      </c>
      <c r="CX24" s="713">
        <v>408.44432884748107</v>
      </c>
      <c r="CY24" s="713">
        <v>393.13722488038275</v>
      </c>
      <c r="CZ24" s="713">
        <v>401.29181096681094</v>
      </c>
      <c r="DA24" s="713">
        <v>433.97274436090225</v>
      </c>
      <c r="DB24" s="713">
        <v>427.2338095238095</v>
      </c>
      <c r="DC24" s="713">
        <v>427.25421717171713</v>
      </c>
      <c r="DD24" s="713">
        <v>439.48528138528133</v>
      </c>
      <c r="DE24" s="713">
        <v>485.55358345358349</v>
      </c>
      <c r="DF24" s="713">
        <v>553.98425465838511</v>
      </c>
      <c r="DG24" s="713">
        <v>627.39702982202982</v>
      </c>
      <c r="DH24" s="713">
        <v>621.49613997114</v>
      </c>
      <c r="DI24" s="713">
        <v>614.46599821746884</v>
      </c>
      <c r="DJ24" s="713">
        <v>650.26878787878786</v>
      </c>
      <c r="DK24" s="713">
        <v>667.23947368421057</v>
      </c>
      <c r="DL24" s="713">
        <v>681.11977272727279</v>
      </c>
      <c r="DM24" s="713">
        <v>788.0183387584284</v>
      </c>
      <c r="DN24" s="713">
        <v>926.77576137312974</v>
      </c>
      <c r="DO24" s="713">
        <v>895.95171356421361</v>
      </c>
      <c r="DP24" s="713">
        <v>869.57618577075084</v>
      </c>
      <c r="DQ24" s="713">
        <v>794.52472349351638</v>
      </c>
      <c r="DR24" s="713">
        <v>908.70856782106785</v>
      </c>
      <c r="DS24" s="713">
        <v>921.50506379585329</v>
      </c>
      <c r="DT24" s="713">
        <v>960.06472332015812</v>
      </c>
      <c r="DU24" s="713">
        <v>1101.6394964684439</v>
      </c>
      <c r="DV24" s="713">
        <v>1108.9039855072463</v>
      </c>
      <c r="DW24" s="713">
        <v>1195.6807216905902</v>
      </c>
      <c r="DX24" s="713">
        <v>1226.5842352092352</v>
      </c>
      <c r="DY24" s="713">
        <v>1367.487601579707</v>
      </c>
      <c r="DZ24" s="713">
        <v>1384.378623188406</v>
      </c>
      <c r="EA24" s="713">
        <v>1504.3007154882155</v>
      </c>
      <c r="EB24" s="713">
        <v>1700.1562049062049</v>
      </c>
      <c r="EC24" s="713">
        <v>1685.4990379990379</v>
      </c>
      <c r="ED24" s="713">
        <v>1690.8369408369408</v>
      </c>
      <c r="EE24" s="713">
        <v>1610.7559011164274</v>
      </c>
      <c r="EF24" s="713">
        <v>1654.7977272727273</v>
      </c>
      <c r="EG24" s="713">
        <v>1718.8922149887621</v>
      </c>
      <c r="EH24" s="713">
        <v>1630.4681818181818</v>
      </c>
      <c r="EI24" s="713">
        <v>1413.648611111111</v>
      </c>
      <c r="EJ24" s="713">
        <v>1327.5389233954454</v>
      </c>
      <c r="EK24" s="713">
        <v>1272.4696629859675</v>
      </c>
      <c r="EL24" s="713">
        <v>1293.9512626262624</v>
      </c>
      <c r="EM24" s="713">
        <v>1288.5400793650795</v>
      </c>
      <c r="EN24" s="713">
        <v>1281.9243577075097</v>
      </c>
      <c r="EO24" s="713">
        <v>1200.359534706331</v>
      </c>
      <c r="EP24" s="713">
        <v>1219.2207611832612</v>
      </c>
      <c r="EQ24" s="713">
        <v>1192.8223923444975</v>
      </c>
      <c r="ER24" s="713">
        <v>1124.0145915678524</v>
      </c>
      <c r="ES24" s="713">
        <v>1104.400155692261</v>
      </c>
      <c r="ET24" s="713">
        <v>1181.2083333333333</v>
      </c>
      <c r="EU24" s="713">
        <v>1259.3546500721498</v>
      </c>
      <c r="EV24" s="713">
        <v>1334.8147907647908</v>
      </c>
      <c r="EW24" s="713">
        <v>1217.9837902837903</v>
      </c>
      <c r="EX24" s="713">
        <v>1219.3558816425118</v>
      </c>
      <c r="EY24" s="713">
        <v>1256.9631192881191</v>
      </c>
      <c r="EZ24" s="713">
        <v>1277.8386363636362</v>
      </c>
      <c r="FA24" s="713">
        <v>1274.3512032085564</v>
      </c>
      <c r="FB24" s="713">
        <v>1329.2826839826839</v>
      </c>
      <c r="FC24" s="713">
        <v>1306.4442857142858</v>
      </c>
      <c r="FD24" s="713">
        <v>1212.7476515151516</v>
      </c>
      <c r="FE24" s="713">
        <v>1228.0874874060296</v>
      </c>
      <c r="FF24" s="713">
        <v>1304.2360245310244</v>
      </c>
      <c r="FG24" s="713">
        <v>1309.8117063492064</v>
      </c>
      <c r="FH24" s="713">
        <v>1474.3633885438232</v>
      </c>
      <c r="FI24" s="713">
        <v>1480.2870370370372</v>
      </c>
      <c r="FJ24" s="713">
        <v>1583.2341666666669</v>
      </c>
      <c r="FK24" s="713">
        <v>1710.5099202551835</v>
      </c>
      <c r="FL24" s="713">
        <v>1911.1858774076163</v>
      </c>
      <c r="FM24" s="713">
        <v>1873.2410401002508</v>
      </c>
      <c r="FN24" s="713">
        <v>1797.796086956522</v>
      </c>
      <c r="FO24" s="713">
        <v>1817.2678030303032</v>
      </c>
      <c r="FP24" s="713">
        <v>1789.64</v>
      </c>
      <c r="FQ24" s="713">
        <v>1783.35</v>
      </c>
      <c r="FR24" s="713">
        <v>1786.4</v>
      </c>
      <c r="FS24" s="713">
        <v>1789.3000000000002</v>
      </c>
      <c r="FT24" s="713">
        <v>1791.9</v>
      </c>
      <c r="FU24" s="713">
        <v>1794.1</v>
      </c>
      <c r="FV24" s="713">
        <v>0</v>
      </c>
      <c r="FW24" s="713">
        <v>0</v>
      </c>
      <c r="FX24" s="713">
        <v>0</v>
      </c>
      <c r="FY24" s="713">
        <v>0</v>
      </c>
      <c r="FZ24" s="713">
        <v>0</v>
      </c>
      <c r="GA24" s="713"/>
      <c r="GB24" s="713">
        <v>0</v>
      </c>
      <c r="GC24" s="713">
        <v>0</v>
      </c>
      <c r="GD24" s="713">
        <v>0</v>
      </c>
      <c r="GE24" s="713">
        <v>0</v>
      </c>
      <c r="GF24" s="713">
        <v>0</v>
      </c>
      <c r="GG24" s="713">
        <v>0</v>
      </c>
      <c r="GH24" s="713">
        <v>0</v>
      </c>
    </row>
    <row r="25" spans="2:190">
      <c r="B25" s="705" t="s">
        <v>30</v>
      </c>
      <c r="C25" s="703"/>
      <c r="D25" s="705" t="s">
        <v>25</v>
      </c>
      <c r="E25" s="703"/>
      <c r="F25" s="713">
        <v>17144.594866666666</v>
      </c>
      <c r="G25" s="713">
        <v>17131.366787841802</v>
      </c>
      <c r="H25" s="713">
        <v>15660.150733333334</v>
      </c>
      <c r="I25" s="713">
        <v>13888.370409016934</v>
      </c>
      <c r="J25" s="713">
        <v>12870.572636474601</v>
      </c>
      <c r="K25" s="713">
        <v>14288.8763756836</v>
      </c>
      <c r="L25" s="713">
        <v>15627.815230192069</v>
      </c>
      <c r="M25" s="713">
        <v>14956.141721175134</v>
      </c>
      <c r="N25" s="713">
        <v>12154.070015146899</v>
      </c>
      <c r="O25" s="713">
        <v>12060.742581966135</v>
      </c>
      <c r="P25" s="713">
        <v>12148.189996858733</v>
      </c>
      <c r="Q25" s="713">
        <v>12859.547742350267</v>
      </c>
      <c r="R25" s="713">
        <v>13554.003042350267</v>
      </c>
      <c r="S25" s="713">
        <v>12917.603812158201</v>
      </c>
      <c r="T25" s="713">
        <v>12619.244521175133</v>
      </c>
      <c r="U25" s="713">
        <v>12269.445890983066</v>
      </c>
      <c r="V25" s="713">
        <v>12558.985266666668</v>
      </c>
      <c r="W25" s="713">
        <v>12276.792830192067</v>
      </c>
      <c r="X25" s="713">
        <v>11816.029403141265</v>
      </c>
      <c r="Y25" s="713">
        <v>11076.667170686835</v>
      </c>
      <c r="Z25" s="713">
        <v>12034.000261482768</v>
      </c>
      <c r="AA25" s="713">
        <v>12576.067124593101</v>
      </c>
      <c r="AB25" s="713">
        <v>10469.417975854494</v>
      </c>
      <c r="AC25" s="713">
        <v>7715.50034308675</v>
      </c>
      <c r="AD25" s="713">
        <v>5512.8669994049096</v>
      </c>
      <c r="AE25" s="713">
        <v>5396.0333975351969</v>
      </c>
      <c r="AF25" s="713">
        <v>6021.066962109373</v>
      </c>
      <c r="AG25" s="713">
        <v>6677.5339216756156</v>
      </c>
      <c r="AH25" s="713">
        <v>6685.8667322143529</v>
      </c>
      <c r="AI25" s="713">
        <v>6555.7669263773596</v>
      </c>
      <c r="AJ25" s="713">
        <v>6840.16703286336</v>
      </c>
      <c r="AK25" s="713">
        <v>6757.0338142333967</v>
      </c>
      <c r="AL25" s="713">
        <v>6855.3338873128268</v>
      </c>
      <c r="AM25" s="713">
        <v>7293.3336888895674</v>
      </c>
      <c r="AN25" s="713">
        <v>7300.8338014648434</v>
      </c>
      <c r="AO25" s="713">
        <v>8014.6006074259431</v>
      </c>
      <c r="AP25" s="713">
        <v>10091.700528137213</v>
      </c>
      <c r="AQ25" s="713">
        <v>8863.5004108194971</v>
      </c>
      <c r="AR25" s="713">
        <v>7167.9335917846665</v>
      </c>
      <c r="AS25" s="713">
        <v>6339.5334532023089</v>
      </c>
      <c r="AT25" s="713">
        <v>6270.5004820963541</v>
      </c>
      <c r="AU25" s="713">
        <v>5845.5336483215333</v>
      </c>
      <c r="AV25" s="713">
        <v>5885.9671559773733</v>
      </c>
      <c r="AW25" s="713">
        <v>5569.605172745767</v>
      </c>
      <c r="AX25" s="713">
        <v>5655.291206058756</v>
      </c>
      <c r="AY25" s="713">
        <v>5632.1384798665358</v>
      </c>
      <c r="AZ25" s="713">
        <v>5526.8121673055002</v>
      </c>
      <c r="BA25" s="713">
        <v>5577.4123048502597</v>
      </c>
      <c r="BB25" s="713">
        <v>6193.8025632405579</v>
      </c>
      <c r="BC25" s="713">
        <v>6802.6812715128572</v>
      </c>
      <c r="BD25" s="713">
        <v>5842.4775817586269</v>
      </c>
      <c r="BE25" s="713">
        <v>5790.7182156188974</v>
      </c>
      <c r="BF25" s="713">
        <v>5405.8093568471268</v>
      </c>
      <c r="BG25" s="713">
        <v>4769.4091174601235</v>
      </c>
      <c r="BH25" s="713">
        <v>4704.2521277445467</v>
      </c>
      <c r="BI25" s="713">
        <v>5266.2286130208295</v>
      </c>
      <c r="BJ25" s="713">
        <v>5458.0550428181969</v>
      </c>
      <c r="BK25" s="713">
        <v>5264.3326721150706</v>
      </c>
      <c r="BL25" s="713">
        <v>5851.2922268178299</v>
      </c>
      <c r="BM25" s="713">
        <v>5711.6411757436135</v>
      </c>
      <c r="BN25" s="713">
        <v>5711.6411757436135</v>
      </c>
      <c r="BO25" s="713">
        <v>6141.928821673584</v>
      </c>
      <c r="BP25" s="713">
        <v>6646.878840252687</v>
      </c>
      <c r="BQ25" s="713">
        <v>6289.0005953206373</v>
      </c>
      <c r="BR25" s="713">
        <v>6217.2259779439264</v>
      </c>
      <c r="BS25" s="713">
        <v>6350.9683047403969</v>
      </c>
      <c r="BT25" s="713">
        <v>6149.5865929260226</v>
      </c>
      <c r="BU25" s="713">
        <v>5917.7285393269876</v>
      </c>
      <c r="BV25" s="713">
        <v>5882.2560097615569</v>
      </c>
      <c r="BW25" s="713">
        <v>5657.5754627532997</v>
      </c>
      <c r="BX25" s="713">
        <v>5450.8529791503934</v>
      </c>
      <c r="BY25" s="713">
        <v>5571.2373773722311</v>
      </c>
      <c r="BZ25" s="713">
        <v>5301.8787608968059</v>
      </c>
      <c r="CA25" s="713">
        <v>5847.6715717488596</v>
      </c>
      <c r="CB25" s="713">
        <v>5607.0753476409909</v>
      </c>
      <c r="CC25" s="713">
        <v>5388.2893961812333</v>
      </c>
      <c r="CD25" s="713">
        <v>5219.3181700455198</v>
      </c>
      <c r="CE25" s="713">
        <v>5429.2117224880367</v>
      </c>
      <c r="CF25" s="713">
        <v>5257.1861471861466</v>
      </c>
      <c r="CG25" s="713">
        <v>5659.8610050080633</v>
      </c>
      <c r="CH25" s="713">
        <v>5686.3499999999995</v>
      </c>
      <c r="CI25" s="713">
        <v>5432.3961133069834</v>
      </c>
      <c r="CJ25" s="713">
        <v>5371.9730848861263</v>
      </c>
      <c r="CK25" s="713">
        <v>5252.8909090909101</v>
      </c>
      <c r="CL25" s="713">
        <v>5113.1287878787871</v>
      </c>
      <c r="CM25" s="713">
        <v>4910.4906711222502</v>
      </c>
      <c r="CN25" s="713">
        <v>3990.4712918660298</v>
      </c>
      <c r="CO25" s="713">
        <v>3943.6542276989835</v>
      </c>
      <c r="CP25" s="713">
        <v>3814.4385521885538</v>
      </c>
      <c r="CQ25" s="713">
        <v>4160.8759018759001</v>
      </c>
      <c r="CR25" s="713">
        <v>4035.9275362318836</v>
      </c>
      <c r="CS25" s="713">
        <v>4232.7432712215332</v>
      </c>
      <c r="CT25" s="713">
        <v>4536.6676767676781</v>
      </c>
      <c r="CU25" s="713">
        <v>4657.6598015873014</v>
      </c>
      <c r="CV25" s="713">
        <v>4814.2923913043478</v>
      </c>
      <c r="CW25" s="713">
        <v>5549.7223084886136</v>
      </c>
      <c r="CX25" s="713">
        <v>6899.1315389924102</v>
      </c>
      <c r="CY25" s="713">
        <v>9153.0893141945762</v>
      </c>
      <c r="CZ25" s="713">
        <v>9019.6731601731608</v>
      </c>
      <c r="DA25" s="713">
        <v>8851.8599783549816</v>
      </c>
      <c r="DB25" s="713">
        <v>8084.7376984126968</v>
      </c>
      <c r="DC25" s="713">
        <v>7945.80772005772</v>
      </c>
      <c r="DD25" s="713">
        <v>7059.8814935064911</v>
      </c>
      <c r="DE25" s="713">
        <v>6450.5640331890327</v>
      </c>
      <c r="DF25" s="713">
        <v>7601.7471273291931</v>
      </c>
      <c r="DG25" s="713">
        <v>8503.8640572390577</v>
      </c>
      <c r="DH25" s="713">
        <v>8589.3820346320372</v>
      </c>
      <c r="DI25" s="713">
        <v>10324.618819776713</v>
      </c>
      <c r="DJ25" s="713">
        <v>12669.634848484849</v>
      </c>
      <c r="DK25" s="713">
        <v>14064.606098579783</v>
      </c>
      <c r="DL25" s="713">
        <v>14922.918181818182</v>
      </c>
      <c r="DM25" s="713">
        <v>16324.614258527299</v>
      </c>
      <c r="DN25" s="713">
        <v>17793.273429786586</v>
      </c>
      <c r="DO25" s="713">
        <v>22544.350432900432</v>
      </c>
      <c r="DP25" s="713">
        <v>20399.073781291168</v>
      </c>
      <c r="DQ25" s="713">
        <v>13129.88022774327</v>
      </c>
      <c r="DR25" s="713">
        <v>11109.172474747475</v>
      </c>
      <c r="DS25" s="713">
        <v>13550.114912280702</v>
      </c>
      <c r="DT25" s="713">
        <v>14540.437351778657</v>
      </c>
      <c r="DU25" s="713">
        <v>15197.414141414141</v>
      </c>
      <c r="DV25" s="713">
        <v>17190.543478260868</v>
      </c>
      <c r="DW25" s="713">
        <v>17819.117862838913</v>
      </c>
      <c r="DX25" s="713">
        <v>20544.652597402597</v>
      </c>
      <c r="DY25" s="713">
        <v>25914.681096681099</v>
      </c>
      <c r="DZ25" s="713">
        <v>29883.3115942029</v>
      </c>
      <c r="EA25" s="713">
        <v>28812.925420875425</v>
      </c>
      <c r="EB25" s="713">
        <v>24660.474927849926</v>
      </c>
      <c r="EC25" s="713">
        <v>20849.086634199131</v>
      </c>
      <c r="ED25" s="713">
        <v>22942.147907647912</v>
      </c>
      <c r="EE25" s="713">
        <v>20555.087320574163</v>
      </c>
      <c r="EF25" s="713">
        <v>19330.970075757577</v>
      </c>
      <c r="EG25" s="713">
        <v>21609.219523611402</v>
      </c>
      <c r="EH25" s="713">
        <v>24037.545075757575</v>
      </c>
      <c r="EI25" s="713">
        <v>20879.553968253971</v>
      </c>
      <c r="EJ25" s="713">
        <v>21312.370600414077</v>
      </c>
      <c r="EK25" s="713">
        <v>22896.864302967562</v>
      </c>
      <c r="EL25" s="713">
        <v>22636.282720057719</v>
      </c>
      <c r="EM25" s="713">
        <v>23146.149999999998</v>
      </c>
      <c r="EN25" s="713">
        <v>21915.194532279314</v>
      </c>
      <c r="EO25" s="713">
        <v>19897.867443064184</v>
      </c>
      <c r="EP25" s="713">
        <v>18369.980212842711</v>
      </c>
      <c r="EQ25" s="713">
        <v>15589.803429027115</v>
      </c>
      <c r="ER25" s="713">
        <v>15229.549505928853</v>
      </c>
      <c r="ES25" s="713">
        <v>15077.19660894661</v>
      </c>
      <c r="ET25" s="713">
        <v>15438.604365079365</v>
      </c>
      <c r="EU25" s="713">
        <v>16902.119155844153</v>
      </c>
      <c r="EV25" s="713">
        <v>18584.257215007216</v>
      </c>
      <c r="EW25" s="713">
        <v>20810.067604617605</v>
      </c>
      <c r="EX25" s="713">
        <v>20004.485455486541</v>
      </c>
      <c r="EY25" s="713">
        <v>19923.164562289563</v>
      </c>
      <c r="EZ25" s="713">
        <v>20513.698412698413</v>
      </c>
      <c r="FA25" s="713">
        <v>19803.327352472086</v>
      </c>
      <c r="FB25" s="713">
        <v>21186.799855699854</v>
      </c>
      <c r="FC25" s="713">
        <v>20936.819047619047</v>
      </c>
      <c r="FD25" s="713">
        <v>19308.564393939396</v>
      </c>
      <c r="FE25" s="713">
        <v>19148.640281533873</v>
      </c>
      <c r="FF25" s="713">
        <v>21038.368253968252</v>
      </c>
      <c r="FG25" s="713">
        <v>19773.801587301587</v>
      </c>
      <c r="FH25" s="713">
        <v>17139.151656314698</v>
      </c>
      <c r="FI25" s="713">
        <v>16693.30583160801</v>
      </c>
      <c r="FJ25" s="713">
        <v>16266.796969696969</v>
      </c>
      <c r="FK25" s="713">
        <v>15730.853110047845</v>
      </c>
      <c r="FL25" s="713">
        <v>17693.846621808145</v>
      </c>
      <c r="FM25" s="713">
        <v>18810.341147186147</v>
      </c>
      <c r="FN25" s="713">
        <v>25098.995833333334</v>
      </c>
      <c r="FO25" s="713">
        <v>31038.29015151515</v>
      </c>
      <c r="FP25" s="713">
        <v>35267.85</v>
      </c>
      <c r="FQ25" s="713">
        <v>35469.666666666664</v>
      </c>
      <c r="FR25" s="713">
        <v>34943</v>
      </c>
      <c r="FS25" s="713">
        <v>34409.666666666664</v>
      </c>
      <c r="FT25" s="713">
        <v>33968</v>
      </c>
      <c r="FU25" s="713">
        <v>33330.5</v>
      </c>
      <c r="FV25" s="713">
        <v>0</v>
      </c>
      <c r="FW25" s="713">
        <v>0</v>
      </c>
      <c r="FX25" s="713">
        <v>0</v>
      </c>
      <c r="FY25" s="713">
        <v>0</v>
      </c>
      <c r="FZ25" s="713">
        <v>0</v>
      </c>
      <c r="GA25" s="713"/>
      <c r="GB25" s="713">
        <v>0</v>
      </c>
      <c r="GC25" s="713">
        <v>0</v>
      </c>
      <c r="GD25" s="713">
        <v>0</v>
      </c>
      <c r="GE25" s="713">
        <v>0</v>
      </c>
      <c r="GF25" s="713">
        <v>0</v>
      </c>
      <c r="GG25" s="713">
        <v>0</v>
      </c>
      <c r="GH25" s="713">
        <v>0</v>
      </c>
    </row>
    <row r="26" spans="2:190">
      <c r="B26" s="705"/>
      <c r="C26" s="703"/>
      <c r="D26" s="705"/>
      <c r="E26" s="703"/>
      <c r="F26" s="710"/>
      <c r="G26" s="710"/>
      <c r="H26" s="710"/>
      <c r="I26" s="710"/>
      <c r="J26" s="710"/>
      <c r="K26" s="710"/>
      <c r="L26" s="710"/>
      <c r="M26" s="710"/>
      <c r="N26" s="710"/>
      <c r="O26" s="710"/>
      <c r="P26" s="710"/>
      <c r="Q26" s="710"/>
      <c r="R26" s="710"/>
      <c r="S26" s="710"/>
      <c r="T26" s="710"/>
      <c r="U26" s="710"/>
      <c r="V26" s="710"/>
      <c r="W26" s="710"/>
      <c r="X26" s="710"/>
      <c r="Y26" s="710"/>
      <c r="Z26" s="710"/>
      <c r="AA26" s="710"/>
      <c r="AB26" s="710"/>
      <c r="AC26" s="710"/>
      <c r="AD26" s="710"/>
      <c r="AE26" s="710"/>
      <c r="AF26" s="710"/>
      <c r="AG26" s="710"/>
      <c r="AH26" s="710"/>
      <c r="AI26" s="710"/>
      <c r="AJ26" s="710"/>
      <c r="AK26" s="710"/>
      <c r="AL26" s="710"/>
      <c r="AM26" s="710"/>
      <c r="AN26" s="710"/>
      <c r="AO26" s="710"/>
      <c r="AP26" s="710"/>
      <c r="AQ26" s="710"/>
      <c r="AR26" s="710"/>
      <c r="AS26" s="710"/>
      <c r="AT26" s="710"/>
      <c r="AU26" s="710"/>
      <c r="AV26" s="710"/>
      <c r="AW26" s="710"/>
      <c r="AX26" s="710"/>
      <c r="AY26" s="710"/>
      <c r="AZ26" s="710"/>
      <c r="BA26" s="710"/>
      <c r="BB26" s="710"/>
      <c r="BC26" s="710"/>
      <c r="BD26" s="710"/>
      <c r="BE26" s="710"/>
      <c r="BF26" s="710"/>
      <c r="BG26" s="710"/>
      <c r="BH26" s="710"/>
      <c r="BI26" s="710"/>
      <c r="BJ26" s="710"/>
      <c r="BK26" s="710"/>
      <c r="BL26" s="710"/>
      <c r="BM26" s="710"/>
      <c r="BN26" s="710"/>
      <c r="BO26" s="710"/>
      <c r="BP26" s="710"/>
      <c r="BQ26" s="710"/>
      <c r="BR26" s="710"/>
      <c r="BS26" s="710"/>
      <c r="BT26" s="710"/>
      <c r="BU26" s="710"/>
      <c r="BV26" s="710"/>
      <c r="BW26" s="710"/>
      <c r="BX26" s="710"/>
      <c r="BY26" s="710"/>
      <c r="BZ26" s="710"/>
      <c r="CA26" s="710"/>
      <c r="CB26" s="710"/>
      <c r="CC26" s="710"/>
      <c r="CD26" s="710"/>
      <c r="CE26" s="710"/>
      <c r="CF26" s="710"/>
      <c r="CG26" s="710"/>
      <c r="CH26" s="710"/>
      <c r="CI26" s="710"/>
      <c r="CJ26" s="710"/>
      <c r="CK26" s="710"/>
      <c r="CL26" s="710"/>
      <c r="CM26" s="710"/>
      <c r="CN26" s="710"/>
      <c r="CO26" s="710"/>
      <c r="CP26" s="710"/>
      <c r="CQ26" s="710"/>
      <c r="CR26" s="710"/>
      <c r="CS26" s="710"/>
      <c r="CT26" s="710"/>
      <c r="CU26" s="710"/>
      <c r="CV26" s="710"/>
      <c r="CW26" s="710"/>
      <c r="CX26" s="710"/>
      <c r="CY26" s="710"/>
      <c r="CZ26" s="710"/>
      <c r="DA26" s="710"/>
      <c r="DB26" s="710"/>
      <c r="DC26" s="710"/>
      <c r="DD26" s="710"/>
      <c r="DE26" s="710"/>
      <c r="DF26" s="710"/>
      <c r="DG26" s="710"/>
      <c r="DH26" s="710"/>
      <c r="DI26" s="710"/>
      <c r="DJ26" s="710"/>
      <c r="DK26" s="710"/>
      <c r="DL26" s="710"/>
      <c r="DM26" s="710"/>
      <c r="DN26" s="710"/>
      <c r="DO26" s="710"/>
      <c r="DP26" s="710"/>
      <c r="DQ26" s="710"/>
      <c r="DR26" s="710"/>
      <c r="DS26" s="710"/>
      <c r="DT26" s="710"/>
      <c r="DU26" s="710"/>
      <c r="DV26" s="710"/>
      <c r="DW26" s="710"/>
      <c r="DX26" s="710"/>
      <c r="DY26" s="710"/>
      <c r="DZ26" s="710"/>
      <c r="EA26" s="710"/>
      <c r="EB26" s="710"/>
      <c r="EC26" s="710"/>
      <c r="ED26" s="710"/>
      <c r="EE26" s="710"/>
      <c r="EF26" s="710"/>
      <c r="EG26" s="710"/>
      <c r="EH26" s="710"/>
      <c r="EI26" s="710"/>
      <c r="EJ26" s="710"/>
      <c r="EK26" s="710"/>
      <c r="EL26" s="710"/>
      <c r="EM26" s="710"/>
      <c r="EN26" s="710"/>
      <c r="EO26" s="710"/>
      <c r="EP26" s="710"/>
      <c r="EQ26" s="710"/>
      <c r="ER26" s="710"/>
      <c r="ES26" s="710"/>
      <c r="ET26" s="710"/>
      <c r="EU26" s="710"/>
      <c r="EV26" s="710"/>
      <c r="EW26" s="710"/>
      <c r="EX26" s="710"/>
      <c r="EY26" s="710"/>
      <c r="EZ26" s="710"/>
      <c r="FA26" s="710"/>
      <c r="FB26" s="710"/>
      <c r="FC26" s="710"/>
      <c r="FD26" s="710"/>
      <c r="FE26" s="710"/>
      <c r="FF26" s="710"/>
      <c r="FG26" s="710"/>
      <c r="FH26" s="710"/>
      <c r="FI26" s="710"/>
      <c r="FJ26" s="710"/>
      <c r="FK26" s="710"/>
      <c r="FL26" s="710"/>
      <c r="FM26" s="710"/>
      <c r="FN26" s="710"/>
      <c r="FO26" s="710"/>
      <c r="FP26" s="710"/>
      <c r="FQ26" s="710"/>
      <c r="FR26" s="710"/>
      <c r="FS26" s="710"/>
      <c r="FT26" s="710"/>
      <c r="FU26" s="710"/>
      <c r="FV26" s="710"/>
      <c r="FW26" s="710"/>
      <c r="FX26" s="710"/>
      <c r="FY26" s="710"/>
      <c r="FZ26" s="710"/>
      <c r="GA26" s="710"/>
      <c r="GB26" s="710"/>
      <c r="GC26" s="710"/>
      <c r="GD26" s="710"/>
      <c r="GE26" s="710"/>
      <c r="GF26" s="710"/>
      <c r="GG26" s="710"/>
      <c r="GH26" s="710"/>
    </row>
    <row r="27" spans="2:190">
      <c r="B27" s="702" t="s">
        <v>31</v>
      </c>
      <c r="C27" s="703"/>
      <c r="D27" s="705" t="s">
        <v>32</v>
      </c>
      <c r="E27" s="703"/>
      <c r="F27" s="710"/>
      <c r="G27" s="710"/>
      <c r="H27" s="710"/>
      <c r="I27" s="710"/>
      <c r="J27" s="710"/>
      <c r="K27" s="710"/>
      <c r="L27" s="710"/>
      <c r="M27" s="710"/>
      <c r="N27" s="710"/>
      <c r="O27" s="710"/>
      <c r="P27" s="710"/>
      <c r="Q27" s="710"/>
      <c r="R27" s="710"/>
      <c r="S27" s="710"/>
      <c r="T27" s="710"/>
      <c r="U27" s="710"/>
      <c r="V27" s="710"/>
      <c r="W27" s="710"/>
      <c r="X27" s="710"/>
      <c r="Y27" s="710"/>
      <c r="Z27" s="710"/>
      <c r="AA27" s="710"/>
      <c r="AB27" s="710"/>
      <c r="AC27" s="710"/>
      <c r="AD27" s="710"/>
      <c r="AE27" s="710"/>
      <c r="AF27" s="710"/>
      <c r="AG27" s="710"/>
      <c r="AH27" s="710"/>
      <c r="AI27" s="710"/>
      <c r="AJ27" s="710"/>
      <c r="AK27" s="710"/>
      <c r="AL27" s="710"/>
      <c r="AM27" s="710"/>
      <c r="AN27" s="710"/>
      <c r="AO27" s="710"/>
      <c r="AP27" s="710"/>
      <c r="AQ27" s="710"/>
      <c r="AR27" s="710"/>
      <c r="AS27" s="710"/>
      <c r="AT27" s="710"/>
      <c r="AU27" s="710"/>
      <c r="AV27" s="710"/>
      <c r="AW27" s="710"/>
      <c r="AX27" s="710"/>
      <c r="AY27" s="710"/>
      <c r="AZ27" s="710"/>
      <c r="BA27" s="710"/>
      <c r="BB27" s="710"/>
      <c r="BC27" s="710"/>
      <c r="BD27" s="710"/>
      <c r="BE27" s="710"/>
      <c r="BF27" s="710"/>
      <c r="BG27" s="710"/>
      <c r="BH27" s="710"/>
      <c r="BI27" s="710"/>
      <c r="BJ27" s="710"/>
      <c r="BK27" s="710"/>
      <c r="BL27" s="710"/>
      <c r="BM27" s="710"/>
      <c r="BN27" s="710"/>
      <c r="BO27" s="710"/>
      <c r="BP27" s="710"/>
      <c r="BQ27" s="710"/>
      <c r="BR27" s="710"/>
      <c r="BS27" s="710"/>
      <c r="BT27" s="710"/>
      <c r="BU27" s="710"/>
      <c r="BV27" s="710"/>
      <c r="BW27" s="710"/>
      <c r="BX27" s="710"/>
      <c r="BY27" s="710"/>
      <c r="BZ27" s="710"/>
      <c r="CA27" s="710"/>
      <c r="CB27" s="710"/>
      <c r="CC27" s="710"/>
      <c r="CD27" s="710"/>
      <c r="CE27" s="710"/>
      <c r="CF27" s="710"/>
      <c r="CG27" s="710"/>
      <c r="CH27" s="710"/>
      <c r="CI27" s="710"/>
      <c r="CJ27" s="710"/>
      <c r="CK27" s="710"/>
      <c r="CL27" s="710"/>
      <c r="CM27" s="710"/>
      <c r="CN27" s="710"/>
      <c r="CO27" s="710"/>
      <c r="CP27" s="710"/>
      <c r="CQ27" s="710"/>
      <c r="CR27" s="710"/>
      <c r="CS27" s="710"/>
      <c r="CT27" s="710"/>
      <c r="CU27" s="710"/>
      <c r="CV27" s="710"/>
      <c r="CW27" s="710"/>
      <c r="CX27" s="710"/>
      <c r="CY27" s="710"/>
      <c r="CZ27" s="710"/>
      <c r="DA27" s="710"/>
      <c r="DB27" s="710"/>
      <c r="DC27" s="710"/>
      <c r="DD27" s="710"/>
      <c r="DE27" s="710"/>
      <c r="DF27" s="710"/>
      <c r="DG27" s="710"/>
      <c r="DH27" s="710"/>
      <c r="DI27" s="710"/>
      <c r="DJ27" s="710"/>
      <c r="DK27" s="710"/>
      <c r="DL27" s="710"/>
      <c r="DM27" s="710"/>
      <c r="DN27" s="710"/>
      <c r="DO27" s="710"/>
      <c r="DP27" s="710"/>
      <c r="DQ27" s="710"/>
      <c r="DR27" s="710"/>
      <c r="DS27" s="710"/>
      <c r="DT27" s="710"/>
      <c r="DU27" s="710"/>
      <c r="DV27" s="710"/>
      <c r="DW27" s="710"/>
      <c r="DX27" s="710"/>
      <c r="DY27" s="710"/>
      <c r="DZ27" s="710"/>
      <c r="EA27" s="710"/>
      <c r="EB27" s="710"/>
      <c r="EC27" s="710"/>
      <c r="ED27" s="710"/>
      <c r="EE27" s="710"/>
      <c r="EF27" s="710"/>
      <c r="EG27" s="710"/>
      <c r="EH27" s="710"/>
      <c r="EI27" s="710"/>
      <c r="EJ27" s="710"/>
      <c r="EK27" s="710"/>
      <c r="EL27" s="710"/>
      <c r="EM27" s="710"/>
      <c r="EN27" s="710"/>
      <c r="EO27" s="710"/>
      <c r="EP27" s="710"/>
      <c r="EQ27" s="710"/>
      <c r="ER27" s="710"/>
      <c r="ES27" s="710"/>
      <c r="ET27" s="710"/>
      <c r="EU27" s="710"/>
      <c r="EV27" s="710"/>
      <c r="EW27" s="710"/>
      <c r="EX27" s="710"/>
      <c r="EY27" s="710"/>
      <c r="EZ27" s="710"/>
      <c r="FA27" s="710"/>
      <c r="FB27" s="710"/>
      <c r="FC27" s="710"/>
      <c r="FD27" s="710"/>
      <c r="FE27" s="710"/>
      <c r="FF27" s="710"/>
      <c r="FG27" s="710"/>
      <c r="FH27" s="710"/>
      <c r="FI27" s="710"/>
      <c r="FJ27" s="710"/>
      <c r="FK27" s="710"/>
      <c r="FL27" s="710"/>
      <c r="FM27" s="710"/>
      <c r="FN27" s="710"/>
      <c r="FO27" s="710"/>
      <c r="FP27" s="710"/>
      <c r="FQ27" s="710"/>
      <c r="FR27" s="710"/>
      <c r="FS27" s="710"/>
      <c r="FT27" s="710"/>
      <c r="FU27" s="710"/>
      <c r="FV27" s="710"/>
      <c r="FW27" s="710"/>
      <c r="FX27" s="710"/>
      <c r="FY27" s="710"/>
      <c r="FZ27" s="710"/>
      <c r="GA27" s="710"/>
      <c r="GB27" s="710"/>
      <c r="GC27" s="710"/>
      <c r="GD27" s="710"/>
      <c r="GE27" s="710"/>
      <c r="GF27" s="710"/>
      <c r="GG27" s="710"/>
      <c r="GH27" s="710"/>
    </row>
    <row r="28" spans="2:190">
      <c r="B28" s="705" t="s">
        <v>33</v>
      </c>
      <c r="C28" s="703"/>
      <c r="D28" s="705" t="s">
        <v>34</v>
      </c>
      <c r="E28" s="703"/>
      <c r="F28" s="710">
        <v>1.4512433333333332</v>
      </c>
      <c r="G28" s="710">
        <v>1.4753066666666665</v>
      </c>
      <c r="H28" s="710">
        <v>1.3757533333333332</v>
      </c>
      <c r="I28" s="710">
        <v>1.2548066666666668</v>
      </c>
      <c r="J28" s="710">
        <v>1.1381499999999998</v>
      </c>
      <c r="K28" s="710">
        <v>1.0637533333333333</v>
      </c>
      <c r="L28" s="710">
        <v>1.11975</v>
      </c>
      <c r="M28" s="710">
        <v>1.0613266666666668</v>
      </c>
      <c r="N28" s="710">
        <v>1.02362</v>
      </c>
      <c r="O28" s="710">
        <v>0.96482333333333337</v>
      </c>
      <c r="P28" s="710">
        <v>0.94491666666666674</v>
      </c>
      <c r="Q28" s="710">
        <v>0.96598666666666666</v>
      </c>
      <c r="R28" s="710">
        <v>0.91792666666666667</v>
      </c>
      <c r="S28" s="710">
        <v>0.85946666666666671</v>
      </c>
      <c r="T28" s="710">
        <v>0.84107666666666658</v>
      </c>
      <c r="U28" s="710">
        <v>0.83009333333333346</v>
      </c>
      <c r="V28" s="710">
        <v>0.82727666666666666</v>
      </c>
      <c r="W28" s="710">
        <v>0.76923666666666668</v>
      </c>
      <c r="X28" s="710">
        <v>0.73531000000000002</v>
      </c>
      <c r="Y28" s="710">
        <v>0.69024666666666656</v>
      </c>
      <c r="Z28" s="710">
        <v>0.72367666666666663</v>
      </c>
      <c r="AA28" s="710">
        <v>0.77679000000000009</v>
      </c>
      <c r="AB28" s="710">
        <v>0.84895666666666669</v>
      </c>
      <c r="AC28" s="710">
        <v>0.930342</v>
      </c>
      <c r="AD28" s="710">
        <v>0.9628000000000001</v>
      </c>
      <c r="AE28" s="710">
        <v>1.0265533333333334</v>
      </c>
      <c r="AF28" s="710">
        <v>1.0585600000000002</v>
      </c>
      <c r="AG28" s="710">
        <v>1.1431366666666667</v>
      </c>
      <c r="AH28" s="710">
        <v>1.1622666666666666</v>
      </c>
      <c r="AI28" s="710">
        <v>1.1424933333333331</v>
      </c>
      <c r="AJ28" s="710">
        <v>1.2283566666666665</v>
      </c>
      <c r="AK28" s="710">
        <v>1.2425000000000002</v>
      </c>
      <c r="AL28" s="710">
        <v>1.2237933333333333</v>
      </c>
      <c r="AM28" s="710">
        <v>1.1182933333333331</v>
      </c>
      <c r="AN28" s="710">
        <v>1.1750466666666668</v>
      </c>
      <c r="AO28" s="710">
        <v>1.1339399999999999</v>
      </c>
      <c r="AP28" s="710">
        <v>1.0871433333333334</v>
      </c>
      <c r="AQ28" s="710">
        <v>1.0942499999999999</v>
      </c>
      <c r="AR28" s="710">
        <v>1.1538366666666666</v>
      </c>
      <c r="AS28" s="710">
        <v>1.2346233333333332</v>
      </c>
      <c r="AT28" s="710">
        <v>1.2521433333333334</v>
      </c>
      <c r="AU28" s="710">
        <v>1.3201566666666666</v>
      </c>
      <c r="AV28" s="710">
        <v>1.3911066666666667</v>
      </c>
      <c r="AW28" s="710">
        <v>1.36616</v>
      </c>
      <c r="AX28" s="710">
        <v>1.2096600000000002</v>
      </c>
      <c r="AY28" s="710">
        <v>1.2005700000000001</v>
      </c>
      <c r="AZ28" s="710">
        <v>1.2838433333333332</v>
      </c>
      <c r="BA28" s="710">
        <v>1.2894033333333332</v>
      </c>
      <c r="BB28" s="710">
        <v>1.2942900000000002</v>
      </c>
      <c r="BC28" s="710">
        <v>1.4168866666666666</v>
      </c>
      <c r="BD28" s="710">
        <v>1.3022499999999999</v>
      </c>
      <c r="BE28" s="710">
        <v>1.2173566666666666</v>
      </c>
      <c r="BF28" s="710">
        <v>1.2302366666666666</v>
      </c>
      <c r="BG28" s="710">
        <v>1.1664300000000001</v>
      </c>
      <c r="BH28" s="710">
        <v>1.1545766666666666</v>
      </c>
      <c r="BI28" s="710">
        <v>1.1362833333333333</v>
      </c>
      <c r="BJ28" s="710">
        <v>1.1798766666666667</v>
      </c>
      <c r="BK28" s="710">
        <v>1.2456699999999998</v>
      </c>
      <c r="BL28" s="710">
        <v>1.25695</v>
      </c>
      <c r="BM28" s="710">
        <v>1.28742</v>
      </c>
      <c r="BN28" s="710">
        <v>1.28742</v>
      </c>
      <c r="BO28" s="710">
        <v>1.3466933333333333</v>
      </c>
      <c r="BP28" s="710">
        <v>1.3329833333333336</v>
      </c>
      <c r="BQ28" s="710">
        <v>1.3394199999999998</v>
      </c>
      <c r="BR28" s="710">
        <v>1.3123133333333332</v>
      </c>
      <c r="BS28" s="710">
        <v>1.2788633333333332</v>
      </c>
      <c r="BT28" s="710">
        <v>1.2988066666666667</v>
      </c>
      <c r="BU28" s="710">
        <v>1.2779100000000001</v>
      </c>
      <c r="BV28" s="710">
        <v>1.1833533333333333</v>
      </c>
      <c r="BW28" s="710">
        <v>1.1428733333333334</v>
      </c>
      <c r="BX28" s="710">
        <v>1.0863033333333334</v>
      </c>
      <c r="BY28" s="710">
        <v>1.1178333333333332</v>
      </c>
      <c r="BZ28" s="710">
        <v>1.0768766666666667</v>
      </c>
      <c r="CA28" s="710">
        <v>1.0915266666666668</v>
      </c>
      <c r="CB28" s="710">
        <v>1.1112799999999998</v>
      </c>
      <c r="CC28" s="710">
        <v>1.1763300000000001</v>
      </c>
      <c r="CD28" s="710">
        <v>1.1232802173913032</v>
      </c>
      <c r="CE28" s="710">
        <v>1.0570016594516567</v>
      </c>
      <c r="CF28" s="710">
        <v>1.0485666666666666</v>
      </c>
      <c r="CG28" s="710">
        <v>1.0384898989898999</v>
      </c>
      <c r="CH28" s="710">
        <v>0.9871541752933064</v>
      </c>
      <c r="CI28" s="710">
        <v>0.93403181818181835</v>
      </c>
      <c r="CJ28" s="710">
        <v>0.90527598343685289</v>
      </c>
      <c r="CK28" s="710">
        <v>0.8696204146730464</v>
      </c>
      <c r="CL28" s="710">
        <v>0.92316984848484829</v>
      </c>
      <c r="CM28" s="710">
        <v>0.87311010101010111</v>
      </c>
      <c r="CN28" s="710">
        <v>0.89074708168642935</v>
      </c>
      <c r="CO28" s="710">
        <v>0.89551551017420561</v>
      </c>
      <c r="CP28" s="710">
        <v>0.87637378787878806</v>
      </c>
      <c r="CQ28" s="710">
        <v>0.91942761904761905</v>
      </c>
      <c r="CR28" s="710">
        <v>0.98357897923332693</v>
      </c>
      <c r="CS28" s="710">
        <v>1.0002418668046913</v>
      </c>
      <c r="CT28" s="710">
        <v>1.0733779148629135</v>
      </c>
      <c r="CU28" s="710">
        <v>1.1364073015873</v>
      </c>
      <c r="CV28" s="710">
        <v>1.1244073342116832</v>
      </c>
      <c r="CW28" s="710">
        <v>1.1893160697032465</v>
      </c>
      <c r="CX28" s="710">
        <v>1.2507097550034501</v>
      </c>
      <c r="CY28" s="710">
        <v>1.20436520923521</v>
      </c>
      <c r="CZ28" s="710">
        <v>1.22198787878788</v>
      </c>
      <c r="DA28" s="710">
        <v>1.29628796662275</v>
      </c>
      <c r="DB28" s="710">
        <v>1.31114007936508</v>
      </c>
      <c r="DC28" s="710">
        <v>1.25989227994228</v>
      </c>
      <c r="DD28" s="710">
        <v>1.2195344783236099</v>
      </c>
      <c r="DE28" s="710">
        <v>1.1885448773448768</v>
      </c>
      <c r="DF28" s="710">
        <v>1.2020495454545468</v>
      </c>
      <c r="DG28" s="710">
        <v>1.2563570707070699</v>
      </c>
      <c r="DH28" s="710">
        <v>1.2740799861973799</v>
      </c>
      <c r="DI28" s="710">
        <v>1.2901748006379601</v>
      </c>
      <c r="DJ28" s="710">
        <v>1.3104899999999999</v>
      </c>
      <c r="DK28" s="710">
        <v>1.3482015835042134</v>
      </c>
      <c r="DL28" s="710">
        <v>1.3744839723320166</v>
      </c>
      <c r="DM28" s="710">
        <v>1.4493827681852867</v>
      </c>
      <c r="DN28" s="710">
        <v>1.4997605453026532</v>
      </c>
      <c r="DO28" s="710">
        <v>1.5620087301587298</v>
      </c>
      <c r="DP28" s="710">
        <v>1.5038192201518299</v>
      </c>
      <c r="DQ28" s="710">
        <v>1.3167888509316767</v>
      </c>
      <c r="DR28" s="710">
        <v>1.3024394949494968</v>
      </c>
      <c r="DS28" s="710">
        <v>1.3619068181818168</v>
      </c>
      <c r="DT28" s="710">
        <v>1.4305777338603434</v>
      </c>
      <c r="DU28" s="710">
        <v>1.4781476911976901</v>
      </c>
      <c r="DV28" s="710">
        <v>1.38421072463768</v>
      </c>
      <c r="DW28" s="710">
        <v>1.2726511111111101</v>
      </c>
      <c r="DX28" s="710">
        <v>1.2910393939393934</v>
      </c>
      <c r="DY28" s="710">
        <v>1.35929648346822</v>
      </c>
      <c r="DZ28" s="710">
        <v>1.3669263526570068</v>
      </c>
      <c r="EA28" s="710">
        <v>1.4392944976076567</v>
      </c>
      <c r="EB28" s="710">
        <v>1.4125834368530032</v>
      </c>
      <c r="EC28" s="710">
        <v>1.3480369408369401</v>
      </c>
      <c r="ED28" s="710">
        <v>1.3109986291486266</v>
      </c>
      <c r="EE28" s="710">
        <v>1.2825643882433366</v>
      </c>
      <c r="EF28" s="710">
        <v>1.2514703689064566</v>
      </c>
      <c r="EG28" s="710">
        <v>1.2973756535607801</v>
      </c>
      <c r="EH28" s="710">
        <v>1.3203565151515166</v>
      </c>
      <c r="EI28" s="710">
        <v>1.3065598484848502</v>
      </c>
      <c r="EJ28" s="710">
        <v>1.3245845065562467</v>
      </c>
      <c r="EK28" s="710">
        <v>1.3610487094547967</v>
      </c>
      <c r="EL28" s="710">
        <v>1.36970836940837</v>
      </c>
      <c r="EM28" s="710">
        <v>1.3712341269841266</v>
      </c>
      <c r="EN28" s="710">
        <v>1.3252210929167434</v>
      </c>
      <c r="EO28" s="710">
        <v>1.2492090821256034</v>
      </c>
      <c r="EP28" s="710">
        <v>1.1269555050505033</v>
      </c>
      <c r="EQ28" s="710">
        <v>1.1047359090909099</v>
      </c>
      <c r="ER28" s="710">
        <v>1.1118670681975034</v>
      </c>
      <c r="ES28" s="710">
        <v>1.0949424242424233</v>
      </c>
      <c r="ET28" s="710">
        <v>1.1017423015873034</v>
      </c>
      <c r="EU28" s="710">
        <v>1.12930634920635</v>
      </c>
      <c r="EV28" s="710">
        <v>1.1164117949683166</v>
      </c>
      <c r="EW28" s="710">
        <v>1.0789302308802335</v>
      </c>
      <c r="EX28" s="710">
        <v>1.0647251581027666</v>
      </c>
      <c r="EY28" s="710">
        <v>1.1003207070707066</v>
      </c>
      <c r="EZ28" s="710">
        <v>1.1744151138716366</v>
      </c>
      <c r="FA28" s="710">
        <v>1.1776691387559801</v>
      </c>
      <c r="FB28" s="710">
        <v>1.2294496825396835</v>
      </c>
      <c r="FC28" s="710">
        <v>1.1922270995671</v>
      </c>
      <c r="FD28" s="710">
        <v>1.1631127931488801</v>
      </c>
      <c r="FE28" s="710">
        <v>1.1411705880313434</v>
      </c>
      <c r="FF28" s="710">
        <v>1.1356678427128435</v>
      </c>
      <c r="FG28" s="710">
        <v>1.1238746969696967</v>
      </c>
      <c r="FH28" s="710">
        <v>1.1116174446326632</v>
      </c>
      <c r="FI28" s="710">
        <v>1.1072322532781234</v>
      </c>
      <c r="FJ28" s="710">
        <v>1.1022924242424232</v>
      </c>
      <c r="FK28" s="710">
        <v>1.1006113636363635</v>
      </c>
      <c r="FL28" s="710">
        <v>1.1694631877784032</v>
      </c>
      <c r="FM28" s="710">
        <v>1.1927604617604635</v>
      </c>
      <c r="FN28" s="710">
        <v>1.2055945652173901</v>
      </c>
      <c r="FO28" s="710">
        <v>1.2057365223665233</v>
      </c>
      <c r="FP28" s="710">
        <v>1.179736540035851</v>
      </c>
      <c r="FQ28" s="710">
        <v>1.186305341720538</v>
      </c>
      <c r="FR28" s="710">
        <v>1.1997884994361441</v>
      </c>
      <c r="FS28" s="710">
        <v>1.2059038577405736</v>
      </c>
      <c r="FT28" s="710">
        <v>1.2104742247159752</v>
      </c>
      <c r="FU28" s="710">
        <v>1.2141373367608239</v>
      </c>
      <c r="FV28" s="710">
        <v>1.2195779232807471</v>
      </c>
      <c r="FW28" s="710">
        <v>1.2231823296948818</v>
      </c>
      <c r="FX28" s="710">
        <v>1.226998641254613</v>
      </c>
      <c r="FY28" s="710">
        <v>1.2308944566468376</v>
      </c>
      <c r="FZ28" s="710">
        <v>1.2385323742194141</v>
      </c>
      <c r="GA28" s="710"/>
      <c r="GB28" s="710">
        <v>1.2420353064166447</v>
      </c>
      <c r="GC28" s="710">
        <v>1.2453442802403689</v>
      </c>
      <c r="GD28" s="710">
        <v>1.2495973200611947</v>
      </c>
      <c r="GE28" s="710">
        <v>1.2524847599752451</v>
      </c>
      <c r="GF28" s="710">
        <v>1.2551226143081045</v>
      </c>
      <c r="GG28" s="710">
        <v>1.2574736178786532</v>
      </c>
      <c r="GH28" s="710">
        <v>1.2598369430947962</v>
      </c>
    </row>
    <row r="29" spans="2:190">
      <c r="B29" s="705" t="s">
        <v>35</v>
      </c>
      <c r="C29" s="703"/>
      <c r="D29" s="705" t="s">
        <v>972</v>
      </c>
      <c r="E29" s="703"/>
      <c r="F29" s="710">
        <v>0.77098395364200567</v>
      </c>
      <c r="G29" s="710">
        <v>0.75777094401862122</v>
      </c>
      <c r="H29" s="710">
        <v>0.7776397756320953</v>
      </c>
      <c r="I29" s="710">
        <v>0.8047745908607622</v>
      </c>
      <c r="J29" s="710">
        <v>0.84648563750747796</v>
      </c>
      <c r="K29" s="710">
        <v>0.88202636498627385</v>
      </c>
      <c r="L29" s="710">
        <v>0.86114120290905161</v>
      </c>
      <c r="M29" s="710">
        <v>0.87996335023586247</v>
      </c>
      <c r="N29" s="710">
        <v>0.89514875778701353</v>
      </c>
      <c r="O29" s="710">
        <v>0.92087351485645386</v>
      </c>
      <c r="P29" s="710">
        <v>0.92820019222987715</v>
      </c>
      <c r="Q29" s="710">
        <v>0.91591358633775288</v>
      </c>
      <c r="R29" s="710">
        <v>0.9277566537964973</v>
      </c>
      <c r="S29" s="710">
        <v>0.94827748202098461</v>
      </c>
      <c r="T29" s="710">
        <v>0.95039026448125552</v>
      </c>
      <c r="U29" s="710">
        <v>0.95355367831967219</v>
      </c>
      <c r="V29" s="710">
        <v>0.95612968822414091</v>
      </c>
      <c r="W29" s="710">
        <v>0.98805934934634598</v>
      </c>
      <c r="X29" s="710">
        <v>1.0057858936646318</v>
      </c>
      <c r="Y29" s="710">
        <v>1.0341745736387173</v>
      </c>
      <c r="Z29" s="710">
        <v>1.0077542749451827</v>
      </c>
      <c r="AA29" s="710">
        <v>0.97353614448131454</v>
      </c>
      <c r="AB29" s="710">
        <v>0.92746440789419393</v>
      </c>
      <c r="AC29" s="710">
        <v>0.88913113218974349</v>
      </c>
      <c r="AD29" s="710">
        <v>0.86130031938035145</v>
      </c>
      <c r="AE29" s="710">
        <v>0.83145746776769169</v>
      </c>
      <c r="AF29" s="710">
        <v>0.82929448204756318</v>
      </c>
      <c r="AG29" s="710">
        <v>0.79313120479302779</v>
      </c>
      <c r="AH29" s="710">
        <v>0.77272207588655428</v>
      </c>
      <c r="AI29" s="710">
        <v>0.78334974717783779</v>
      </c>
      <c r="AJ29" s="710">
        <v>0.74537217828942703</v>
      </c>
      <c r="AK29" s="710">
        <v>0.73099139108423872</v>
      </c>
      <c r="AL29" s="710">
        <v>0.73100647139024755</v>
      </c>
      <c r="AM29" s="710">
        <v>0.77104929208005413</v>
      </c>
      <c r="AN29" s="710">
        <v>0.74417978635730886</v>
      </c>
      <c r="AO29" s="710">
        <v>0.76017287702937353</v>
      </c>
      <c r="AP29" s="710">
        <v>0.7885221265874921</v>
      </c>
      <c r="AQ29" s="710">
        <v>0.79364502768563605</v>
      </c>
      <c r="AR29" s="710">
        <v>0.7790247375257463</v>
      </c>
      <c r="AS29" s="710">
        <v>0.76015873017788882</v>
      </c>
      <c r="AT29" s="710">
        <v>0.76258859569874871</v>
      </c>
      <c r="AU29" s="710">
        <v>0.72977456965945953</v>
      </c>
      <c r="AV29" s="710">
        <v>0.69772798375677902</v>
      </c>
      <c r="AW29" s="710">
        <v>0.70706118919423855</v>
      </c>
      <c r="AX29" s="710">
        <v>0.74744672608517126</v>
      </c>
      <c r="AY29" s="710">
        <v>0.74805023425645489</v>
      </c>
      <c r="AZ29" s="710">
        <v>0.72217691830753317</v>
      </c>
      <c r="BA29" s="710">
        <v>0.7202914101546547</v>
      </c>
      <c r="BB29" s="710">
        <v>0.71945580351922089</v>
      </c>
      <c r="BC29" s="710">
        <v>0.68842266805687669</v>
      </c>
      <c r="BD29" s="710">
        <v>0.71266218147459182</v>
      </c>
      <c r="BE29" s="710">
        <v>0.72654097445875665</v>
      </c>
      <c r="BF29" s="710">
        <v>0.70789017877822547</v>
      </c>
      <c r="BG29" s="710">
        <v>0.71274975223646031</v>
      </c>
      <c r="BH29" s="710">
        <v>0.71764969713846549</v>
      </c>
      <c r="BI29" s="710">
        <v>0.72070227835369716</v>
      </c>
      <c r="BJ29" s="710">
        <v>0.70647726475967121</v>
      </c>
      <c r="BK29" s="710">
        <v>0.68568481913298396</v>
      </c>
      <c r="BL29" s="710">
        <v>0.68178983751878353</v>
      </c>
      <c r="BM29" s="710">
        <v>0.66990849614173964</v>
      </c>
      <c r="BN29" s="710">
        <v>0.66990849614173964</v>
      </c>
      <c r="BO29" s="710">
        <v>0.63857348672594283</v>
      </c>
      <c r="BP29" s="710">
        <v>0.65927425844847265</v>
      </c>
      <c r="BQ29" s="710">
        <v>0.66990008484477881</v>
      </c>
      <c r="BR29" s="710">
        <v>0.6824639122527737</v>
      </c>
      <c r="BS29" s="710">
        <v>0.69150302550667331</v>
      </c>
      <c r="BT29" s="710">
        <v>0.68864204634008541</v>
      </c>
      <c r="BU29" s="710">
        <v>0.69272727330624606</v>
      </c>
      <c r="BV29" s="710">
        <v>0.71819808345750902</v>
      </c>
      <c r="BW29" s="710">
        <v>0.72343846765400965</v>
      </c>
      <c r="BX29" s="710">
        <v>0.73342587994575592</v>
      </c>
      <c r="BY29" s="710">
        <v>0.73208240721761086</v>
      </c>
      <c r="BZ29" s="710">
        <v>0.74306911527586639</v>
      </c>
      <c r="CA29" s="710">
        <v>0.74620533440859171</v>
      </c>
      <c r="CB29" s="710">
        <v>0.74593952743103575</v>
      </c>
      <c r="CC29" s="710">
        <v>0.71403382889242939</v>
      </c>
      <c r="CD29" s="710">
        <v>0.72338716742231768</v>
      </c>
      <c r="CE29" s="710">
        <v>0.74193189994612185</v>
      </c>
      <c r="CF29" s="710">
        <v>0.73547496699421566</v>
      </c>
      <c r="CG29" s="710">
        <v>0.72492157227429921</v>
      </c>
      <c r="CH29" s="710">
        <v>0.7392738349249508</v>
      </c>
      <c r="CI29" s="710">
        <v>0.75371764957119802</v>
      </c>
      <c r="CJ29" s="710">
        <v>0.76421439238126654</v>
      </c>
      <c r="CK29" s="710">
        <v>0.77647684270463957</v>
      </c>
      <c r="CL29" s="710">
        <v>0.7741423078584333</v>
      </c>
      <c r="CM29" s="710">
        <v>0.79365821417459415</v>
      </c>
      <c r="CN29" s="710">
        <v>0.78706419637970793</v>
      </c>
      <c r="CO29" s="710">
        <v>0.7874479420689372</v>
      </c>
      <c r="CP29" s="710">
        <v>0.80054384132004408</v>
      </c>
      <c r="CQ29" s="710">
        <v>0.782531061554263</v>
      </c>
      <c r="CR29" s="710">
        <v>0.75507030941566766</v>
      </c>
      <c r="CS29" s="710">
        <v>0.75214760955380411</v>
      </c>
      <c r="CT29" s="710">
        <v>0.73066328902280109</v>
      </c>
      <c r="CU29" s="710">
        <v>0.71577579471956199</v>
      </c>
      <c r="CV29" s="710">
        <v>0.71779518597527547</v>
      </c>
      <c r="CW29" s="710">
        <v>0.69239704195683904</v>
      </c>
      <c r="CX29" s="710">
        <v>0.6725950106148294</v>
      </c>
      <c r="CY29" s="710">
        <v>0.68530148195983553</v>
      </c>
      <c r="CZ29" s="710">
        <v>0.68148504860004966</v>
      </c>
      <c r="DA29" s="710">
        <v>0.66189870353669444</v>
      </c>
      <c r="DB29" s="710">
        <v>0.65625022324593774</v>
      </c>
      <c r="DC29" s="710">
        <v>0.6704774161603142</v>
      </c>
      <c r="DD29" s="710">
        <v>0.68454218570598202</v>
      </c>
      <c r="DE29" s="710">
        <v>0.69708719800334507</v>
      </c>
      <c r="DF29" s="710">
        <v>0.69419646207516517</v>
      </c>
      <c r="DG29" s="710">
        <v>0.67912185326864305</v>
      </c>
      <c r="DH29" s="710">
        <v>0.67472431467243543</v>
      </c>
      <c r="DI29" s="710">
        <v>0.67104894579122865</v>
      </c>
      <c r="DJ29" s="710">
        <v>0.66676771943878743</v>
      </c>
      <c r="DK29" s="710">
        <v>0.65953859304100193</v>
      </c>
      <c r="DL29" s="710">
        <v>0.65187069395975472</v>
      </c>
      <c r="DM29" s="710">
        <v>0.63553873666092675</v>
      </c>
      <c r="DN29" s="710">
        <v>0.6248996828971024</v>
      </c>
      <c r="DO29" s="710">
        <v>0.61488217260590272</v>
      </c>
      <c r="DP29" s="710">
        <v>0.62899567616497165</v>
      </c>
      <c r="DQ29" s="710">
        <v>0.66399360581292488</v>
      </c>
      <c r="DR29" s="710">
        <v>0.66835065171987307</v>
      </c>
      <c r="DS29" s="710">
        <v>0.65804101123960668</v>
      </c>
      <c r="DT29" s="710">
        <v>0.63969492002010997</v>
      </c>
      <c r="DU29" s="710">
        <v>0.62872873789171935</v>
      </c>
      <c r="DV29" s="710">
        <v>0.64794535186238988</v>
      </c>
      <c r="DW29" s="710">
        <v>0.6719809096412056</v>
      </c>
      <c r="DX29" s="710">
        <v>0.65952385727713247</v>
      </c>
      <c r="DY29" s="710">
        <v>0.64280416317122502</v>
      </c>
      <c r="DZ29" s="710">
        <v>0.63976095064182459</v>
      </c>
      <c r="EA29" s="710">
        <v>0.62562638006530336</v>
      </c>
      <c r="EB29" s="710">
        <v>0.62827438545665093</v>
      </c>
      <c r="EC29" s="710">
        <v>0.64029455102693855</v>
      </c>
      <c r="ED29" s="710">
        <v>0.64853163840474104</v>
      </c>
      <c r="EE29" s="710">
        <v>0.6537204214614093</v>
      </c>
      <c r="EF29" s="710">
        <v>0.65837407910053214</v>
      </c>
      <c r="EG29" s="710">
        <v>0.65096491509012222</v>
      </c>
      <c r="EH29" s="710">
        <v>0.6571402890837571</v>
      </c>
      <c r="EI29" s="710">
        <v>0.66409612846670585</v>
      </c>
      <c r="EJ29" s="710">
        <v>0.66005364900384966</v>
      </c>
      <c r="EK29" s="710">
        <v>0.65106717195099939</v>
      </c>
      <c r="EL29" s="710">
        <v>0.64897113912319637</v>
      </c>
      <c r="EM29" s="710">
        <v>0.64753009599700928</v>
      </c>
      <c r="EN29" s="710">
        <v>0.65702336978362197</v>
      </c>
      <c r="EO29" s="710">
        <v>0.68030314378008461</v>
      </c>
      <c r="EP29" s="710">
        <v>0.71130143925290679</v>
      </c>
      <c r="EQ29" s="710">
        <v>0.71549029829055477</v>
      </c>
      <c r="ER29" s="710">
        <v>0.71350234705073934</v>
      </c>
      <c r="ES29" s="710">
        <v>0.71876172087263868</v>
      </c>
      <c r="ET29" s="710">
        <v>0.71943221969862003</v>
      </c>
      <c r="EU29" s="710">
        <v>0.70959874465150641</v>
      </c>
      <c r="EV29" s="710">
        <v>0.71625403520339415</v>
      </c>
      <c r="EW29" s="710">
        <v>0.73272923952396063</v>
      </c>
      <c r="EX29" s="710">
        <v>0.73862516661180388</v>
      </c>
      <c r="EY29" s="710">
        <v>0.7283038741895379</v>
      </c>
      <c r="EZ29" s="710">
        <v>0.70976532649184831</v>
      </c>
      <c r="FA29" s="710">
        <v>0.70861228505764096</v>
      </c>
      <c r="FB29" s="710">
        <v>0.69077457912902762</v>
      </c>
      <c r="FC29" s="710">
        <v>0.69978026257832404</v>
      </c>
      <c r="FD29" s="710">
        <v>0.71402130470823388</v>
      </c>
      <c r="FE29" s="710">
        <v>0.72109721005797989</v>
      </c>
      <c r="FF29" s="710">
        <v>0.71813216457061024</v>
      </c>
      <c r="FG29" s="710">
        <v>0.72205390786036838</v>
      </c>
      <c r="FH29" s="710">
        <v>0.72770931107736081</v>
      </c>
      <c r="FI29" s="710">
        <v>0.7270550686787528</v>
      </c>
      <c r="FJ29" s="710">
        <v>0.72783653875250975</v>
      </c>
      <c r="FK29" s="710">
        <v>0.73052722673816284</v>
      </c>
      <c r="FL29" s="710">
        <v>0.71174596112949684</v>
      </c>
      <c r="FM29" s="710">
        <v>0.70194869177675401</v>
      </c>
      <c r="FN29" s="710">
        <v>0.69608030400774823</v>
      </c>
      <c r="FO29" s="710">
        <v>0.69675245706345434</v>
      </c>
      <c r="FP29" s="710">
        <v>0.70263039958674767</v>
      </c>
      <c r="FQ29" s="710">
        <v>0.69986776316350685</v>
      </c>
      <c r="FR29" s="710">
        <v>0.6958577963417788</v>
      </c>
      <c r="FS29" s="710">
        <v>0.69339763248214936</v>
      </c>
      <c r="FT29" s="710">
        <v>0.69146106085727688</v>
      </c>
      <c r="FU29" s="710">
        <v>0.68987254562459965</v>
      </c>
      <c r="FV29" s="710">
        <v>0.68760293573845699</v>
      </c>
      <c r="FW29" s="710">
        <v>0.68621583470190961</v>
      </c>
      <c r="FX29" s="710">
        <v>0.68482545415696372</v>
      </c>
      <c r="FY29" s="710">
        <v>0.68342785672462869</v>
      </c>
      <c r="FZ29" s="710">
        <v>0.68057907355014091</v>
      </c>
      <c r="GA29" s="710"/>
      <c r="GB29" s="710">
        <v>0.67922987026402071</v>
      </c>
      <c r="GC29" s="710">
        <v>0.67794559201658033</v>
      </c>
      <c r="GD29" s="710">
        <v>0.6764787329100922</v>
      </c>
      <c r="GE29" s="710">
        <v>0.67536652105610617</v>
      </c>
      <c r="GF29" s="710">
        <v>0.67433276234553396</v>
      </c>
      <c r="GG29" s="710">
        <v>0.67336466910435899</v>
      </c>
      <c r="GH29" s="710">
        <v>0.6723669640481873</v>
      </c>
    </row>
    <row r="30" spans="2:190">
      <c r="B30" s="702" t="s">
        <v>36</v>
      </c>
      <c r="C30" s="703"/>
      <c r="D30" s="705"/>
      <c r="E30" s="703"/>
      <c r="F30" s="710"/>
      <c r="G30" s="710"/>
      <c r="H30" s="710"/>
      <c r="I30" s="710"/>
      <c r="J30" s="710"/>
      <c r="K30" s="710"/>
      <c r="L30" s="710"/>
      <c r="M30" s="710"/>
      <c r="N30" s="710"/>
      <c r="O30" s="710"/>
      <c r="P30" s="710"/>
      <c r="Q30" s="710"/>
      <c r="R30" s="710"/>
      <c r="S30" s="710"/>
      <c r="T30" s="710"/>
      <c r="U30" s="710"/>
      <c r="V30" s="710"/>
      <c r="W30" s="710"/>
      <c r="X30" s="710"/>
      <c r="Y30" s="710"/>
      <c r="Z30" s="710"/>
      <c r="AA30" s="710"/>
      <c r="AB30" s="710"/>
      <c r="AC30" s="710"/>
      <c r="AD30" s="710"/>
      <c r="AE30" s="710"/>
      <c r="AF30" s="710"/>
      <c r="AG30" s="710"/>
      <c r="AH30" s="710"/>
      <c r="AI30" s="710"/>
      <c r="AJ30" s="710"/>
      <c r="AK30" s="710"/>
      <c r="AL30" s="710"/>
      <c r="AM30" s="710"/>
      <c r="AN30" s="710"/>
      <c r="AO30" s="710"/>
      <c r="AP30" s="710"/>
      <c r="AQ30" s="710"/>
      <c r="AR30" s="710"/>
      <c r="AS30" s="710"/>
      <c r="AT30" s="710"/>
      <c r="AU30" s="710"/>
      <c r="AV30" s="710"/>
      <c r="AW30" s="710"/>
      <c r="AX30" s="710"/>
      <c r="AY30" s="710"/>
      <c r="AZ30" s="710"/>
      <c r="BA30" s="710"/>
      <c r="BB30" s="710"/>
      <c r="BC30" s="710"/>
      <c r="BD30" s="710"/>
      <c r="BE30" s="710"/>
      <c r="BF30" s="710"/>
      <c r="BG30" s="710"/>
      <c r="BH30" s="710"/>
      <c r="BI30" s="710"/>
      <c r="BJ30" s="710"/>
      <c r="BK30" s="710"/>
      <c r="BL30" s="710"/>
      <c r="BM30" s="710"/>
      <c r="BN30" s="710"/>
      <c r="BO30" s="710"/>
      <c r="BP30" s="710"/>
      <c r="BQ30" s="710"/>
      <c r="BR30" s="710"/>
      <c r="BS30" s="710"/>
      <c r="BT30" s="710"/>
      <c r="BU30" s="710"/>
      <c r="BV30" s="710"/>
      <c r="BW30" s="710"/>
      <c r="BX30" s="710"/>
      <c r="BY30" s="710"/>
      <c r="BZ30" s="710"/>
      <c r="CA30" s="710"/>
      <c r="CB30" s="710"/>
      <c r="CC30" s="710"/>
      <c r="CD30" s="710"/>
      <c r="CE30" s="710"/>
      <c r="CF30" s="710"/>
      <c r="CG30" s="710"/>
      <c r="CH30" s="710"/>
      <c r="CI30" s="710"/>
      <c r="CJ30" s="710"/>
      <c r="CK30" s="710"/>
      <c r="CL30" s="710"/>
      <c r="CM30" s="710"/>
      <c r="CN30" s="710"/>
      <c r="CO30" s="710"/>
      <c r="CP30" s="710"/>
      <c r="CQ30" s="710"/>
      <c r="CR30" s="710"/>
      <c r="CS30" s="710"/>
      <c r="CT30" s="710"/>
      <c r="CU30" s="710"/>
      <c r="CV30" s="710"/>
      <c r="CW30" s="710"/>
      <c r="CX30" s="710"/>
      <c r="CY30" s="710"/>
      <c r="CZ30" s="710"/>
      <c r="DA30" s="710"/>
      <c r="DB30" s="710"/>
      <c r="DC30" s="710"/>
      <c r="DD30" s="710"/>
      <c r="DE30" s="710"/>
      <c r="DF30" s="710"/>
      <c r="DG30" s="710"/>
      <c r="DH30" s="710"/>
      <c r="DI30" s="710"/>
      <c r="DJ30" s="710"/>
      <c r="DK30" s="710"/>
      <c r="DL30" s="710"/>
      <c r="DM30" s="710"/>
      <c r="DN30" s="710"/>
      <c r="DO30" s="710"/>
      <c r="DP30" s="710"/>
      <c r="DQ30" s="710"/>
      <c r="DR30" s="710"/>
      <c r="DS30" s="710"/>
      <c r="DT30" s="710"/>
      <c r="DU30" s="710"/>
      <c r="DV30" s="710"/>
      <c r="DW30" s="710"/>
      <c r="DX30" s="710"/>
      <c r="DY30" s="710"/>
      <c r="DZ30" s="710"/>
      <c r="EA30" s="710"/>
      <c r="EB30" s="710"/>
      <c r="EC30" s="710"/>
      <c r="ED30" s="710"/>
      <c r="EE30" s="710"/>
      <c r="EF30" s="710"/>
      <c r="EG30" s="710"/>
      <c r="EH30" s="710"/>
      <c r="EI30" s="710"/>
      <c r="EJ30" s="710"/>
      <c r="EK30" s="710"/>
      <c r="EL30" s="710"/>
      <c r="EM30" s="710"/>
      <c r="EN30" s="710"/>
      <c r="EO30" s="710"/>
      <c r="EP30" s="710"/>
      <c r="EQ30" s="710"/>
      <c r="ER30" s="710"/>
      <c r="ES30" s="710"/>
      <c r="ET30" s="710"/>
      <c r="EU30" s="710"/>
      <c r="EV30" s="710"/>
      <c r="EW30" s="710"/>
      <c r="EX30" s="710"/>
      <c r="EY30" s="710"/>
      <c r="EZ30" s="710"/>
      <c r="FA30" s="710"/>
      <c r="FB30" s="710"/>
      <c r="FC30" s="710"/>
      <c r="FD30" s="710"/>
      <c r="FE30" s="710"/>
      <c r="FF30" s="710"/>
      <c r="FG30" s="710"/>
      <c r="FH30" s="710"/>
      <c r="FI30" s="710"/>
      <c r="FJ30" s="710"/>
      <c r="FK30" s="710"/>
      <c r="FL30" s="710"/>
      <c r="FM30" s="710"/>
      <c r="FN30" s="710"/>
      <c r="FO30" s="710"/>
      <c r="FP30" s="710"/>
      <c r="FQ30" s="710"/>
      <c r="FR30" s="710"/>
      <c r="FS30" s="710"/>
      <c r="FT30" s="710"/>
      <c r="FU30" s="710"/>
      <c r="FV30" s="710"/>
      <c r="FW30" s="710"/>
      <c r="FX30" s="710"/>
      <c r="FY30" s="710"/>
      <c r="FZ30" s="710"/>
      <c r="GA30" s="710"/>
      <c r="GB30" s="710"/>
      <c r="GC30" s="710"/>
      <c r="GD30" s="710"/>
      <c r="GE30" s="710"/>
      <c r="GF30" s="710"/>
      <c r="GG30" s="710"/>
      <c r="GH30" s="710"/>
    </row>
    <row r="31" spans="2:190">
      <c r="B31" s="705" t="s">
        <v>37</v>
      </c>
      <c r="C31" s="703"/>
      <c r="D31" s="705" t="s">
        <v>973</v>
      </c>
      <c r="E31" s="703"/>
      <c r="F31" s="710">
        <v>12.778966666666699</v>
      </c>
      <c r="G31" s="710">
        <v>11.201166666666699</v>
      </c>
      <c r="H31" s="710">
        <v>15.796066666666666</v>
      </c>
      <c r="I31" s="710">
        <v>16.595033333333333</v>
      </c>
      <c r="J31" s="710">
        <v>17.2531</v>
      </c>
      <c r="K31" s="710">
        <v>18.492166666666666</v>
      </c>
      <c r="L31" s="710">
        <v>14.939333333333332</v>
      </c>
      <c r="M31" s="710">
        <v>15.398566666666667</v>
      </c>
      <c r="N31" s="710">
        <v>15.217133333333331</v>
      </c>
      <c r="O31" s="710">
        <v>13.477933333333301</v>
      </c>
      <c r="P31" s="710">
        <v>10.248966666666666</v>
      </c>
      <c r="Q31" s="710">
        <v>9.4335666666666658</v>
      </c>
      <c r="R31" s="710">
        <v>9.5629666666666662</v>
      </c>
      <c r="S31" s="710">
        <v>10.508533333333334</v>
      </c>
      <c r="T31" s="710">
        <v>10.0839</v>
      </c>
      <c r="U31" s="710">
        <v>10.380933333333333</v>
      </c>
      <c r="V31" s="710">
        <v>11.926500000000001</v>
      </c>
      <c r="W31" s="710">
        <v>12.280466666666667</v>
      </c>
      <c r="X31" s="710">
        <v>10.1647</v>
      </c>
      <c r="Y31" s="710">
        <v>9.5114999999999998</v>
      </c>
      <c r="Z31" s="710">
        <v>8.5474333333333323</v>
      </c>
      <c r="AA31" s="710">
        <v>8.3307999999999982</v>
      </c>
      <c r="AB31" s="710">
        <v>8.1910000000000007</v>
      </c>
      <c r="AC31" s="710">
        <v>7.9154333333333327</v>
      </c>
      <c r="AD31" s="710">
        <v>7</v>
      </c>
      <c r="AE31" s="710">
        <v>6.2842999999999991</v>
      </c>
      <c r="AF31" s="710">
        <v>6.0995999999999997</v>
      </c>
      <c r="AG31" s="710">
        <v>6.3723999999999998</v>
      </c>
      <c r="AH31" s="710">
        <v>7.3645666666666658</v>
      </c>
      <c r="AI31" s="710">
        <v>7.4911666666666674</v>
      </c>
      <c r="AJ31" s="710">
        <v>8.0266999999999999</v>
      </c>
      <c r="AK31" s="710">
        <v>7.1182333333333334</v>
      </c>
      <c r="AL31" s="710">
        <v>7.6812666666666702</v>
      </c>
      <c r="AM31" s="710">
        <v>8.6662999999999997</v>
      </c>
      <c r="AN31" s="710">
        <v>9.0461666666666662</v>
      </c>
      <c r="AO31" s="710">
        <v>10.014799999999999</v>
      </c>
      <c r="AP31" s="710">
        <v>9.7956666666666674</v>
      </c>
      <c r="AQ31" s="710">
        <v>8.83036666666667</v>
      </c>
      <c r="AR31" s="710">
        <v>8.4309666666666683</v>
      </c>
      <c r="AS31" s="710">
        <v>8.4774999999999991</v>
      </c>
      <c r="AT31" s="710">
        <v>8.5980000000000008</v>
      </c>
      <c r="AU31" s="710">
        <v>8.191533333333334</v>
      </c>
      <c r="AV31" s="710">
        <v>7.9984666666666655</v>
      </c>
      <c r="AW31" s="710">
        <v>6.9055666666666662</v>
      </c>
      <c r="AX31" s="710">
        <v>6.3353333333333337</v>
      </c>
      <c r="AY31" s="710">
        <v>6.0430000000000001</v>
      </c>
      <c r="AZ31" s="710">
        <v>5.0255000000000001</v>
      </c>
      <c r="BA31" s="710">
        <v>4.3509666666666673</v>
      </c>
      <c r="BB31" s="710">
        <v>4.1839333333333331</v>
      </c>
      <c r="BC31" s="710">
        <v>3.521033333333333</v>
      </c>
      <c r="BD31" s="710">
        <v>3.6705000000000001</v>
      </c>
      <c r="BE31" s="710">
        <v>3.3981333333333335</v>
      </c>
      <c r="BF31" s="710">
        <v>3.3912333333333335</v>
      </c>
      <c r="BG31" s="710">
        <v>3.446333333333333</v>
      </c>
      <c r="BH31" s="710">
        <v>3.4674333333333336</v>
      </c>
      <c r="BI31" s="710">
        <v>3.7749333333333333</v>
      </c>
      <c r="BJ31" s="710">
        <v>4.8361999999999989</v>
      </c>
      <c r="BK31" s="710">
        <v>5.349899999999999</v>
      </c>
      <c r="BL31" s="710">
        <v>6.3221666666666696</v>
      </c>
      <c r="BM31" s="710">
        <v>6.6011333333333342</v>
      </c>
      <c r="BN31" s="710">
        <v>6.6011333333333342</v>
      </c>
      <c r="BO31" s="710">
        <v>6.1578333333333335</v>
      </c>
      <c r="BP31" s="710">
        <v>5.8857999999999997</v>
      </c>
      <c r="BQ31" s="710">
        <v>5.7482000000000006</v>
      </c>
      <c r="BR31" s="710">
        <v>5.3378666666666668</v>
      </c>
      <c r="BS31" s="710">
        <v>5.6387333333333336</v>
      </c>
      <c r="BT31" s="710">
        <v>5.7953333333333328</v>
      </c>
      <c r="BU31" s="710">
        <v>5.5937666666666699</v>
      </c>
      <c r="BV31" s="710">
        <v>5.6889666666666665</v>
      </c>
      <c r="BW31" s="710">
        <v>5.9712999999999994</v>
      </c>
      <c r="BX31" s="710">
        <v>5.8385666666666696</v>
      </c>
      <c r="BY31" s="710">
        <v>5.8789666666666696</v>
      </c>
      <c r="BZ31" s="710">
        <v>5.6716666666666669</v>
      </c>
      <c r="CA31" s="710">
        <v>5.7507666666666664</v>
      </c>
      <c r="CB31" s="710">
        <v>5.6299000000000001</v>
      </c>
      <c r="CC31" s="710">
        <v>5.1007666666666696</v>
      </c>
      <c r="CD31" s="710">
        <v>5.0462333333333298</v>
      </c>
      <c r="CE31" s="710">
        <v>5.1847333333333303</v>
      </c>
      <c r="CF31" s="710">
        <v>5.80263333333333</v>
      </c>
      <c r="CG31" s="710">
        <v>6.0827999999999998</v>
      </c>
      <c r="CH31" s="710">
        <v>6.3186666666666662</v>
      </c>
      <c r="CI31" s="710">
        <v>6.8272000000000004</v>
      </c>
      <c r="CJ31" s="710">
        <v>6.8416333333333332</v>
      </c>
      <c r="CK31" s="710">
        <v>6.6100666666666656</v>
      </c>
      <c r="CL31" s="710">
        <v>5.1806666666666663</v>
      </c>
      <c r="CM31" s="710">
        <v>4.1300333333333334</v>
      </c>
      <c r="CN31" s="710">
        <v>3.4544333333333328</v>
      </c>
      <c r="CO31" s="710">
        <v>2.1457999999999999</v>
      </c>
      <c r="CP31" s="710">
        <v>2.0683666666666665</v>
      </c>
      <c r="CQ31" s="710">
        <v>2.1030999999999995</v>
      </c>
      <c r="CR31" s="710">
        <v>1.81633333333333</v>
      </c>
      <c r="CS31" s="710">
        <v>1.5401999999999998</v>
      </c>
      <c r="CT31" s="710">
        <v>1.3268666666666666</v>
      </c>
      <c r="CU31" s="710">
        <v>1.19803333333333</v>
      </c>
      <c r="CV31" s="710">
        <v>1.1680666666666666</v>
      </c>
      <c r="CW31" s="710">
        <v>1.2273000000000001</v>
      </c>
      <c r="CX31" s="710">
        <v>1.1779333333333335</v>
      </c>
      <c r="CY31" s="710">
        <v>1.5360000000000003</v>
      </c>
      <c r="CZ31" s="710">
        <v>1.9739000000000002</v>
      </c>
      <c r="DA31" s="710">
        <v>2.4791333333333334</v>
      </c>
      <c r="DB31" s="710">
        <v>3.0745333333333331</v>
      </c>
      <c r="DC31" s="710">
        <v>3.4942333333333337</v>
      </c>
      <c r="DD31" s="710">
        <v>3.9670999999999998</v>
      </c>
      <c r="DE31" s="710">
        <v>4.5247000000000002</v>
      </c>
      <c r="DF31" s="710">
        <v>4.9027333333333338</v>
      </c>
      <c r="DG31" s="710">
        <v>5.3285666666666671</v>
      </c>
      <c r="DH31" s="710">
        <v>5.4902666666666669</v>
      </c>
      <c r="DI31" s="710">
        <v>5.3722333333333339</v>
      </c>
      <c r="DJ31" s="710">
        <v>5.363033333333334</v>
      </c>
      <c r="DK31" s="710">
        <v>5.3722333333333339</v>
      </c>
      <c r="DL31" s="710">
        <v>5.3679666666666703</v>
      </c>
      <c r="DM31" s="710">
        <v>4.9028999999999998</v>
      </c>
      <c r="DN31" s="710">
        <v>3.1543999999999999</v>
      </c>
      <c r="DO31" s="710">
        <v>2.9325666666666668</v>
      </c>
      <c r="DP31" s="710">
        <v>3.18746666666667</v>
      </c>
      <c r="DQ31" s="710">
        <v>2.904666666666667</v>
      </c>
      <c r="DR31" s="710">
        <v>1.7354333333333301</v>
      </c>
      <c r="DS31" s="710">
        <v>1.3957666666666666</v>
      </c>
      <c r="DT31" s="710">
        <v>0.83386666666666664</v>
      </c>
      <c r="DU31" s="710">
        <v>0.51980000000000004</v>
      </c>
      <c r="DV31" s="710">
        <v>0.39926666666666666</v>
      </c>
      <c r="DW31" s="710">
        <v>0.629</v>
      </c>
      <c r="DX31" s="710">
        <v>0.59179999999999999</v>
      </c>
      <c r="DY31" s="710">
        <v>0.45313333333333333</v>
      </c>
      <c r="DZ31" s="710">
        <v>0.46010000000000001</v>
      </c>
      <c r="EA31" s="710">
        <v>0.41799999999999998</v>
      </c>
      <c r="EB31" s="710">
        <v>0.46510000000000001</v>
      </c>
      <c r="EC31" s="710">
        <v>0.68520000000000003</v>
      </c>
      <c r="ED31" s="710">
        <v>0.76519999999999999</v>
      </c>
      <c r="EE31" s="710">
        <v>0.73360000000000003</v>
      </c>
      <c r="EF31" s="710">
        <v>0.70656666666666701</v>
      </c>
      <c r="EG31" s="710">
        <v>0.54176666666666695</v>
      </c>
      <c r="EH31" s="710">
        <v>0.46643333333333298</v>
      </c>
      <c r="EI31" s="710">
        <v>0.42380000000000001</v>
      </c>
      <c r="EJ31" s="710">
        <v>0.39276666666666699</v>
      </c>
      <c r="EK31" s="710">
        <v>0.35273333333333301</v>
      </c>
      <c r="EL31" s="710">
        <v>0.33329999999999999</v>
      </c>
      <c r="EM31" s="710">
        <v>0.32373333333333298</v>
      </c>
      <c r="EN31" s="710">
        <v>0.32933333333333298</v>
      </c>
      <c r="EO31" s="710">
        <v>0.331133333333333</v>
      </c>
      <c r="EP31" s="710">
        <v>0.37793333333333301</v>
      </c>
      <c r="EQ31" s="710">
        <v>0.42030000000000001</v>
      </c>
      <c r="ER31" s="710">
        <v>0.50616666666666699</v>
      </c>
      <c r="ES31" s="710">
        <v>0.63286666666666702</v>
      </c>
      <c r="ET31" s="710">
        <v>0.87560000000000004</v>
      </c>
      <c r="EU31" s="710">
        <v>0.92400000000000004</v>
      </c>
      <c r="EV31" s="710">
        <v>1.1479999999999999</v>
      </c>
      <c r="EW31" s="710">
        <v>1.27816666666667</v>
      </c>
      <c r="EX31" s="710">
        <v>1.3725000000000001</v>
      </c>
      <c r="EY31" s="710">
        <v>1.4245000000000001</v>
      </c>
      <c r="EZ31" s="710">
        <v>1.46133333333333</v>
      </c>
      <c r="FA31" s="710">
        <v>1.6455</v>
      </c>
      <c r="FB31" s="710">
        <v>2.1137666666666699</v>
      </c>
      <c r="FC31" s="710">
        <v>2.49643333333333</v>
      </c>
      <c r="FD31" s="710">
        <v>2.5360999999999998</v>
      </c>
      <c r="FE31" s="710">
        <v>2.8134666666666699</v>
      </c>
      <c r="FF31" s="710">
        <v>2.7527666666666701</v>
      </c>
      <c r="FG31" s="710">
        <v>2.5008333333333299</v>
      </c>
      <c r="FH31" s="710">
        <v>2.1041666666666701</v>
      </c>
      <c r="FI31" s="710">
        <v>1.9238999999999999</v>
      </c>
      <c r="FJ31" s="710">
        <v>1.49406666666667</v>
      </c>
      <c r="FK31" s="710">
        <v>0.70716666666666705</v>
      </c>
      <c r="FL31" s="710">
        <v>0.31063333333333298</v>
      </c>
      <c r="FM31" s="710">
        <v>0.25130000000000002</v>
      </c>
      <c r="FN31" s="710">
        <v>0.216266666666667</v>
      </c>
      <c r="FO31" s="710">
        <v>0.185966666666667</v>
      </c>
      <c r="FP31" s="710">
        <v>0.218704356160761</v>
      </c>
      <c r="FQ31" s="710">
        <v>0.26977004230565799</v>
      </c>
      <c r="FR31" s="710">
        <v>0.32083572845055502</v>
      </c>
      <c r="FS31" s="710">
        <v>0.37190141459545201</v>
      </c>
      <c r="FT31" s="710">
        <v>0.42296710074034899</v>
      </c>
      <c r="FU31" s="710">
        <v>0.51569945355191205</v>
      </c>
      <c r="FV31" s="710">
        <v>0.72403278688524597</v>
      </c>
      <c r="FW31" s="710">
        <v>0.76569945355191205</v>
      </c>
      <c r="FX31" s="710">
        <v>0.97403278688524597</v>
      </c>
      <c r="FY31" s="710">
        <v>1.0156994535519099</v>
      </c>
      <c r="FZ31" s="710">
        <v>1.2656994535519099</v>
      </c>
      <c r="GA31" s="710"/>
      <c r="GB31" s="710">
        <v>1.5156994535519099</v>
      </c>
      <c r="GC31" s="710">
        <v>1.7656994535519099</v>
      </c>
      <c r="GD31" s="710">
        <v>1.9740327868852501</v>
      </c>
      <c r="GE31" s="710">
        <v>2.0156994535519099</v>
      </c>
      <c r="GF31" s="710">
        <v>2.2656994535519099</v>
      </c>
      <c r="GG31" s="710">
        <v>2.4740327868852501</v>
      </c>
      <c r="GH31" s="710">
        <v>2.5015327868852499</v>
      </c>
    </row>
    <row r="32" spans="2:190">
      <c r="B32" s="705" t="s">
        <v>39</v>
      </c>
      <c r="C32" s="703"/>
      <c r="D32" s="705" t="s">
        <v>973</v>
      </c>
      <c r="E32" s="703"/>
      <c r="F32" s="710">
        <v>0</v>
      </c>
      <c r="G32" s="710">
        <v>0</v>
      </c>
      <c r="H32" s="710">
        <v>0</v>
      </c>
      <c r="I32" s="710">
        <v>0</v>
      </c>
      <c r="J32" s="710">
        <v>0</v>
      </c>
      <c r="K32" s="710">
        <v>0</v>
      </c>
      <c r="L32" s="710">
        <v>0</v>
      </c>
      <c r="M32" s="710">
        <v>0</v>
      </c>
      <c r="N32" s="710">
        <v>0</v>
      </c>
      <c r="O32" s="710">
        <v>0</v>
      </c>
      <c r="P32" s="710">
        <v>0</v>
      </c>
      <c r="Q32" s="710">
        <v>0</v>
      </c>
      <c r="R32" s="710">
        <v>0</v>
      </c>
      <c r="S32" s="710">
        <v>0</v>
      </c>
      <c r="T32" s="710">
        <v>0</v>
      </c>
      <c r="U32" s="710">
        <v>0</v>
      </c>
      <c r="V32" s="710">
        <v>0</v>
      </c>
      <c r="W32" s="710">
        <v>0</v>
      </c>
      <c r="X32" s="710">
        <v>0</v>
      </c>
      <c r="Y32" s="710">
        <v>0</v>
      </c>
      <c r="Z32" s="710">
        <v>0</v>
      </c>
      <c r="AA32" s="710">
        <v>0</v>
      </c>
      <c r="AB32" s="710">
        <v>0</v>
      </c>
      <c r="AC32" s="710">
        <v>0</v>
      </c>
      <c r="AD32" s="710">
        <v>0</v>
      </c>
      <c r="AE32" s="710">
        <v>0</v>
      </c>
      <c r="AF32" s="710">
        <v>0</v>
      </c>
      <c r="AG32" s="710">
        <v>0</v>
      </c>
      <c r="AH32" s="710">
        <v>0</v>
      </c>
      <c r="AI32" s="710">
        <v>0</v>
      </c>
      <c r="AJ32" s="710">
        <v>0</v>
      </c>
      <c r="AK32" s="710">
        <v>0</v>
      </c>
      <c r="AL32" s="710">
        <v>0</v>
      </c>
      <c r="AM32" s="710">
        <v>0</v>
      </c>
      <c r="AN32" s="710">
        <v>0</v>
      </c>
      <c r="AO32" s="710">
        <v>0</v>
      </c>
      <c r="AP32" s="710">
        <v>0</v>
      </c>
      <c r="AQ32" s="710">
        <v>0</v>
      </c>
      <c r="AR32" s="710">
        <v>0</v>
      </c>
      <c r="AS32" s="710">
        <v>0</v>
      </c>
      <c r="AT32" s="710">
        <v>0</v>
      </c>
      <c r="AU32" s="710">
        <v>0</v>
      </c>
      <c r="AV32" s="710">
        <v>0</v>
      </c>
      <c r="AW32" s="710">
        <v>0</v>
      </c>
      <c r="AX32" s="710">
        <v>0</v>
      </c>
      <c r="AY32" s="710">
        <v>0</v>
      </c>
      <c r="AZ32" s="710">
        <v>0</v>
      </c>
      <c r="BA32" s="710">
        <v>0</v>
      </c>
      <c r="BB32" s="710">
        <v>0</v>
      </c>
      <c r="BC32" s="710">
        <v>0</v>
      </c>
      <c r="BD32" s="710">
        <v>0</v>
      </c>
      <c r="BE32" s="710">
        <v>0</v>
      </c>
      <c r="BF32" s="710">
        <v>0</v>
      </c>
      <c r="BG32" s="710">
        <v>0</v>
      </c>
      <c r="BH32" s="710">
        <v>0</v>
      </c>
      <c r="BI32" s="710">
        <v>0</v>
      </c>
      <c r="BJ32" s="710">
        <v>0</v>
      </c>
      <c r="BK32" s="710">
        <v>0</v>
      </c>
      <c r="BL32" s="710">
        <v>0</v>
      </c>
      <c r="BM32" s="710">
        <v>0</v>
      </c>
      <c r="BN32" s="710">
        <v>0</v>
      </c>
      <c r="BO32" s="710">
        <v>0</v>
      </c>
      <c r="BP32" s="710">
        <v>0</v>
      </c>
      <c r="BQ32" s="710">
        <v>0</v>
      </c>
      <c r="BR32" s="710">
        <v>0</v>
      </c>
      <c r="BS32" s="710">
        <v>0</v>
      </c>
      <c r="BT32" s="710">
        <v>0</v>
      </c>
      <c r="BU32" s="710">
        <v>0</v>
      </c>
      <c r="BV32" s="710">
        <v>0</v>
      </c>
      <c r="BW32" s="710">
        <v>0</v>
      </c>
      <c r="BX32" s="710">
        <v>0</v>
      </c>
      <c r="BY32" s="710">
        <v>0</v>
      </c>
      <c r="BZ32" s="710">
        <v>0</v>
      </c>
      <c r="CA32" s="710">
        <v>0</v>
      </c>
      <c r="CB32" s="710">
        <v>0</v>
      </c>
      <c r="CC32" s="710">
        <v>0</v>
      </c>
      <c r="CD32" s="710">
        <v>3.0901401666666666</v>
      </c>
      <c r="CE32" s="710">
        <v>2.6334693333333337</v>
      </c>
      <c r="CF32" s="710">
        <v>2.6983533333333334</v>
      </c>
      <c r="CG32" s="710">
        <v>3.42963</v>
      </c>
      <c r="CH32" s="710">
        <v>3.5283366666666667</v>
      </c>
      <c r="CI32" s="710">
        <v>4.33467</v>
      </c>
      <c r="CJ32" s="710">
        <v>4.7354733333333341</v>
      </c>
      <c r="CK32" s="710">
        <v>5.02156</v>
      </c>
      <c r="CL32" s="710">
        <v>4.7425199999999998</v>
      </c>
      <c r="CM32" s="710">
        <v>4.5907400000000003</v>
      </c>
      <c r="CN32" s="710">
        <v>4.26661</v>
      </c>
      <c r="CO32" s="710">
        <v>3.4420999999999999</v>
      </c>
      <c r="CP32" s="710">
        <v>3.3615300000000001</v>
      </c>
      <c r="CQ32" s="710">
        <v>3.4437933333333337</v>
      </c>
      <c r="CR32" s="710">
        <v>3.3553899999999999</v>
      </c>
      <c r="CS32" s="710">
        <v>3.105363333333333</v>
      </c>
      <c r="CT32" s="710">
        <v>2.6806133333333335</v>
      </c>
      <c r="CU32" s="710">
        <v>2.3616200000000003</v>
      </c>
      <c r="CV32" s="710">
        <v>2.1369000000000002</v>
      </c>
      <c r="CW32" s="710">
        <v>2.1471366666666669</v>
      </c>
      <c r="CX32" s="710">
        <v>2.0609299999999999</v>
      </c>
      <c r="CY32" s="710">
        <v>2.0817700000000001</v>
      </c>
      <c r="CZ32" s="710">
        <v>2.1158733333333335</v>
      </c>
      <c r="DA32" s="710">
        <v>2.1635366666666669</v>
      </c>
      <c r="DB32" s="710">
        <v>2.1392033333333331</v>
      </c>
      <c r="DC32" s="710">
        <v>2.12479</v>
      </c>
      <c r="DD32" s="710">
        <v>2.1308033333333332</v>
      </c>
      <c r="DE32" s="710">
        <v>2.3430866666666668</v>
      </c>
      <c r="DF32" s="710">
        <v>2.612246666666667</v>
      </c>
      <c r="DG32" s="710">
        <v>2.8901300000000005</v>
      </c>
      <c r="DH32" s="710">
        <v>3.2216866666666668</v>
      </c>
      <c r="DI32" s="710">
        <v>3.5947499999999999</v>
      </c>
      <c r="DJ32" s="710">
        <v>3.8209699999999995</v>
      </c>
      <c r="DK32" s="710">
        <v>4.0648333333333335</v>
      </c>
      <c r="DL32" s="710">
        <v>4.5031299999999996</v>
      </c>
      <c r="DM32" s="710">
        <v>4.7221333333333337</v>
      </c>
      <c r="DN32" s="710">
        <v>4.4806300000000006</v>
      </c>
      <c r="DO32" s="710">
        <v>4.8599350000000001</v>
      </c>
      <c r="DP32" s="710">
        <v>4.9772999999999996</v>
      </c>
      <c r="DQ32" s="710">
        <v>4.2097899999999999</v>
      </c>
      <c r="DR32" s="710">
        <v>2.0095566666666662</v>
      </c>
      <c r="DS32" s="710">
        <v>1.3106333333333333</v>
      </c>
      <c r="DT32" s="710">
        <v>0.86920000000000008</v>
      </c>
      <c r="DU32" s="710">
        <v>0.7219000000000001</v>
      </c>
      <c r="DV32" s="710">
        <v>0.66216666666666668</v>
      </c>
      <c r="DW32" s="710">
        <v>0.68626666666666658</v>
      </c>
      <c r="DX32" s="710">
        <v>0.87493333333333334</v>
      </c>
      <c r="DY32" s="710">
        <v>1.0204666666666666</v>
      </c>
      <c r="DZ32" s="710">
        <v>1.0931333333333335</v>
      </c>
      <c r="EA32" s="710">
        <v>1.4116333333333333</v>
      </c>
      <c r="EB32" s="710">
        <v>1.5620666666666667</v>
      </c>
      <c r="EC32" s="710">
        <v>1.4955666666666667</v>
      </c>
      <c r="ED32" s="710">
        <v>1.0429333333333333</v>
      </c>
      <c r="EE32" s="710">
        <v>0.69603333333333328</v>
      </c>
      <c r="EF32" s="710">
        <v>0.35856666666666664</v>
      </c>
      <c r="EG32" s="710">
        <v>0.19510000000000002</v>
      </c>
      <c r="EH32" s="710">
        <v>0.21146666666666669</v>
      </c>
      <c r="EI32" s="710">
        <v>0.20680000000000001</v>
      </c>
      <c r="EJ32" s="710">
        <v>0.22350000000000003</v>
      </c>
      <c r="EK32" s="710">
        <v>0.2409</v>
      </c>
      <c r="EL32" s="710">
        <v>0.29499999999999998</v>
      </c>
      <c r="EM32" s="710">
        <v>0.3</v>
      </c>
      <c r="EN32" s="710">
        <v>0.16500000000000001</v>
      </c>
      <c r="EO32" s="710">
        <v>8.1000000000000003E-2</v>
      </c>
      <c r="EP32" s="710">
        <v>4.5999999999999999E-2</v>
      </c>
      <c r="EQ32" s="710">
        <v>-6.0000000000000001E-3</v>
      </c>
      <c r="ER32" s="710">
        <v>-2.8000000000000001E-2</v>
      </c>
      <c r="ES32" s="710">
        <v>-0.09</v>
      </c>
      <c r="ET32" s="710">
        <v>-0.188</v>
      </c>
      <c r="EU32" s="710">
        <v>-0.25800000000000001</v>
      </c>
      <c r="EV32" s="710">
        <v>-0.29799999999999999</v>
      </c>
      <c r="EW32" s="710">
        <v>-0.313</v>
      </c>
      <c r="EX32" s="710">
        <v>-0.32800000000000001</v>
      </c>
      <c r="EY32" s="710">
        <v>-0.33</v>
      </c>
      <c r="EZ32" s="710">
        <v>-0.33</v>
      </c>
      <c r="FA32" s="710">
        <v>-0.32900000000000001</v>
      </c>
      <c r="FB32" s="710">
        <v>-0.32800000000000001</v>
      </c>
      <c r="FC32" s="710">
        <v>-0.32500000000000001</v>
      </c>
      <c r="FD32" s="710">
        <v>-0.32</v>
      </c>
      <c r="FE32" s="710">
        <v>-0.315</v>
      </c>
      <c r="FF32" s="710">
        <v>-0.309</v>
      </c>
      <c r="FG32" s="710">
        <v>-0.317</v>
      </c>
      <c r="FH32" s="710">
        <v>-0.39600000000000002</v>
      </c>
      <c r="FI32" s="710">
        <v>-0.40300000000000002</v>
      </c>
      <c r="FJ32" s="710">
        <v>-0.40553333333333336</v>
      </c>
      <c r="FK32" s="710">
        <v>-0.30070000000000002</v>
      </c>
      <c r="FL32" s="710">
        <v>-0.47173333333333334</v>
      </c>
      <c r="FM32" s="710">
        <v>-0.52270000000000005</v>
      </c>
      <c r="FN32" s="710">
        <v>-0.54246666666666676</v>
      </c>
      <c r="FO32" s="710">
        <v>-0.54039999999999999</v>
      </c>
      <c r="FP32" s="710">
        <v>-0.47477272727272546</v>
      </c>
      <c r="FQ32" s="710">
        <v>-0.54000000000000625</v>
      </c>
      <c r="FR32" s="710">
        <v>-0.53499999999999659</v>
      </c>
      <c r="FS32" s="710">
        <v>-0.52500000000000568</v>
      </c>
      <c r="FT32" s="710">
        <v>-0.51500000000000057</v>
      </c>
      <c r="FU32" s="710">
        <v>-0.49500000000000455</v>
      </c>
      <c r="FV32" s="710">
        <v>-0.48000000000000398</v>
      </c>
      <c r="FW32" s="710">
        <v>-0.46500000000000341</v>
      </c>
      <c r="FX32" s="710">
        <v>-0.43999999999999773</v>
      </c>
      <c r="FY32" s="710">
        <v>-0.42499999999999716</v>
      </c>
      <c r="FZ32" s="710">
        <v>-0.37000000000000455</v>
      </c>
      <c r="GA32" s="710"/>
      <c r="GB32" s="710">
        <v>-0.34499999999999886</v>
      </c>
      <c r="GC32" s="710">
        <v>-0.31499999999999773</v>
      </c>
      <c r="GD32" s="710">
        <v>-0.28499999999999659</v>
      </c>
      <c r="GE32" s="710">
        <v>-0.25499999999999545</v>
      </c>
      <c r="GF32" s="710">
        <v>-0.23000000000000398</v>
      </c>
      <c r="GG32" s="710">
        <v>-0.20000000000000284</v>
      </c>
      <c r="GH32" s="710">
        <v>-0.16500000000000625</v>
      </c>
    </row>
    <row r="33" spans="2:190">
      <c r="B33" s="369" t="s">
        <v>974</v>
      </c>
      <c r="C33" s="703"/>
      <c r="D33" s="705"/>
      <c r="E33" s="714"/>
      <c r="F33" s="714"/>
      <c r="G33" s="714"/>
      <c r="H33" s="714"/>
      <c r="I33" s="714"/>
      <c r="J33" s="714"/>
      <c r="K33" s="714"/>
      <c r="L33" s="714"/>
      <c r="M33" s="714"/>
      <c r="N33" s="714"/>
      <c r="O33" s="714"/>
      <c r="P33" s="714"/>
      <c r="Q33" s="714"/>
      <c r="R33" s="714"/>
      <c r="S33" s="714"/>
      <c r="T33" s="714"/>
      <c r="U33" s="714"/>
      <c r="V33" s="714"/>
      <c r="W33" s="714"/>
      <c r="X33" s="714"/>
      <c r="Y33" s="714"/>
      <c r="Z33" s="714"/>
      <c r="AA33" s="714"/>
      <c r="AB33" s="714"/>
      <c r="AC33" s="714"/>
      <c r="AD33" s="714"/>
      <c r="AE33" s="714"/>
      <c r="AF33" s="714"/>
      <c r="AG33" s="714"/>
      <c r="AH33" s="714"/>
      <c r="AI33" s="714"/>
      <c r="AJ33" s="714"/>
      <c r="AK33" s="714"/>
      <c r="AL33" s="714"/>
      <c r="AM33" s="714"/>
      <c r="AN33" s="714"/>
      <c r="AO33" s="714"/>
      <c r="AP33" s="714"/>
      <c r="AQ33" s="714"/>
      <c r="AR33" s="714"/>
      <c r="AS33" s="714"/>
      <c r="AT33" s="714"/>
      <c r="AU33" s="714"/>
      <c r="AV33" s="714"/>
      <c r="AW33" s="714"/>
      <c r="AX33" s="714"/>
      <c r="AY33" s="714"/>
      <c r="AZ33" s="714"/>
      <c r="BA33" s="714"/>
      <c r="BB33" s="714"/>
      <c r="BC33" s="714"/>
      <c r="BD33" s="714"/>
      <c r="BE33" s="714"/>
      <c r="BF33" s="714"/>
      <c r="BG33" s="714"/>
      <c r="BH33" s="714"/>
      <c r="BI33" s="714"/>
      <c r="BJ33" s="714"/>
      <c r="BK33" s="714"/>
      <c r="BL33" s="714"/>
      <c r="BM33" s="714"/>
      <c r="BN33" s="714"/>
      <c r="BO33" s="714"/>
      <c r="BP33" s="714"/>
      <c r="BQ33" s="714"/>
      <c r="BR33" s="714"/>
      <c r="BS33" s="714"/>
      <c r="BT33" s="714"/>
      <c r="BU33" s="714"/>
      <c r="BV33" s="714"/>
      <c r="BW33" s="714"/>
      <c r="BX33" s="714"/>
      <c r="BY33" s="714"/>
      <c r="BZ33" s="714"/>
      <c r="CA33" s="714"/>
      <c r="CB33" s="714"/>
      <c r="CC33" s="714"/>
      <c r="CD33" s="714"/>
      <c r="CE33" s="714"/>
      <c r="CF33" s="714"/>
      <c r="CG33" s="714"/>
      <c r="CH33" s="714"/>
      <c r="CI33" s="714"/>
      <c r="CJ33" s="714"/>
      <c r="CK33" s="714"/>
      <c r="CL33" s="714"/>
      <c r="CM33" s="714"/>
      <c r="CN33" s="714"/>
      <c r="CO33" s="714"/>
      <c r="CP33" s="714"/>
      <c r="CQ33" s="714"/>
      <c r="CR33" s="714"/>
      <c r="CS33" s="714"/>
      <c r="CT33" s="714"/>
      <c r="CU33" s="714"/>
      <c r="CV33" s="714"/>
      <c r="CW33" s="714"/>
      <c r="CX33" s="714"/>
      <c r="CY33" s="714"/>
      <c r="CZ33" s="714"/>
      <c r="DA33" s="714"/>
      <c r="DB33" s="714"/>
      <c r="DC33" s="714"/>
      <c r="DD33" s="714"/>
      <c r="DE33" s="714"/>
      <c r="DF33" s="714"/>
      <c r="DG33" s="714"/>
      <c r="DH33" s="714"/>
      <c r="DI33" s="714"/>
      <c r="DJ33" s="714"/>
      <c r="DK33" s="714"/>
      <c r="DL33" s="714"/>
      <c r="DM33" s="714"/>
      <c r="DN33" s="714"/>
      <c r="DO33" s="714"/>
      <c r="DP33" s="714"/>
      <c r="DQ33" s="714"/>
      <c r="DR33" s="714"/>
      <c r="DS33" s="714"/>
      <c r="DT33" s="714"/>
      <c r="DU33" s="715"/>
      <c r="DV33" s="715"/>
      <c r="DW33" s="715"/>
      <c r="DX33" s="715"/>
      <c r="DY33" s="715"/>
      <c r="DZ33" s="715"/>
      <c r="EA33" s="715"/>
      <c r="EB33" s="715"/>
      <c r="EC33" s="715"/>
      <c r="ED33" s="715"/>
      <c r="EE33" s="715"/>
      <c r="EF33" s="715"/>
      <c r="EG33" s="715"/>
      <c r="EH33" s="715"/>
      <c r="EI33" s="715"/>
      <c r="EJ33" s="715"/>
      <c r="EK33" s="715"/>
      <c r="EL33" s="715"/>
      <c r="EM33" s="715"/>
      <c r="EN33" s="715"/>
      <c r="EO33" s="715"/>
      <c r="EP33" s="715"/>
      <c r="EQ33" s="715"/>
      <c r="ER33" s="715"/>
      <c r="ES33" s="715"/>
      <c r="ET33" s="715"/>
      <c r="EU33" s="715"/>
      <c r="EV33" s="715"/>
      <c r="EW33" s="715"/>
      <c r="EX33" s="715"/>
      <c r="EY33" s="715"/>
      <c r="EZ33" s="715"/>
      <c r="FA33" s="715"/>
      <c r="FB33" s="715"/>
      <c r="FC33" s="715"/>
      <c r="FD33" s="715"/>
      <c r="FE33" s="715"/>
      <c r="FF33" s="715"/>
      <c r="FG33" s="715"/>
      <c r="FH33" s="715"/>
      <c r="FI33" s="715"/>
      <c r="FJ33" s="715"/>
      <c r="FK33" s="715"/>
      <c r="FL33" s="715"/>
      <c r="FM33" s="715"/>
      <c r="FN33" s="715"/>
      <c r="FO33" s="715"/>
      <c r="FP33" s="715"/>
      <c r="FQ33" s="715"/>
      <c r="FR33" s="715"/>
      <c r="FS33" s="715"/>
      <c r="FT33" s="715"/>
      <c r="FU33" s="715"/>
      <c r="FV33" s="715"/>
      <c r="FW33" s="715"/>
      <c r="FX33" s="715"/>
      <c r="FY33" s="715"/>
      <c r="FZ33" s="715"/>
      <c r="GA33" s="715"/>
      <c r="GB33" s="715"/>
      <c r="GC33" s="715"/>
      <c r="GD33" s="715"/>
      <c r="GE33" s="715"/>
      <c r="GF33" s="715"/>
      <c r="GG33" s="715"/>
      <c r="GH33" s="715"/>
    </row>
    <row r="37" spans="2:190" ht="15.5" thickBot="1">
      <c r="B37" s="369" t="s">
        <v>1076</v>
      </c>
      <c r="C37" s="716"/>
      <c r="D37" s="716"/>
      <c r="E37" s="716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6"/>
      <c r="Y37" s="716"/>
      <c r="Z37" s="716"/>
      <c r="AA37" s="716"/>
      <c r="AB37" s="716"/>
      <c r="AC37" s="716"/>
      <c r="AD37" s="716"/>
      <c r="AE37" s="716"/>
      <c r="AF37" s="716"/>
      <c r="AG37" s="716"/>
      <c r="AH37" s="716"/>
      <c r="AI37" s="716"/>
      <c r="AJ37" s="716"/>
      <c r="AK37" s="716"/>
      <c r="AL37" s="716"/>
      <c r="AM37" s="716"/>
      <c r="AN37" s="716"/>
      <c r="AO37" s="716"/>
      <c r="AP37" s="716"/>
      <c r="AQ37" s="716"/>
      <c r="AR37" s="716"/>
      <c r="AS37" s="716"/>
      <c r="AT37" s="716"/>
      <c r="AU37" s="716"/>
      <c r="AV37" s="716"/>
      <c r="AW37" s="716"/>
      <c r="AX37" s="716"/>
      <c r="AY37" s="716"/>
      <c r="AZ37" s="716"/>
      <c r="BA37" s="716"/>
      <c r="BB37" s="716"/>
      <c r="BC37" s="716"/>
      <c r="BD37" s="716"/>
      <c r="BE37" s="716"/>
      <c r="BF37" s="716"/>
      <c r="BG37" s="716"/>
      <c r="BH37" s="716"/>
      <c r="BI37" s="716"/>
      <c r="BJ37" s="716"/>
      <c r="BK37" s="716"/>
      <c r="BL37" s="716"/>
      <c r="BM37" s="716"/>
      <c r="BN37" s="716"/>
      <c r="BO37" s="716"/>
      <c r="BP37" s="716"/>
      <c r="BQ37" s="716"/>
      <c r="BR37" s="716"/>
      <c r="BS37" s="716"/>
      <c r="BT37" s="716"/>
      <c r="BU37" s="716"/>
      <c r="BV37" s="716"/>
      <c r="BW37" s="716"/>
      <c r="BX37" s="716"/>
      <c r="BY37" s="716"/>
      <c r="BZ37" s="716"/>
      <c r="CA37" s="716"/>
      <c r="CB37" s="716"/>
      <c r="CC37" s="716"/>
      <c r="CD37" s="716"/>
      <c r="CE37" s="716"/>
      <c r="CF37" s="716"/>
      <c r="CG37" s="716"/>
      <c r="CH37" s="716"/>
      <c r="CI37" s="716"/>
      <c r="CJ37" s="716"/>
      <c r="CK37" s="716"/>
      <c r="CL37" s="716"/>
      <c r="CM37" s="716"/>
      <c r="CN37" s="716"/>
      <c r="CO37" s="716"/>
      <c r="CP37" s="716"/>
      <c r="CQ37" s="716"/>
      <c r="CR37" s="716"/>
      <c r="CS37" s="716"/>
      <c r="CT37" s="716"/>
      <c r="CU37" s="716"/>
      <c r="CV37" s="716"/>
      <c r="CW37" s="716"/>
      <c r="CX37" s="716"/>
      <c r="CY37" s="716"/>
      <c r="CZ37" s="716"/>
      <c r="DA37" s="716"/>
      <c r="DB37" s="716"/>
      <c r="DC37" s="716"/>
      <c r="DD37" s="716"/>
      <c r="DE37" s="716"/>
      <c r="DF37" s="716"/>
      <c r="DG37" s="716"/>
      <c r="DH37" s="716"/>
      <c r="DI37" s="716"/>
      <c r="DJ37" s="716"/>
      <c r="DK37" s="716"/>
      <c r="DL37" s="716"/>
      <c r="DM37" s="716"/>
      <c r="DN37" s="716"/>
      <c r="DO37" s="716"/>
      <c r="DP37" s="716"/>
      <c r="DQ37" s="716"/>
      <c r="DR37" s="716"/>
      <c r="DS37" s="716"/>
      <c r="DT37" s="716"/>
      <c r="DU37" s="716"/>
      <c r="DV37" s="716"/>
      <c r="DW37" s="716" t="s">
        <v>998</v>
      </c>
      <c r="DX37" s="716"/>
      <c r="DY37" s="716"/>
      <c r="DZ37" s="716"/>
      <c r="EA37" s="716"/>
      <c r="EB37" s="716"/>
      <c r="EC37" s="716"/>
      <c r="ED37" s="717"/>
      <c r="EE37" s="717"/>
      <c r="EF37" s="717"/>
      <c r="EG37" s="717"/>
      <c r="EH37" s="717"/>
      <c r="EI37" s="718"/>
      <c r="EJ37" s="717"/>
      <c r="EK37" s="717"/>
      <c r="EL37" s="717"/>
      <c r="EM37" s="717"/>
      <c r="EN37" s="718"/>
      <c r="EO37" s="716"/>
      <c r="EP37" s="717"/>
      <c r="EQ37" s="717"/>
      <c r="ER37" s="717"/>
      <c r="ES37" s="717"/>
      <c r="ET37" s="717"/>
      <c r="EU37" s="717"/>
      <c r="EV37" s="717"/>
      <c r="EW37" s="717"/>
      <c r="EX37" s="717"/>
      <c r="EY37" s="719"/>
      <c r="EZ37" s="719"/>
      <c r="FA37" s="719"/>
      <c r="FB37" s="719"/>
      <c r="FC37" s="719"/>
      <c r="FD37" s="719"/>
      <c r="FE37" s="719"/>
      <c r="FF37" s="719"/>
      <c r="FG37" s="719"/>
      <c r="FH37" s="719"/>
      <c r="FI37" s="719"/>
      <c r="FJ37" s="719"/>
      <c r="FK37" s="719"/>
      <c r="FL37" s="719"/>
      <c r="FM37" s="719"/>
      <c r="FN37" s="719"/>
      <c r="FO37" s="719"/>
      <c r="FP37" s="719"/>
      <c r="FQ37" s="719"/>
      <c r="FR37" s="719"/>
      <c r="FS37" s="719"/>
      <c r="FT37" s="719"/>
      <c r="FU37" s="719"/>
      <c r="FV37" s="719"/>
      <c r="FW37" s="719"/>
      <c r="FX37" s="719"/>
      <c r="FY37" s="719"/>
      <c r="FZ37" s="719"/>
      <c r="GA37" s="719"/>
      <c r="GB37" s="719"/>
      <c r="GC37" s="719"/>
      <c r="GD37" s="719"/>
      <c r="GE37" s="719"/>
      <c r="GF37" s="719"/>
      <c r="GG37" s="719"/>
      <c r="GH37" s="719"/>
    </row>
    <row r="38" spans="2:190">
      <c r="B38" s="424" t="s">
        <v>999</v>
      </c>
      <c r="C38" s="424"/>
      <c r="D38" s="424"/>
      <c r="E38" s="424"/>
      <c r="F38" s="720" t="s">
        <v>1075</v>
      </c>
      <c r="G38" s="720" t="s">
        <v>1016</v>
      </c>
      <c r="H38" s="720" t="s">
        <v>1017</v>
      </c>
      <c r="I38" s="720" t="s">
        <v>1018</v>
      </c>
      <c r="J38" s="720" t="s">
        <v>1019</v>
      </c>
      <c r="K38" s="720" t="s">
        <v>1020</v>
      </c>
      <c r="L38" s="720" t="s">
        <v>1021</v>
      </c>
      <c r="M38" s="720" t="s">
        <v>1022</v>
      </c>
      <c r="N38" s="720" t="s">
        <v>1023</v>
      </c>
      <c r="O38" s="720" t="s">
        <v>1024</v>
      </c>
      <c r="P38" s="720" t="s">
        <v>1025</v>
      </c>
      <c r="Q38" s="720" t="s">
        <v>1026</v>
      </c>
      <c r="R38" s="720" t="s">
        <v>1027</v>
      </c>
      <c r="S38" s="720" t="s">
        <v>1028</v>
      </c>
      <c r="T38" s="720" t="s">
        <v>1029</v>
      </c>
      <c r="U38" s="720" t="s">
        <v>1030</v>
      </c>
      <c r="V38" s="720" t="s">
        <v>1031</v>
      </c>
      <c r="W38" s="720" t="s">
        <v>1032</v>
      </c>
      <c r="X38" s="720" t="s">
        <v>1033</v>
      </c>
      <c r="Y38" s="720" t="s">
        <v>1034</v>
      </c>
      <c r="Z38" s="720" t="s">
        <v>1035</v>
      </c>
      <c r="AA38" s="720" t="s">
        <v>1036</v>
      </c>
      <c r="AB38" s="720" t="s">
        <v>1037</v>
      </c>
      <c r="AC38" s="720" t="s">
        <v>1038</v>
      </c>
      <c r="AD38" s="720" t="s">
        <v>1039</v>
      </c>
      <c r="AE38" s="720" t="s">
        <v>1040</v>
      </c>
      <c r="AF38" s="720" t="s">
        <v>1041</v>
      </c>
      <c r="AG38" s="720" t="s">
        <v>1042</v>
      </c>
      <c r="AH38" s="720" t="s">
        <v>1043</v>
      </c>
      <c r="AI38" s="720" t="s">
        <v>1044</v>
      </c>
      <c r="AJ38" s="720" t="s">
        <v>1045</v>
      </c>
      <c r="AK38" s="720" t="s">
        <v>1046</v>
      </c>
      <c r="AL38" s="720" t="s">
        <v>1047</v>
      </c>
      <c r="AM38" s="720" t="s">
        <v>1048</v>
      </c>
      <c r="AN38" s="720" t="s">
        <v>1049</v>
      </c>
      <c r="AO38" s="720" t="s">
        <v>1050</v>
      </c>
      <c r="AP38" s="720" t="s">
        <v>1051</v>
      </c>
      <c r="AQ38" s="720" t="s">
        <v>1052</v>
      </c>
      <c r="AR38" s="720" t="s">
        <v>1053</v>
      </c>
      <c r="AS38" s="720" t="s">
        <v>1054</v>
      </c>
      <c r="AT38" s="720" t="s">
        <v>1055</v>
      </c>
      <c r="AU38" s="720" t="s">
        <v>1056</v>
      </c>
      <c r="AV38" s="720" t="s">
        <v>1057</v>
      </c>
      <c r="AW38" s="720" t="s">
        <v>1058</v>
      </c>
      <c r="AX38" s="720" t="s">
        <v>1059</v>
      </c>
      <c r="AY38" s="720" t="s">
        <v>1060</v>
      </c>
      <c r="AZ38" s="720" t="s">
        <v>1061</v>
      </c>
      <c r="BA38" s="720" t="s">
        <v>1062</v>
      </c>
      <c r="BB38" s="720" t="s">
        <v>1063</v>
      </c>
      <c r="BC38" s="720" t="s">
        <v>1064</v>
      </c>
      <c r="BD38" s="720" t="s">
        <v>1065</v>
      </c>
      <c r="BE38" s="720" t="s">
        <v>1066</v>
      </c>
      <c r="BF38" s="720" t="s">
        <v>1067</v>
      </c>
      <c r="BG38" s="720" t="s">
        <v>1068</v>
      </c>
      <c r="BH38" s="720" t="s">
        <v>1069</v>
      </c>
      <c r="BI38" s="720" t="s">
        <v>1070</v>
      </c>
      <c r="BJ38" s="720" t="s">
        <v>1071</v>
      </c>
      <c r="BK38" s="720" t="s">
        <v>1072</v>
      </c>
      <c r="BL38" s="720" t="s">
        <v>1073</v>
      </c>
      <c r="BM38" s="720" t="s">
        <v>1074</v>
      </c>
      <c r="BN38" s="720" t="s">
        <v>975</v>
      </c>
      <c r="BO38" s="720" t="s">
        <v>976</v>
      </c>
      <c r="BP38" s="720" t="s">
        <v>977</v>
      </c>
      <c r="BQ38" s="720" t="s">
        <v>978</v>
      </c>
      <c r="BR38" s="720" t="s">
        <v>979</v>
      </c>
      <c r="BS38" s="720" t="s">
        <v>980</v>
      </c>
      <c r="BT38" s="720" t="s">
        <v>981</v>
      </c>
      <c r="BU38" s="720" t="s">
        <v>982</v>
      </c>
      <c r="BV38" s="720" t="s">
        <v>983</v>
      </c>
      <c r="BW38" s="720" t="s">
        <v>984</v>
      </c>
      <c r="BX38" s="720" t="s">
        <v>985</v>
      </c>
      <c r="BY38" s="720" t="s">
        <v>986</v>
      </c>
      <c r="BZ38" s="720" t="s">
        <v>788</v>
      </c>
      <c r="CA38" s="720" t="s">
        <v>789</v>
      </c>
      <c r="CB38" s="720" t="s">
        <v>790</v>
      </c>
      <c r="CC38" s="720" t="s">
        <v>791</v>
      </c>
      <c r="CD38" s="720" t="s">
        <v>792</v>
      </c>
      <c r="CE38" s="720" t="s">
        <v>793</v>
      </c>
      <c r="CF38" s="720" t="s">
        <v>794</v>
      </c>
      <c r="CG38" s="720" t="s">
        <v>795</v>
      </c>
      <c r="CH38" s="720" t="s">
        <v>796</v>
      </c>
      <c r="CI38" s="720" t="s">
        <v>797</v>
      </c>
      <c r="CJ38" s="720" t="s">
        <v>798</v>
      </c>
      <c r="CK38" s="720" t="s">
        <v>799</v>
      </c>
      <c r="CL38" s="720" t="s">
        <v>800</v>
      </c>
      <c r="CM38" s="720" t="s">
        <v>801</v>
      </c>
      <c r="CN38" s="720" t="s">
        <v>802</v>
      </c>
      <c r="CO38" s="720" t="s">
        <v>803</v>
      </c>
      <c r="CP38" s="720" t="s">
        <v>804</v>
      </c>
      <c r="CQ38" s="720" t="s">
        <v>805</v>
      </c>
      <c r="CR38" s="720" t="s">
        <v>806</v>
      </c>
      <c r="CS38" s="720" t="s">
        <v>807</v>
      </c>
      <c r="CT38" s="720" t="s">
        <v>808</v>
      </c>
      <c r="CU38" s="720" t="s">
        <v>809</v>
      </c>
      <c r="CV38" s="720" t="s">
        <v>810</v>
      </c>
      <c r="CW38" s="720" t="s">
        <v>811</v>
      </c>
      <c r="CX38" s="720" t="s">
        <v>812</v>
      </c>
      <c r="CY38" s="720" t="s">
        <v>813</v>
      </c>
      <c r="CZ38" s="720" t="s">
        <v>814</v>
      </c>
      <c r="DA38" s="720" t="s">
        <v>815</v>
      </c>
      <c r="DB38" s="720" t="s">
        <v>816</v>
      </c>
      <c r="DC38" s="720" t="s">
        <v>817</v>
      </c>
      <c r="DD38" s="720" t="s">
        <v>818</v>
      </c>
      <c r="DE38" s="720" t="s">
        <v>819</v>
      </c>
      <c r="DF38" s="720" t="s">
        <v>820</v>
      </c>
      <c r="DG38" s="720" t="s">
        <v>821</v>
      </c>
      <c r="DH38" s="720" t="s">
        <v>822</v>
      </c>
      <c r="DI38" s="720" t="s">
        <v>823</v>
      </c>
      <c r="DJ38" s="720" t="s">
        <v>824</v>
      </c>
      <c r="DK38" s="720" t="s">
        <v>825</v>
      </c>
      <c r="DL38" s="720" t="s">
        <v>826</v>
      </c>
      <c r="DM38" s="720" t="s">
        <v>827</v>
      </c>
      <c r="DN38" s="720" t="s">
        <v>828</v>
      </c>
      <c r="DO38" s="720" t="s">
        <v>829</v>
      </c>
      <c r="DP38" s="720" t="s">
        <v>830</v>
      </c>
      <c r="DQ38" s="720" t="s">
        <v>831</v>
      </c>
      <c r="DR38" s="720" t="s">
        <v>832</v>
      </c>
      <c r="DS38" s="720" t="s">
        <v>833</v>
      </c>
      <c r="DT38" s="720" t="s">
        <v>834</v>
      </c>
      <c r="DU38" s="720" t="s">
        <v>835</v>
      </c>
      <c r="DV38" s="720" t="s">
        <v>836</v>
      </c>
      <c r="DW38" s="720" t="s">
        <v>837</v>
      </c>
      <c r="DX38" s="720" t="s">
        <v>838</v>
      </c>
      <c r="DY38" s="720" t="s">
        <v>839</v>
      </c>
      <c r="DZ38" s="720" t="s">
        <v>843</v>
      </c>
      <c r="EA38" s="720" t="s">
        <v>844</v>
      </c>
      <c r="EB38" s="720" t="s">
        <v>845</v>
      </c>
      <c r="EC38" s="720" t="s">
        <v>846</v>
      </c>
      <c r="ED38" s="720" t="s">
        <v>847</v>
      </c>
      <c r="EE38" s="720" t="s">
        <v>848</v>
      </c>
      <c r="EF38" s="720" t="s">
        <v>849</v>
      </c>
      <c r="EG38" s="720" t="s">
        <v>850</v>
      </c>
      <c r="EH38" s="720" t="s">
        <v>851</v>
      </c>
      <c r="EI38" s="720" t="s">
        <v>852</v>
      </c>
      <c r="EJ38" s="720" t="s">
        <v>853</v>
      </c>
      <c r="EK38" s="720" t="s">
        <v>854</v>
      </c>
      <c r="EL38" s="720" t="s">
        <v>855</v>
      </c>
      <c r="EM38" s="720" t="s">
        <v>856</v>
      </c>
      <c r="EN38" s="721" t="s">
        <v>857</v>
      </c>
      <c r="EO38" s="722" t="s">
        <v>858</v>
      </c>
      <c r="EP38" s="423" t="s">
        <v>859</v>
      </c>
      <c r="EQ38" s="423" t="s">
        <v>860</v>
      </c>
      <c r="ER38" s="423" t="s">
        <v>861</v>
      </c>
      <c r="ES38" s="423" t="s">
        <v>862</v>
      </c>
      <c r="ET38" s="423" t="s">
        <v>863</v>
      </c>
      <c r="EU38" s="423" t="s">
        <v>864</v>
      </c>
      <c r="EV38" s="423" t="s">
        <v>865</v>
      </c>
      <c r="EW38" s="423" t="s">
        <v>866</v>
      </c>
      <c r="EX38" s="423" t="s">
        <v>867</v>
      </c>
      <c r="EY38" s="423" t="s">
        <v>868</v>
      </c>
      <c r="EZ38" s="423" t="s">
        <v>869</v>
      </c>
      <c r="FA38" s="423" t="s">
        <v>870</v>
      </c>
      <c r="FB38" s="423" t="s">
        <v>871</v>
      </c>
      <c r="FC38" s="423" t="s">
        <v>872</v>
      </c>
      <c r="FD38" s="423" t="s">
        <v>873</v>
      </c>
      <c r="FE38" s="423" t="s">
        <v>874</v>
      </c>
      <c r="FF38" s="423" t="s">
        <v>875</v>
      </c>
      <c r="FG38" s="423" t="s">
        <v>876</v>
      </c>
      <c r="FH38" s="423" t="s">
        <v>877</v>
      </c>
      <c r="FI38" s="423" t="s">
        <v>878</v>
      </c>
      <c r="FJ38" s="423" t="s">
        <v>879</v>
      </c>
      <c r="FK38" s="423" t="s">
        <v>880</v>
      </c>
      <c r="FL38" s="423" t="s">
        <v>881</v>
      </c>
      <c r="FM38" s="423" t="s">
        <v>882</v>
      </c>
      <c r="FN38" s="423" t="s">
        <v>883</v>
      </c>
      <c r="FO38" s="423" t="s">
        <v>987</v>
      </c>
      <c r="FP38" s="423" t="s">
        <v>988</v>
      </c>
      <c r="FQ38" s="423" t="s">
        <v>989</v>
      </c>
      <c r="FR38" s="423" t="s">
        <v>990</v>
      </c>
      <c r="FS38" s="423" t="s">
        <v>991</v>
      </c>
      <c r="FT38" s="423" t="s">
        <v>992</v>
      </c>
      <c r="FU38" s="423" t="s">
        <v>993</v>
      </c>
      <c r="FV38" s="423" t="s">
        <v>994</v>
      </c>
      <c r="FW38" s="423" t="s">
        <v>995</v>
      </c>
      <c r="FX38" s="423" t="s">
        <v>996</v>
      </c>
      <c r="FY38" s="423" t="s">
        <v>997</v>
      </c>
      <c r="FZ38" s="423" t="s">
        <v>1000</v>
      </c>
      <c r="GA38" s="423"/>
      <c r="GB38" s="423" t="s">
        <v>1001</v>
      </c>
      <c r="GC38" s="423" t="s">
        <v>1002</v>
      </c>
      <c r="GD38" s="423" t="s">
        <v>1003</v>
      </c>
      <c r="GE38" s="423" t="s">
        <v>1004</v>
      </c>
      <c r="GF38" s="423" t="s">
        <v>1005</v>
      </c>
      <c r="GG38" s="423" t="s">
        <v>1006</v>
      </c>
      <c r="GH38" s="723" t="s">
        <v>1007</v>
      </c>
    </row>
    <row r="39" spans="2:190">
      <c r="B39" s="724" t="s">
        <v>132</v>
      </c>
      <c r="C39" s="724"/>
      <c r="D39" s="724"/>
      <c r="E39" s="724"/>
      <c r="F39" s="724"/>
      <c r="G39" s="724"/>
      <c r="H39" s="724"/>
      <c r="I39" s="724"/>
      <c r="J39" s="724"/>
      <c r="K39" s="724"/>
      <c r="L39" s="724"/>
      <c r="M39" s="724"/>
      <c r="N39" s="724"/>
      <c r="O39" s="724"/>
      <c r="P39" s="724"/>
      <c r="Q39" s="724"/>
      <c r="R39" s="724"/>
      <c r="S39" s="724"/>
      <c r="T39" s="724"/>
      <c r="U39" s="724"/>
      <c r="V39" s="724"/>
      <c r="W39" s="724"/>
      <c r="X39" s="724"/>
      <c r="Y39" s="724"/>
      <c r="Z39" s="724"/>
      <c r="AA39" s="724"/>
      <c r="AB39" s="724"/>
      <c r="AC39" s="724"/>
      <c r="AD39" s="724"/>
      <c r="AE39" s="724"/>
      <c r="AF39" s="724"/>
      <c r="AG39" s="724"/>
      <c r="AH39" s="724"/>
      <c r="AI39" s="724"/>
      <c r="AJ39" s="724"/>
      <c r="AK39" s="724"/>
      <c r="AL39" s="724"/>
      <c r="AM39" s="724"/>
      <c r="AN39" s="724"/>
      <c r="AO39" s="724"/>
      <c r="AP39" s="724"/>
      <c r="AQ39" s="724"/>
      <c r="AR39" s="724"/>
      <c r="AS39" s="724"/>
      <c r="AT39" s="724"/>
      <c r="AU39" s="724"/>
      <c r="AV39" s="724"/>
      <c r="AW39" s="724"/>
      <c r="AX39" s="724"/>
      <c r="AY39" s="724"/>
      <c r="AZ39" s="724"/>
      <c r="BA39" s="724"/>
      <c r="BB39" s="724"/>
      <c r="BC39" s="724"/>
      <c r="BD39" s="724"/>
      <c r="BE39" s="724"/>
      <c r="BF39" s="724"/>
      <c r="BG39" s="724"/>
      <c r="BH39" s="724"/>
      <c r="BI39" s="724"/>
      <c r="BJ39" s="724"/>
      <c r="BK39" s="724"/>
      <c r="BL39" s="724"/>
      <c r="BM39" s="724"/>
      <c r="BN39" s="724"/>
      <c r="BO39" s="724"/>
      <c r="BP39" s="724"/>
      <c r="BQ39" s="724"/>
      <c r="BR39" s="724"/>
      <c r="BS39" s="724"/>
      <c r="BT39" s="724"/>
      <c r="BU39" s="724"/>
      <c r="BV39" s="724"/>
      <c r="BW39" s="724"/>
      <c r="BX39" s="724"/>
      <c r="BY39" s="724"/>
      <c r="BZ39" s="724"/>
      <c r="CA39" s="724"/>
      <c r="CB39" s="724"/>
      <c r="CC39" s="724"/>
      <c r="CD39" s="724"/>
      <c r="CE39" s="724"/>
      <c r="CF39" s="724"/>
      <c r="CG39" s="724"/>
      <c r="CH39" s="724"/>
      <c r="CI39" s="724"/>
      <c r="CJ39" s="724"/>
      <c r="CK39" s="724"/>
      <c r="CL39" s="724"/>
      <c r="CM39" s="724"/>
      <c r="CN39" s="724"/>
      <c r="CO39" s="724"/>
      <c r="CP39" s="724"/>
      <c r="CQ39" s="724"/>
      <c r="CR39" s="724"/>
      <c r="CS39" s="724"/>
      <c r="CT39" s="724"/>
      <c r="CU39" s="724"/>
      <c r="CV39" s="724"/>
      <c r="CW39" s="724"/>
      <c r="CX39" s="724"/>
      <c r="CY39" s="724"/>
      <c r="CZ39" s="724"/>
      <c r="DA39" s="724"/>
      <c r="DB39" s="724"/>
      <c r="DC39" s="724"/>
      <c r="DD39" s="724"/>
      <c r="DE39" s="724"/>
      <c r="DF39" s="724"/>
      <c r="DG39" s="724"/>
      <c r="DH39" s="724"/>
      <c r="DI39" s="724"/>
      <c r="DJ39" s="724"/>
      <c r="DK39" s="724"/>
      <c r="DL39" s="724"/>
      <c r="DM39" s="724"/>
      <c r="DN39" s="724"/>
      <c r="DO39" s="724"/>
      <c r="DP39" s="724"/>
      <c r="DQ39" s="724"/>
      <c r="DR39" s="724"/>
      <c r="DS39" s="724"/>
      <c r="DT39" s="724"/>
      <c r="DU39" s="724"/>
      <c r="DV39" s="724"/>
      <c r="DW39" s="724"/>
      <c r="DX39" s="724"/>
      <c r="DY39" s="724"/>
      <c r="DZ39" s="725"/>
      <c r="EA39" s="725"/>
      <c r="EB39" s="725"/>
      <c r="EC39" s="725"/>
      <c r="ED39" s="725"/>
      <c r="EE39" s="725"/>
      <c r="EF39" s="725"/>
      <c r="EG39" s="725"/>
      <c r="EH39" s="725"/>
      <c r="EI39" s="424"/>
      <c r="EJ39" s="424"/>
      <c r="EK39" s="424"/>
      <c r="EL39" s="424"/>
      <c r="EM39" s="424"/>
      <c r="EN39" s="726"/>
      <c r="EO39" s="727"/>
      <c r="EP39" s="424"/>
      <c r="EQ39" s="424"/>
      <c r="ER39" s="424"/>
      <c r="ES39" s="424"/>
      <c r="ET39" s="424"/>
      <c r="EU39" s="424"/>
      <c r="EV39" s="424"/>
      <c r="EW39" s="424"/>
      <c r="EX39" s="424"/>
      <c r="EY39" s="424"/>
      <c r="EZ39" s="424"/>
      <c r="FA39" s="424"/>
      <c r="FB39" s="424"/>
      <c r="FC39" s="424"/>
      <c r="FD39" s="424"/>
      <c r="FE39" s="424"/>
      <c r="FF39" s="424"/>
      <c r="FG39" s="424"/>
      <c r="FH39" s="424"/>
      <c r="FI39" s="424"/>
      <c r="FJ39" s="424"/>
      <c r="FK39" s="424"/>
      <c r="FL39" s="424"/>
      <c r="FM39" s="424"/>
      <c r="FN39" s="424"/>
      <c r="FO39" s="424"/>
      <c r="FP39" s="424"/>
      <c r="FQ39" s="424"/>
      <c r="FR39" s="424"/>
      <c r="FS39" s="424"/>
      <c r="FT39" s="424"/>
      <c r="FU39" s="424"/>
      <c r="FV39" s="424"/>
      <c r="FW39" s="424"/>
      <c r="FX39" s="424"/>
      <c r="FY39" s="424"/>
      <c r="FZ39" s="424"/>
      <c r="GA39" s="424"/>
      <c r="GB39" s="424"/>
      <c r="GC39" s="424"/>
      <c r="GD39" s="424"/>
      <c r="GE39" s="424"/>
      <c r="GF39" s="424"/>
      <c r="GG39" s="424"/>
      <c r="GH39" s="726"/>
    </row>
    <row r="40" spans="2:190">
      <c r="B40" s="424" t="s">
        <v>1008</v>
      </c>
      <c r="C40" s="424"/>
      <c r="D40" s="424"/>
      <c r="E40" s="424"/>
      <c r="F40" s="425">
        <v>4.7117802857697191E-2</v>
      </c>
      <c r="G40" s="425">
        <v>4.4238672408888541E-2</v>
      </c>
      <c r="H40" s="425">
        <v>4.1367458349351655E-2</v>
      </c>
      <c r="I40" s="425">
        <v>3.8504138912369881E-2</v>
      </c>
      <c r="J40" s="425">
        <v>4.0614934676983273E-2</v>
      </c>
      <c r="K40" s="425">
        <v>3.4676192533895631E-2</v>
      </c>
      <c r="L40" s="425">
        <v>2.8771342522342137E-2</v>
      </c>
      <c r="M40" s="425">
        <v>2.2900191221467671E-2</v>
      </c>
      <c r="N40" s="425">
        <v>-5.0062876095898824E-4</v>
      </c>
      <c r="O40" s="425">
        <v>5.326233768685529E-3</v>
      </c>
      <c r="P40" s="425">
        <v>1.1187065631294447E-2</v>
      </c>
      <c r="Q40" s="425">
        <v>1.7082064860642353E-2</v>
      </c>
      <c r="R40" s="425">
        <v>2.5362580533829327E-2</v>
      </c>
      <c r="S40" s="425">
        <v>2.9742139261046532E-2</v>
      </c>
      <c r="T40" s="425">
        <v>3.4140404087949078E-2</v>
      </c>
      <c r="U40" s="425">
        <v>3.8557454912578816E-2</v>
      </c>
      <c r="V40" s="425">
        <v>5.8376639082587542E-2</v>
      </c>
      <c r="W40" s="425">
        <v>5.276052870334165E-2</v>
      </c>
      <c r="X40" s="425">
        <v>4.7174219336917955E-2</v>
      </c>
      <c r="Y40" s="425">
        <v>4.1617552848894943E-2</v>
      </c>
      <c r="Z40" s="425">
        <v>2.6693593297933256E-2</v>
      </c>
      <c r="AA40" s="425">
        <v>2.7355078690542305E-2</v>
      </c>
      <c r="AB40" s="425">
        <v>2.8016990269627087E-2</v>
      </c>
      <c r="AC40" s="425">
        <v>2.8679328309774578E-2</v>
      </c>
      <c r="AD40" s="425">
        <v>2.4263040545106921E-2</v>
      </c>
      <c r="AE40" s="425">
        <v>2.829236532843021E-2</v>
      </c>
      <c r="AF40" s="425">
        <v>3.2337540979711046E-2</v>
      </c>
      <c r="AG40" s="425">
        <v>3.6398629854314087E-2</v>
      </c>
      <c r="AH40" s="425">
        <v>4.3283562369699935E-2</v>
      </c>
      <c r="AI40" s="425">
        <v>4.5480534355200677E-2</v>
      </c>
      <c r="AJ40" s="425">
        <v>4.7682132777922631E-2</v>
      </c>
      <c r="AK40" s="425">
        <v>4.9888367380329861E-2</v>
      </c>
      <c r="AL40" s="425">
        <v>5.8102568048799152E-2</v>
      </c>
      <c r="AM40" s="425">
        <v>5.6353345185315519E-2</v>
      </c>
      <c r="AN40" s="425">
        <v>5.4607014083668706E-2</v>
      </c>
      <c r="AO40" s="425">
        <v>5.2863569963287116E-2</v>
      </c>
      <c r="AP40" s="425">
        <v>5.1537811327838752E-2</v>
      </c>
      <c r="AQ40" s="425">
        <v>4.9496419526761058E-2</v>
      </c>
      <c r="AR40" s="425">
        <v>4.7458990760051896E-2</v>
      </c>
      <c r="AS40" s="425">
        <v>4.5425517334115269E-2</v>
      </c>
      <c r="AT40" s="425">
        <v>4.9566927833819427E-2</v>
      </c>
      <c r="AU40" s="425">
        <v>4.3450860534532947E-2</v>
      </c>
      <c r="AV40" s="425">
        <v>3.7370432962658726E-2</v>
      </c>
      <c r="AW40" s="425">
        <v>3.1325437437328928E-2</v>
      </c>
      <c r="AX40" s="425">
        <v>1.4180362512053447E-2</v>
      </c>
      <c r="AY40" s="425">
        <v>1.5615483596383045E-2</v>
      </c>
      <c r="AZ40" s="425">
        <v>1.705263545610813E-2</v>
      </c>
      <c r="BA40" s="425">
        <v>1.8491820964887509E-2</v>
      </c>
      <c r="BB40" s="425">
        <v>1.9938780630507972E-2</v>
      </c>
      <c r="BC40" s="425">
        <v>2.1347382390493247E-2</v>
      </c>
      <c r="BD40" s="425">
        <v>2.2757929521079193E-2</v>
      </c>
      <c r="BE40" s="425">
        <v>2.4170424708948934E-2</v>
      </c>
      <c r="BF40" s="425">
        <v>2.2380276991567589E-2</v>
      </c>
      <c r="BG40" s="425">
        <v>2.5943450762630667E-2</v>
      </c>
      <c r="BH40" s="425">
        <v>2.9519042816409671E-2</v>
      </c>
      <c r="BI40" s="425">
        <v>3.3107096432788058E-2</v>
      </c>
      <c r="BJ40" s="425">
        <v>4.7801818342517233E-2</v>
      </c>
      <c r="BK40" s="425">
        <v>4.4053601028087745E-2</v>
      </c>
      <c r="BL40" s="425">
        <v>4.0318791910504713E-2</v>
      </c>
      <c r="BM40" s="425">
        <v>3.6597343025701744E-2</v>
      </c>
      <c r="BN40" s="425">
        <v>2.6896405758494616E-2</v>
      </c>
      <c r="BO40" s="425">
        <v>2.7153301347991737E-2</v>
      </c>
      <c r="BP40" s="425">
        <v>2.741026120428728E-2</v>
      </c>
      <c r="BQ40" s="425">
        <v>2.7667285343457838E-2</v>
      </c>
      <c r="BR40" s="425">
        <v>2.2752228620064995E-2</v>
      </c>
      <c r="BS40" s="425">
        <v>2.6432634069517857E-2</v>
      </c>
      <c r="BT40" s="425">
        <v>3.0126283571530757E-2</v>
      </c>
      <c r="BU40" s="425">
        <v>3.3833224785236711E-2</v>
      </c>
      <c r="BV40" s="425">
        <v>5.2637557665920598E-2</v>
      </c>
      <c r="BW40" s="425">
        <v>4.6508777131705065E-2</v>
      </c>
      <c r="BX40" s="425">
        <v>4.0415680248109334E-2</v>
      </c>
      <c r="BY40" s="425">
        <v>3.4358059253912915E-2</v>
      </c>
      <c r="BZ40" s="425">
        <v>1.3000632520548941E-2</v>
      </c>
      <c r="CA40" s="425">
        <v>1.7158676589638409E-2</v>
      </c>
      <c r="CB40" s="425">
        <v>2.1333788101654677E-2</v>
      </c>
      <c r="CC40" s="425">
        <v>2.5526037112999975E-2</v>
      </c>
      <c r="CD40" s="425">
        <v>3.0199798144856446E-2</v>
      </c>
      <c r="CE40" s="425">
        <v>3.4006883731391283E-2</v>
      </c>
      <c r="CF40" s="425">
        <v>3.7828038337051562E-2</v>
      </c>
      <c r="CG40" s="425">
        <v>4.1663313953654732E-2</v>
      </c>
      <c r="CH40" s="425">
        <v>6.655606110037221E-2</v>
      </c>
      <c r="CI40" s="425">
        <v>5.6524766959346523E-2</v>
      </c>
      <c r="CJ40" s="425">
        <v>4.6587820284725787E-2</v>
      </c>
      <c r="CK40" s="425">
        <v>3.6744333709008863E-2</v>
      </c>
      <c r="CL40" s="425">
        <v>1.0821442645771536E-2</v>
      </c>
      <c r="CM40" s="425">
        <v>1.18647316864572E-2</v>
      </c>
      <c r="CN40" s="425">
        <v>1.2909097526640998E-2</v>
      </c>
      <c r="CO40" s="425">
        <v>1.3954541277709709E-2</v>
      </c>
      <c r="CP40" s="425">
        <v>1.5899034109858601E-2</v>
      </c>
      <c r="CQ40" s="425">
        <v>1.6317023118770684E-2</v>
      </c>
      <c r="CR40" s="425">
        <v>1.6735184108170872E-2</v>
      </c>
      <c r="CS40" s="425">
        <v>1.7153517148819832E-2</v>
      </c>
      <c r="CT40" s="425">
        <v>8.9163105642058125E-3</v>
      </c>
      <c r="CU40" s="425">
        <v>1.5067911934394084E-2</v>
      </c>
      <c r="CV40" s="425">
        <v>2.1257021073087676E-2</v>
      </c>
      <c r="CW40" s="425">
        <v>2.7483866674022087E-2</v>
      </c>
      <c r="CX40" s="425">
        <v>4.5339533749214907E-2</v>
      </c>
      <c r="CY40" s="425">
        <v>4.3978253131192961E-2</v>
      </c>
      <c r="CZ40" s="425">
        <v>4.2618745224200165E-2</v>
      </c>
      <c r="DA40" s="425">
        <v>4.1261007719745668E-2</v>
      </c>
      <c r="DB40" s="425">
        <v>3.5156036116248936E-2</v>
      </c>
      <c r="DC40" s="425">
        <v>3.69299064775973E-2</v>
      </c>
      <c r="DD40" s="425">
        <v>3.8706816589426998E-2</v>
      </c>
      <c r="DE40" s="425">
        <v>4.0486771660733563E-2</v>
      </c>
      <c r="DF40" s="425">
        <v>4.5022652270231854E-2</v>
      </c>
      <c r="DG40" s="425">
        <v>4.4986898647060285E-2</v>
      </c>
      <c r="DH40" s="425">
        <v>4.495114624713617E-2</v>
      </c>
      <c r="DI40" s="425">
        <v>4.4915395070418224E-2</v>
      </c>
      <c r="DJ40" s="425">
        <v>5.722273886573874E-2</v>
      </c>
      <c r="DK40" s="425">
        <v>4.9038331610597098E-2</v>
      </c>
      <c r="DL40" s="425">
        <v>4.0917283304951951E-2</v>
      </c>
      <c r="DM40" s="425">
        <v>3.2859103460443864E-2</v>
      </c>
      <c r="DN40" s="425">
        <v>2.7161648986572792E-2</v>
      </c>
      <c r="DO40" s="425">
        <v>1.7596308614531368E-2</v>
      </c>
      <c r="DP40" s="425">
        <v>8.1200445203312623E-3</v>
      </c>
      <c r="DQ40" s="425">
        <v>-1.2679728099774853E-3</v>
      </c>
      <c r="DR40" s="425">
        <v>-5.0453745084795429E-2</v>
      </c>
      <c r="DS40" s="425">
        <v>-3.3138629920227695E-2</v>
      </c>
      <c r="DT40" s="425">
        <v>-1.5507771092188944E-2</v>
      </c>
      <c r="DU40" s="425">
        <v>2.4445890313131986E-3</v>
      </c>
      <c r="DV40" s="425">
        <v>5.707033483491971E-2</v>
      </c>
      <c r="DW40" s="425">
        <v>5.1653854090783928E-2</v>
      </c>
      <c r="DX40" s="425">
        <v>4.6265127662217138E-2</v>
      </c>
      <c r="DY40" s="425">
        <v>4.0904013334732037E-2</v>
      </c>
      <c r="DZ40" s="425">
        <v>3.1496244942410503E-2</v>
      </c>
      <c r="EA40" s="425">
        <v>2.8817480226280816E-2</v>
      </c>
      <c r="EB40" s="425">
        <v>2.6145672181529692E-2</v>
      </c>
      <c r="EC40" s="425">
        <v>2.3480802741891047E-2</v>
      </c>
      <c r="ED40" s="728">
        <v>1.5033078997943851E-2</v>
      </c>
      <c r="EE40" s="425">
        <v>1.6217105410963068E-2</v>
      </c>
      <c r="EF40" s="425">
        <v>1.7402512979509371E-2</v>
      </c>
      <c r="EG40" s="425">
        <v>1.8589303314686681E-2</v>
      </c>
      <c r="EH40" s="425">
        <v>1.9845622505158179E-2</v>
      </c>
      <c r="EI40" s="425">
        <v>2.0993312369236076E-2</v>
      </c>
      <c r="EJ40" s="425">
        <v>2.2142293793521669E-2</v>
      </c>
      <c r="EK40" s="425">
        <v>2.3292568231480595E-2</v>
      </c>
      <c r="EL40" s="425">
        <v>2.7267519329120134E-2</v>
      </c>
      <c r="EM40" s="425">
        <v>2.6548119492940319E-2</v>
      </c>
      <c r="EN40" s="729">
        <v>2.5829223455541696E-2</v>
      </c>
      <c r="EO40" s="730">
        <v>2.5110830864111987E-2</v>
      </c>
      <c r="EP40" s="425">
        <v>2.4167722479540122E-2</v>
      </c>
      <c r="EQ40" s="425">
        <v>4.978869226714832E-2</v>
      </c>
      <c r="ER40" s="425">
        <v>4.4288627083419102E-2</v>
      </c>
      <c r="ES40" s="425">
        <v>3.8817377905470941E-2</v>
      </c>
      <c r="ET40" s="425">
        <v>2.2891720995858719E-2</v>
      </c>
      <c r="EU40" s="425">
        <v>2.4391164846690783E-2</v>
      </c>
      <c r="EV40" s="425">
        <v>2.5892806713026816E-2</v>
      </c>
      <c r="EW40" s="425">
        <v>2.7396649816909865E-2</v>
      </c>
      <c r="EX40" s="425">
        <v>2.9733214909475489E-2</v>
      </c>
      <c r="EY40" s="425">
        <v>3.0674902394865741E-2</v>
      </c>
      <c r="EZ40" s="425">
        <v>3.1617451050224288E-2</v>
      </c>
      <c r="FA40" s="425">
        <v>3.2560861663087984E-2</v>
      </c>
      <c r="FB40" s="425">
        <v>3.5148783593540879E-2</v>
      </c>
      <c r="FC40" s="425">
        <v>3.5018917412345925E-2</v>
      </c>
      <c r="FD40" s="425">
        <v>3.4889067523712174E-2</v>
      </c>
      <c r="FE40" s="425">
        <v>3.4759233925596066E-2</v>
      </c>
      <c r="FF40" s="425">
        <v>5.8295849661994234E-2</v>
      </c>
      <c r="FG40" s="425">
        <v>4.2359641262704743E-2</v>
      </c>
      <c r="FH40" s="425">
        <v>2.6663406154652167E-2</v>
      </c>
      <c r="FI40" s="425">
        <v>1.1203530731697182E-2</v>
      </c>
      <c r="FJ40" s="425">
        <v>-5.0374977086096596E-2</v>
      </c>
      <c r="FK40" s="425">
        <v>-3.4426030054271847E-2</v>
      </c>
      <c r="FL40" s="425">
        <v>-1.8209220544852359E-2</v>
      </c>
      <c r="FM40" s="425">
        <v>-1.7200498090013073E-3</v>
      </c>
      <c r="FN40" s="425">
        <v>3.9503493600869549E-2</v>
      </c>
      <c r="FO40" s="425">
        <v>4.0219024184673317E-2</v>
      </c>
      <c r="FP40" s="425">
        <v>4.0935047295937957E-2</v>
      </c>
      <c r="FQ40" s="425">
        <v>4.1651563273689345E-2</v>
      </c>
      <c r="FR40" s="425">
        <v>4.3711418754026309E-2</v>
      </c>
      <c r="FS40" s="425">
        <v>4.3518423081275064E-2</v>
      </c>
      <c r="FT40" s="425">
        <v>4.3325463095907499E-2</v>
      </c>
      <c r="FU40" s="425">
        <v>4.3132538791324213E-2</v>
      </c>
      <c r="FV40" s="425">
        <v>4.2609470516845688E-2</v>
      </c>
      <c r="FW40" s="425">
        <v>4.2629519799072139E-2</v>
      </c>
      <c r="FX40" s="425">
        <v>4.2649569466844416E-2</v>
      </c>
      <c r="FY40" s="425">
        <v>4.2669619520170052E-2</v>
      </c>
      <c r="FZ40" s="425">
        <v>4.277561823434177E-2</v>
      </c>
      <c r="GA40" s="425"/>
      <c r="GB40" s="425">
        <v>4.2665447808415295E-2</v>
      </c>
      <c r="GC40" s="425">
        <v>4.2555289022119032E-2</v>
      </c>
      <c r="GD40" s="425">
        <v>4.3253370582391565E-2</v>
      </c>
      <c r="GE40" s="425">
        <v>4.2615578667807963E-2</v>
      </c>
      <c r="GF40" s="425">
        <v>4.1978176666679398E-2</v>
      </c>
      <c r="GG40" s="425">
        <v>4.1341164340632952E-2</v>
      </c>
      <c r="GH40" s="729">
        <v>3.973185775805714E-2</v>
      </c>
    </row>
    <row r="41" spans="2:190">
      <c r="B41" s="424" t="s">
        <v>1009</v>
      </c>
      <c r="C41" s="424"/>
      <c r="D41" s="424"/>
      <c r="E41" s="424"/>
      <c r="F41" s="425">
        <v>3.4580339331733337E-2</v>
      </c>
      <c r="G41" s="425">
        <v>3.0214020585736977E-2</v>
      </c>
      <c r="H41" s="425">
        <v>2.5866129349588762E-2</v>
      </c>
      <c r="I41" s="425">
        <v>2.1536587852255647E-2</v>
      </c>
      <c r="J41" s="425">
        <v>1.0278232733046759E-2</v>
      </c>
      <c r="K41" s="425">
        <v>1.306404116695491E-2</v>
      </c>
      <c r="L41" s="425">
        <v>1.5857531374436785E-2</v>
      </c>
      <c r="M41" s="425">
        <v>1.865872453772649E-2</v>
      </c>
      <c r="N41" s="425">
        <v>2.3122401854675522E-2</v>
      </c>
      <c r="O41" s="425">
        <v>2.4164237704177728E-2</v>
      </c>
      <c r="P41" s="425">
        <v>2.5207134445256282E-2</v>
      </c>
      <c r="Q41" s="425">
        <v>2.6251093158206184E-2</v>
      </c>
      <c r="R41" s="425">
        <v>4.4307558721627706E-2</v>
      </c>
      <c r="S41" s="425">
        <v>3.3711814385416865E-2</v>
      </c>
      <c r="T41" s="425">
        <v>2.3223576498910711E-2</v>
      </c>
      <c r="U41" s="425">
        <v>1.284175428109805E-2</v>
      </c>
      <c r="V41" s="425">
        <v>-1.6508011486704995E-2</v>
      </c>
      <c r="W41" s="425">
        <v>-1.129576780139435E-2</v>
      </c>
      <c r="X41" s="425">
        <v>-6.0559006229057135E-3</v>
      </c>
      <c r="Y41" s="425">
        <v>-7.8826355413667349E-4</v>
      </c>
      <c r="Z41" s="425">
        <v>1.478343038594963E-2</v>
      </c>
      <c r="AA41" s="425">
        <v>1.0252354861946264E-2</v>
      </c>
      <c r="AB41" s="425">
        <v>5.7415108915821224E-3</v>
      </c>
      <c r="AC41" s="425">
        <v>1.2508081396249236E-3</v>
      </c>
      <c r="AD41" s="425">
        <v>-3.8287971339119105E-2</v>
      </c>
      <c r="AE41" s="425">
        <v>-1.613611694736038E-2</v>
      </c>
      <c r="AF41" s="425">
        <v>6.5259781800551774E-3</v>
      </c>
      <c r="AG41" s="425">
        <v>2.97100668112571E-2</v>
      </c>
      <c r="AH41" s="425">
        <v>0.1197948366044113</v>
      </c>
      <c r="AI41" s="425">
        <v>9.9060483211622086E-2</v>
      </c>
      <c r="AJ41" s="425">
        <v>7.8710051405683601E-2</v>
      </c>
      <c r="AK41" s="425">
        <v>5.8736432414885666E-2</v>
      </c>
      <c r="AL41" s="425">
        <v>-3.5943092128111961E-2</v>
      </c>
      <c r="AM41" s="425">
        <v>-7.3057778355934203E-3</v>
      </c>
      <c r="AN41" s="425">
        <v>2.2182207992176385E-2</v>
      </c>
      <c r="AO41" s="425">
        <v>5.2546134556543382E-2</v>
      </c>
      <c r="AP41" s="425">
        <v>0.17607794976202765</v>
      </c>
      <c r="AQ41" s="425">
        <v>0.14842220630860145</v>
      </c>
      <c r="AR41" s="425">
        <v>0.1214167940225233</v>
      </c>
      <c r="AS41" s="425">
        <v>9.5046420216835847E-2</v>
      </c>
      <c r="AT41" s="425">
        <v>5.0926069918471081E-2</v>
      </c>
      <c r="AU41" s="425">
        <v>3.6417553910205062E-2</v>
      </c>
      <c r="AV41" s="425">
        <v>2.2109334614322313E-2</v>
      </c>
      <c r="AW41" s="425">
        <v>7.9986468429168837E-3</v>
      </c>
      <c r="AX41" s="425">
        <v>-3.5134270239715409E-2</v>
      </c>
      <c r="AY41" s="425">
        <v>-2.9212103705571014E-2</v>
      </c>
      <c r="AZ41" s="425">
        <v>-2.3253588013842915E-2</v>
      </c>
      <c r="BA41" s="425">
        <v>-1.7258500060157327E-2</v>
      </c>
      <c r="BB41" s="425">
        <v>1.4809231662335907E-2</v>
      </c>
      <c r="BC41" s="425">
        <v>4.7090836075198202E-3</v>
      </c>
      <c r="BD41" s="425">
        <v>-5.2905401442587116E-3</v>
      </c>
      <c r="BE41" s="425">
        <v>-1.5190640086798128E-2</v>
      </c>
      <c r="BF41" s="425">
        <v>-9.2650051634670938E-2</v>
      </c>
      <c r="BG41" s="425">
        <v>-5.4121000562131233E-2</v>
      </c>
      <c r="BH41" s="425">
        <v>-1.3955879768945498E-2</v>
      </c>
      <c r="BI41" s="425">
        <v>2.7914783624604377E-2</v>
      </c>
      <c r="BJ41" s="425">
        <v>0.11487426343756019</v>
      </c>
      <c r="BK41" s="425">
        <v>0.12854916129007396</v>
      </c>
      <c r="BL41" s="425">
        <v>0.14239179360144985</v>
      </c>
      <c r="BM41" s="425">
        <v>0.15640421778001246</v>
      </c>
      <c r="BN41" s="425">
        <v>0.26139051325962309</v>
      </c>
      <c r="BO41" s="425">
        <v>0.21630657220331925</v>
      </c>
      <c r="BP41" s="425">
        <v>0.17283399711164094</v>
      </c>
      <c r="BQ41" s="425">
        <v>0.13091519540924762</v>
      </c>
      <c r="BR41" s="425">
        <v>3.4851389166195276E-2</v>
      </c>
      <c r="BS41" s="425">
        <v>3.0976901933865941E-2</v>
      </c>
      <c r="BT41" s="425">
        <v>2.7116920795330093E-2</v>
      </c>
      <c r="BU41" s="425">
        <v>2.3271391439721255E-2</v>
      </c>
      <c r="BV41" s="425">
        <v>-1.1433490239809191E-3</v>
      </c>
      <c r="BW41" s="425">
        <v>1.397200182241486E-2</v>
      </c>
      <c r="BX41" s="425">
        <v>2.9316088024365933E-2</v>
      </c>
      <c r="BY41" s="425">
        <v>4.4892370954579777E-2</v>
      </c>
      <c r="BZ41" s="425">
        <v>0.17230371676153675</v>
      </c>
      <c r="CA41" s="425">
        <v>0.11823959490068706</v>
      </c>
      <c r="CB41" s="425">
        <v>6.666879386684918E-2</v>
      </c>
      <c r="CC41" s="425">
        <v>1.7476327074974731E-2</v>
      </c>
      <c r="CD41" s="425">
        <v>-0.17310732478157323</v>
      </c>
      <c r="CE41" s="425">
        <v>-0.12388307424958517</v>
      </c>
      <c r="CF41" s="425">
        <v>-7.1728543993211019E-2</v>
      </c>
      <c r="CG41" s="425">
        <v>-1.646929683625541E-2</v>
      </c>
      <c r="CH41" s="425">
        <v>0.12813591189473142</v>
      </c>
      <c r="CI41" s="425">
        <v>0.12449607566505817</v>
      </c>
      <c r="CJ41" s="425">
        <v>0.12086798306276085</v>
      </c>
      <c r="CK41" s="425">
        <v>0.11725159619800757</v>
      </c>
      <c r="CL41" s="425">
        <v>9.2311051643594627E-2</v>
      </c>
      <c r="CM41" s="425">
        <v>0.10175290261138685</v>
      </c>
      <c r="CN41" s="425">
        <v>0.11127636819761957</v>
      </c>
      <c r="CO41" s="425">
        <v>0.12088215387264632</v>
      </c>
      <c r="CP41" s="425">
        <v>0.1701671423632401</v>
      </c>
      <c r="CQ41" s="425">
        <v>0.15503107357903517</v>
      </c>
      <c r="CR41" s="425">
        <v>0.14009078928573379</v>
      </c>
      <c r="CS41" s="425">
        <v>0.12534375701817546</v>
      </c>
      <c r="CT41" s="425">
        <v>4.5007004357385812E-2</v>
      </c>
      <c r="CU41" s="425">
        <v>7.2390509886040733E-2</v>
      </c>
      <c r="CV41" s="425">
        <v>0.10049157651420196</v>
      </c>
      <c r="CW41" s="425">
        <v>0.12932900731041572</v>
      </c>
      <c r="CX41" s="425">
        <v>0.20430454493166722</v>
      </c>
      <c r="CY41" s="425">
        <v>0.20621585473263448</v>
      </c>
      <c r="CZ41" s="425">
        <v>0.2081301979068213</v>
      </c>
      <c r="DA41" s="425">
        <v>0.21004757926838954</v>
      </c>
      <c r="DB41" s="425">
        <v>0.27745824307230216</v>
      </c>
      <c r="DC41" s="425">
        <v>0.23765271497695481</v>
      </c>
      <c r="DD41" s="425">
        <v>0.19908752493221907</v>
      </c>
      <c r="DE41" s="425">
        <v>0.16172402407313957</v>
      </c>
      <c r="DF41" s="425">
        <v>-1.9283664793011853E-2</v>
      </c>
      <c r="DG41" s="425">
        <v>4.0120122236143432E-2</v>
      </c>
      <c r="DH41" s="425">
        <v>0.10312210559049802</v>
      </c>
      <c r="DI41" s="425">
        <v>0.16994023462045932</v>
      </c>
      <c r="DJ41" s="425">
        <v>0.4632700634014712</v>
      </c>
      <c r="DK41" s="425">
        <v>0.39732607777333068</v>
      </c>
      <c r="DL41" s="425">
        <v>0.33435393538130187</v>
      </c>
      <c r="DM41" s="425">
        <v>0.27421970661624906</v>
      </c>
      <c r="DN41" s="425">
        <v>0.2311806257674725</v>
      </c>
      <c r="DO41" s="425">
        <v>0.16238406823208881</v>
      </c>
      <c r="DP41" s="425">
        <v>9.7431760865740374E-2</v>
      </c>
      <c r="DQ41" s="425">
        <v>3.6108892638753928E-2</v>
      </c>
      <c r="DR41" s="425">
        <v>-0.18245892030799632</v>
      </c>
      <c r="DS41" s="425">
        <v>-0.12837962075626047</v>
      </c>
      <c r="DT41" s="425">
        <v>-7.0723044523690395E-2</v>
      </c>
      <c r="DU41" s="425">
        <v>-9.2525593210856516E-3</v>
      </c>
      <c r="DV41" s="425">
        <v>0.20181465330605008</v>
      </c>
      <c r="DW41" s="425">
        <v>0.17795948444249043</v>
      </c>
      <c r="DX41" s="425">
        <v>0.15457782376918572</v>
      </c>
      <c r="DY41" s="425">
        <v>0.131660272484244</v>
      </c>
      <c r="DZ41" s="425">
        <v>7.871528660581957E-2</v>
      </c>
      <c r="EA41" s="425">
        <v>7.0493211854694343E-2</v>
      </c>
      <c r="EB41" s="425">
        <v>6.2333806571641517E-2</v>
      </c>
      <c r="EC41" s="425">
        <v>5.4236593083768679E-2</v>
      </c>
      <c r="ED41" s="728">
        <v>4.468591576738375E-3</v>
      </c>
      <c r="EE41" s="425">
        <v>2.4547559474029132E-2</v>
      </c>
      <c r="EF41" s="425">
        <v>4.5027898758341067E-2</v>
      </c>
      <c r="EG41" s="425">
        <v>6.5917632700150317E-2</v>
      </c>
      <c r="EH41" s="425">
        <v>0.13920766008730504</v>
      </c>
      <c r="EI41" s="425">
        <v>0.12611724458470294</v>
      </c>
      <c r="EJ41" s="425">
        <v>0.11317724852188726</v>
      </c>
      <c r="EK41" s="425">
        <v>0.10038594345808698</v>
      </c>
      <c r="EL41" s="425">
        <v>0.10318188837672256</v>
      </c>
      <c r="EM41" s="425">
        <v>8.0913024831555061E-2</v>
      </c>
      <c r="EN41" s="729">
        <v>5.9093681251153288E-2</v>
      </c>
      <c r="EO41" s="730">
        <v>3.7714783611676093E-2</v>
      </c>
      <c r="EP41" s="425">
        <v>-3.8629985564739504E-2</v>
      </c>
      <c r="EQ41" s="425">
        <v>-2.1621595543436942E-2</v>
      </c>
      <c r="ER41" s="425">
        <v>-4.3122960629533736E-3</v>
      </c>
      <c r="ES41" s="425">
        <v>1.3303236514193396E-2</v>
      </c>
      <c r="ET41" s="425">
        <v>7.9448450639791973E-2</v>
      </c>
      <c r="EU41" s="425">
        <v>6.5854785088206982E-2</v>
      </c>
      <c r="EV41" s="425">
        <v>5.2432306723021987E-2</v>
      </c>
      <c r="EW41" s="425">
        <v>3.9178859756845597E-2</v>
      </c>
      <c r="EX41" s="425">
        <v>-1.474869535824846E-2</v>
      </c>
      <c r="EY41" s="425">
        <v>-5.1674254886486626E-4</v>
      </c>
      <c r="EZ41" s="425">
        <v>1.3920790785826573E-2</v>
      </c>
      <c r="FA41" s="425">
        <v>2.8566874256036906E-2</v>
      </c>
      <c r="FB41" s="425">
        <v>0.10045598875812743</v>
      </c>
      <c r="FC41" s="425">
        <v>7.847545889841924E-2</v>
      </c>
      <c r="FD41" s="425">
        <v>5.6933968580363689E-2</v>
      </c>
      <c r="FE41" s="425">
        <v>3.5822748419402944E-2</v>
      </c>
      <c r="FF41" s="425">
        <v>1.4587888384757291E-3</v>
      </c>
      <c r="FG41" s="425">
        <v>-1.1678932484208659E-2</v>
      </c>
      <c r="FH41" s="425">
        <v>-2.4644305505119132E-2</v>
      </c>
      <c r="FI41" s="425">
        <v>-3.7439591189943597E-2</v>
      </c>
      <c r="FJ41" s="425">
        <v>-0.13916279095054837</v>
      </c>
      <c r="FK41" s="425">
        <v>-9.3019211729771054E-2</v>
      </c>
      <c r="FL41" s="425">
        <v>-4.4402191676138368E-2</v>
      </c>
      <c r="FM41" s="425">
        <v>6.8208534107288676E-3</v>
      </c>
      <c r="FN41" s="425">
        <v>0.18365560669449071</v>
      </c>
      <c r="FO41" s="425">
        <v>0.16123356318332785</v>
      </c>
      <c r="FP41" s="425">
        <v>0.13923626149096144</v>
      </c>
      <c r="FQ41" s="425">
        <v>0.11765565571325563</v>
      </c>
      <c r="FR41" s="425">
        <v>5.9751246635568502E-2</v>
      </c>
      <c r="FS41" s="425">
        <v>6.1102897735920945E-2</v>
      </c>
      <c r="FT41" s="425">
        <v>6.2456272788666049E-2</v>
      </c>
      <c r="FU41" s="425">
        <v>6.381137399260467E-2</v>
      </c>
      <c r="FV41" s="425">
        <v>7.2598829927935024E-2</v>
      </c>
      <c r="FW41" s="425">
        <v>6.887642247427106E-2</v>
      </c>
      <c r="FX41" s="425">
        <v>6.5166933473307764E-2</v>
      </c>
      <c r="FY41" s="425">
        <v>6.1470318092118406E-2</v>
      </c>
      <c r="FZ41" s="425">
        <v>5.2219238314726371E-2</v>
      </c>
      <c r="GA41" s="425"/>
      <c r="GB41" s="425">
        <v>5.2018526127519123E-2</v>
      </c>
      <c r="GC41" s="425">
        <v>5.1817852226422385E-2</v>
      </c>
      <c r="GD41" s="425">
        <v>5.6635511193885373E-2</v>
      </c>
      <c r="GE41" s="425">
        <v>5.3180444303079381E-2</v>
      </c>
      <c r="GF41" s="425">
        <v>4.9736675051897813E-2</v>
      </c>
      <c r="GG41" s="425">
        <v>4.6304166498462501E-2</v>
      </c>
      <c r="GH41" s="729">
        <v>3.7616157187204485E-2</v>
      </c>
    </row>
    <row r="42" spans="2:190">
      <c r="B42" s="724" t="s">
        <v>133</v>
      </c>
      <c r="C42" s="724"/>
      <c r="D42" s="724"/>
      <c r="E42" s="724"/>
      <c r="F42" s="425"/>
      <c r="G42" s="425"/>
      <c r="H42" s="425"/>
      <c r="I42" s="425"/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5"/>
      <c r="AD42" s="425"/>
      <c r="AE42" s="425"/>
      <c r="AF42" s="425"/>
      <c r="AG42" s="425"/>
      <c r="AH42" s="425"/>
      <c r="AI42" s="425"/>
      <c r="AJ42" s="425"/>
      <c r="AK42" s="425"/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5"/>
      <c r="BC42" s="425"/>
      <c r="BD42" s="425"/>
      <c r="BE42" s="425"/>
      <c r="BF42" s="425"/>
      <c r="BG42" s="425"/>
      <c r="BH42" s="425"/>
      <c r="BI42" s="425"/>
      <c r="BJ42" s="425"/>
      <c r="BK42" s="425"/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425"/>
      <c r="CE42" s="425"/>
      <c r="CF42" s="425"/>
      <c r="CG42" s="425"/>
      <c r="CH42" s="425"/>
      <c r="CI42" s="425"/>
      <c r="CJ42" s="425"/>
      <c r="CK42" s="425"/>
      <c r="CL42" s="425"/>
      <c r="CM42" s="425"/>
      <c r="CN42" s="425"/>
      <c r="CO42" s="425"/>
      <c r="CP42" s="425"/>
      <c r="CQ42" s="425"/>
      <c r="CR42" s="425"/>
      <c r="CS42" s="425"/>
      <c r="CT42" s="425"/>
      <c r="CU42" s="425"/>
      <c r="CV42" s="425"/>
      <c r="CW42" s="425"/>
      <c r="CX42" s="425"/>
      <c r="CY42" s="425"/>
      <c r="CZ42" s="425"/>
      <c r="DA42" s="425"/>
      <c r="DB42" s="425"/>
      <c r="DC42" s="425"/>
      <c r="DD42" s="425"/>
      <c r="DE42" s="425"/>
      <c r="DF42" s="425"/>
      <c r="DG42" s="425"/>
      <c r="DH42" s="425"/>
      <c r="DI42" s="425"/>
      <c r="DJ42" s="425"/>
      <c r="DK42" s="425"/>
      <c r="DL42" s="425"/>
      <c r="DM42" s="425"/>
      <c r="DN42" s="425"/>
      <c r="DO42" s="425"/>
      <c r="DP42" s="425"/>
      <c r="DQ42" s="425"/>
      <c r="DR42" s="425"/>
      <c r="DS42" s="425"/>
      <c r="DT42" s="425"/>
      <c r="DU42" s="425"/>
      <c r="DV42" s="425"/>
      <c r="DW42" s="425"/>
      <c r="DX42" s="425"/>
      <c r="DY42" s="425"/>
      <c r="DZ42" s="425"/>
      <c r="EA42" s="425"/>
      <c r="EB42" s="425"/>
      <c r="EC42" s="425"/>
      <c r="ED42" s="728"/>
      <c r="EE42" s="425"/>
      <c r="EF42" s="425"/>
      <c r="EG42" s="425"/>
      <c r="EH42" s="425"/>
      <c r="EI42" s="425"/>
      <c r="EJ42" s="425"/>
      <c r="EK42" s="425"/>
      <c r="EL42" s="425"/>
      <c r="EM42" s="425"/>
      <c r="EN42" s="729"/>
      <c r="EO42" s="730"/>
      <c r="EP42" s="425"/>
      <c r="EQ42" s="425"/>
      <c r="ER42" s="425"/>
      <c r="ES42" s="425"/>
      <c r="ET42" s="425"/>
      <c r="EU42" s="425"/>
      <c r="EV42" s="425"/>
      <c r="EW42" s="425"/>
      <c r="EX42" s="425"/>
      <c r="EY42" s="425"/>
      <c r="EZ42" s="425"/>
      <c r="FA42" s="425"/>
      <c r="FB42" s="425"/>
      <c r="FC42" s="425"/>
      <c r="FD42" s="425"/>
      <c r="FE42" s="425"/>
      <c r="FF42" s="425"/>
      <c r="FG42" s="425"/>
      <c r="FH42" s="425"/>
      <c r="FI42" s="425"/>
      <c r="FJ42" s="425"/>
      <c r="FK42" s="425"/>
      <c r="FL42" s="425"/>
      <c r="FM42" s="425"/>
      <c r="FN42" s="425"/>
      <c r="FO42" s="425"/>
      <c r="FP42" s="425"/>
      <c r="FQ42" s="425"/>
      <c r="FR42" s="425"/>
      <c r="FS42" s="425"/>
      <c r="FT42" s="425"/>
      <c r="FU42" s="425"/>
      <c r="FV42" s="425"/>
      <c r="FW42" s="425"/>
      <c r="FX42" s="425"/>
      <c r="FY42" s="425"/>
      <c r="FZ42" s="425"/>
      <c r="GA42" s="425"/>
      <c r="GB42" s="425"/>
      <c r="GC42" s="425"/>
      <c r="GD42" s="425"/>
      <c r="GE42" s="425"/>
      <c r="GF42" s="425"/>
      <c r="GG42" s="425"/>
      <c r="GH42" s="729"/>
    </row>
    <row r="43" spans="2:190">
      <c r="B43" s="424" t="s">
        <v>1010</v>
      </c>
      <c r="C43" s="424"/>
      <c r="D43" s="424"/>
      <c r="E43" s="424"/>
      <c r="F43" s="425">
        <v>0.11082734762726959</v>
      </c>
      <c r="G43" s="425">
        <v>0.12404784591805425</v>
      </c>
      <c r="H43" s="425">
        <v>0.11370275614662589</v>
      </c>
      <c r="I43" s="425">
        <v>6.9366208225151618E-2</v>
      </c>
      <c r="J43" s="425">
        <v>1.8306829779473049E-2</v>
      </c>
      <c r="K43" s="425">
        <v>-4.9706506032643157E-2</v>
      </c>
      <c r="L43" s="425">
        <v>-0.12312145277480548</v>
      </c>
      <c r="M43" s="425">
        <v>-4.9465137663664852E-2</v>
      </c>
      <c r="N43" s="425">
        <v>-3.5261233886834976E-2</v>
      </c>
      <c r="O43" s="425">
        <v>-5.7387845102153901E-3</v>
      </c>
      <c r="P43" s="425">
        <v>-2.6687793957663412E-3</v>
      </c>
      <c r="Q43" s="425">
        <v>-8.0790098167086002E-2</v>
      </c>
      <c r="R43" s="425">
        <v>-3.0462868897705886E-2</v>
      </c>
      <c r="S43" s="425">
        <v>-2.5095721261324432E-2</v>
      </c>
      <c r="T43" s="425">
        <v>-2.2935291603999569E-2</v>
      </c>
      <c r="U43" s="425">
        <v>-4.9711584300962631E-3</v>
      </c>
      <c r="V43" s="425">
        <v>-3.6035547326093702E-2</v>
      </c>
      <c r="W43" s="425">
        <v>-1.5907489045160785E-2</v>
      </c>
      <c r="X43" s="425">
        <v>-3.2523403748248345E-2</v>
      </c>
      <c r="Y43" s="425">
        <v>-5.5143004121152382E-2</v>
      </c>
      <c r="Z43" s="425">
        <v>-9.3347231720880858E-2</v>
      </c>
      <c r="AA43" s="425">
        <v>-5.7539105808029338E-2</v>
      </c>
      <c r="AB43" s="425">
        <v>5.2994378181391494E-2</v>
      </c>
      <c r="AC43" s="425">
        <v>0.16732034804052032</v>
      </c>
      <c r="AD43" s="425">
        <v>0.29344029631474999</v>
      </c>
      <c r="AE43" s="425">
        <v>0.29333283643853142</v>
      </c>
      <c r="AF43" s="425">
        <v>0.28676721324951598</v>
      </c>
      <c r="AG43" s="425">
        <v>0.20917586915600528</v>
      </c>
      <c r="AH43" s="425">
        <v>0.20161031915252894</v>
      </c>
      <c r="AI43" s="425">
        <v>0.19102907205162237</v>
      </c>
      <c r="AJ43" s="425">
        <v>0.11571881185531417</v>
      </c>
      <c r="AK43" s="425">
        <v>0.17145338291733425</v>
      </c>
      <c r="AL43" s="425">
        <v>0.12452693335724475</v>
      </c>
      <c r="AM43" s="425">
        <v>9.1385230698733888E-2</v>
      </c>
      <c r="AN43" s="425">
        <v>3.7960748525940689E-2</v>
      </c>
      <c r="AO43" s="425">
        <v>2.3381644838869623E-2</v>
      </c>
      <c r="AP43" s="425">
        <v>-1.7182161831014842E-2</v>
      </c>
      <c r="AQ43" s="425">
        <v>-4.9966953729023794E-2</v>
      </c>
      <c r="AR43" s="425">
        <v>1.8556651104227828E-2</v>
      </c>
      <c r="AS43" s="425">
        <v>6.2794480291242316E-3</v>
      </c>
      <c r="AT43" s="425">
        <v>7.7950364240124553E-2</v>
      </c>
      <c r="AU43" s="425">
        <v>0.13294784968297602</v>
      </c>
      <c r="AV43" s="425">
        <v>0.19111733116457055</v>
      </c>
      <c r="AW43" s="425">
        <v>0.21363544713585914</v>
      </c>
      <c r="AX43" s="425">
        <v>0.15490028546303891</v>
      </c>
      <c r="AY43" s="425">
        <v>4.6864128014950747E-2</v>
      </c>
      <c r="AZ43" s="425">
        <v>-1.5110347524404089E-2</v>
      </c>
      <c r="BA43" s="425">
        <v>-1.6441555085410189E-2</v>
      </c>
      <c r="BB43" s="425">
        <v>-7.6106123321721527E-3</v>
      </c>
      <c r="BC43" s="425">
        <v>8.2294328396353048E-2</v>
      </c>
      <c r="BD43" s="425">
        <v>0.16990853541301598</v>
      </c>
      <c r="BE43" s="425">
        <v>4.3860287089449834E-2</v>
      </c>
      <c r="BF43" s="425">
        <v>-1.2271546682119843E-2</v>
      </c>
      <c r="BG43" s="425">
        <v>7.2245579235790981E-3</v>
      </c>
      <c r="BH43" s="425">
        <v>-9.1408948401609388E-2</v>
      </c>
      <c r="BI43" s="425">
        <v>-4.0883212305183013E-2</v>
      </c>
      <c r="BJ43" s="425">
        <v>1.0099984878652206E-2</v>
      </c>
      <c r="BK43" s="425">
        <v>1.5331968384555332E-2</v>
      </c>
      <c r="BL43" s="425">
        <v>9.245171250557932E-2</v>
      </c>
      <c r="BM43" s="425">
        <v>0.11469200584403128</v>
      </c>
      <c r="BN43" s="425">
        <v>0.14001414665094436</v>
      </c>
      <c r="BO43" s="425">
        <v>0.16194337071152817</v>
      </c>
      <c r="BP43" s="425">
        <v>9.2276949240192627E-2</v>
      </c>
      <c r="BQ43" s="425">
        <v>8.1469501627821933E-2</v>
      </c>
      <c r="BR43" s="425">
        <v>3.378586819342122E-2</v>
      </c>
      <c r="BS43" s="425">
        <v>-3.3850483314385449E-2</v>
      </c>
      <c r="BT43" s="425">
        <v>-7.0280372267232131E-3</v>
      </c>
      <c r="BU43" s="425">
        <v>-2.6342283749581884E-2</v>
      </c>
      <c r="BV43" s="425">
        <v>-6.651460188570503E-2</v>
      </c>
      <c r="BW43" s="425">
        <v>-6.8464542399696154E-2</v>
      </c>
      <c r="BX43" s="425">
        <v>-0.10611499706214915</v>
      </c>
      <c r="BY43" s="425">
        <v>-8.6237889008953197E-2</v>
      </c>
      <c r="BZ43" s="425">
        <v>-6.2590176199317463E-2</v>
      </c>
      <c r="CA43" s="425">
        <v>-3.876305843433811E-2</v>
      </c>
      <c r="CB43" s="425">
        <v>-6.0674186672374855E-3</v>
      </c>
      <c r="CC43" s="425">
        <v>3.9652692006156356E-2</v>
      </c>
      <c r="CD43" s="425">
        <v>4.7510454141382559E-2</v>
      </c>
      <c r="CE43" s="425">
        <v>-4.6401575093823073E-4</v>
      </c>
      <c r="CF43" s="425">
        <v>-1.2967573041971167E-3</v>
      </c>
      <c r="CG43" s="425">
        <v>-4.8276252150861107E-2</v>
      </c>
      <c r="CH43" s="425">
        <v>-5.4321680524449835E-2</v>
      </c>
      <c r="CI43" s="425">
        <v>-4.4999152166890787E-2</v>
      </c>
      <c r="CJ43" s="425">
        <v>-6.8142982347110567E-2</v>
      </c>
      <c r="CK43" s="425">
        <v>-9.969249824827689E-2</v>
      </c>
      <c r="CL43" s="425">
        <v>-3.8542710824861569E-2</v>
      </c>
      <c r="CM43" s="425">
        <v>-4.9640701388071168E-2</v>
      </c>
      <c r="CN43" s="425">
        <v>-1.4727054481239116E-2</v>
      </c>
      <c r="CO43" s="425">
        <v>1.9146487707195958E-2</v>
      </c>
      <c r="CP43" s="425">
        <v>-3.10113096587212E-2</v>
      </c>
      <c r="CQ43" s="425">
        <v>5.4249264437431138E-2</v>
      </c>
      <c r="CR43" s="425">
        <v>9.9447119593500069E-2</v>
      </c>
      <c r="CS43" s="425">
        <v>0.1048760899249869</v>
      </c>
      <c r="CT43" s="425">
        <v>0.18779824970523862</v>
      </c>
      <c r="CU43" s="425">
        <v>0.18375885688441407</v>
      </c>
      <c r="CV43" s="425">
        <v>0.11020521577738206</v>
      </c>
      <c r="CW43" s="425">
        <v>0.15657913214672903</v>
      </c>
      <c r="CX43" s="425">
        <v>0.13720365550520414</v>
      </c>
      <c r="CY43" s="425">
        <v>6.8845477419639575E-2</v>
      </c>
      <c r="CZ43" s="425">
        <v>8.9768302734051328E-2</v>
      </c>
      <c r="DA43" s="425">
        <v>9.0385894369557546E-2</v>
      </c>
      <c r="DB43" s="425">
        <v>6.3321800724039673E-2</v>
      </c>
      <c r="DC43" s="425">
        <v>5.7891554225260933E-2</v>
      </c>
      <c r="DD43" s="425">
        <v>1.7621819963675709E-2</v>
      </c>
      <c r="DE43" s="425">
        <v>-5.3590899850941141E-2</v>
      </c>
      <c r="DF43" s="425">
        <v>-5.2808225129803411E-2</v>
      </c>
      <c r="DG43" s="425">
        <v>1.2217658139100713E-2</v>
      </c>
      <c r="DH43" s="425">
        <v>5.045803763835089E-2</v>
      </c>
      <c r="DI43" s="425">
        <v>8.4061896380455969E-2</v>
      </c>
      <c r="DJ43" s="425">
        <v>7.4889394449469071E-2</v>
      </c>
      <c r="DK43" s="425">
        <v>6.0654519422931964E-2</v>
      </c>
      <c r="DL43" s="425">
        <v>7.3630101504381443E-2</v>
      </c>
      <c r="DM43" s="425">
        <v>0.11442869523525673</v>
      </c>
      <c r="DN43" s="425">
        <v>0.16536073724782632</v>
      </c>
      <c r="DO43" s="425">
        <v>0.16746379895873847</v>
      </c>
      <c r="DP43" s="425">
        <v>0.10166789379577459</v>
      </c>
      <c r="DQ43" s="425">
        <v>-4.6688172677603917E-2</v>
      </c>
      <c r="DR43" s="425">
        <v>-0.1096257536158432</v>
      </c>
      <c r="DS43" s="425">
        <v>-0.10007753833382935</v>
      </c>
      <c r="DT43" s="425">
        <v>-2.4031979085103607E-2</v>
      </c>
      <c r="DU43" s="425">
        <v>0.11065712873186294</v>
      </c>
      <c r="DV43" s="425">
        <v>8.6309726982007534E-2</v>
      </c>
      <c r="DW43" s="425">
        <v>-2.7366157699874444E-3</v>
      </c>
      <c r="DX43" s="425">
        <v>-1.7712142579673375E-2</v>
      </c>
      <c r="DY43" s="425">
        <v>-2.3396155955881046E-3</v>
      </c>
      <c r="DZ43" s="425">
        <v>5.8334783685233239E-2</v>
      </c>
      <c r="EA43" s="425">
        <v>0.16084044436099842</v>
      </c>
      <c r="EB43" s="425">
        <v>0.12668809121553801</v>
      </c>
      <c r="EC43" s="425">
        <v>3.3241684518753173E-2</v>
      </c>
      <c r="ED43" s="728">
        <v>3.9179631587214622E-3</v>
      </c>
      <c r="EE43" s="425">
        <v>-5.3467372967888574E-2</v>
      </c>
      <c r="EF43" s="425">
        <v>-6.3029422020141959E-2</v>
      </c>
      <c r="EG43" s="425">
        <v>-4.220267008888617E-3</v>
      </c>
      <c r="EH43" s="425">
        <v>7.3664538851364444E-3</v>
      </c>
      <c r="EI43" s="425">
        <v>7.2181960267770377E-3</v>
      </c>
      <c r="EJ43" s="425">
        <v>2.3660709829598548E-2</v>
      </c>
      <c r="EK43" s="425">
        <v>2.0318654340184813E-2</v>
      </c>
      <c r="EL43" s="425">
        <v>2.463756392397605E-2</v>
      </c>
      <c r="EM43" s="425">
        <v>4.2287105517670086E-2</v>
      </c>
      <c r="EN43" s="729">
        <v>6.0399265782524938E-3</v>
      </c>
      <c r="EO43" s="730">
        <v>-6.5539741493969031E-2</v>
      </c>
      <c r="EP43" s="425">
        <v>-0.12987328449874525</v>
      </c>
      <c r="EQ43" s="425">
        <v>-0.14003639026878462</v>
      </c>
      <c r="ER43" s="425">
        <v>-0.12043709775191014</v>
      </c>
      <c r="ES43" s="425">
        <v>-8.234695094338805E-2</v>
      </c>
      <c r="ET43" s="425">
        <v>-1.9537402951765329E-2</v>
      </c>
      <c r="EU43" s="425">
        <v>1.8600421350872396E-2</v>
      </c>
      <c r="EV43" s="425">
        <v>2.0001837836988768E-2</v>
      </c>
      <c r="EW43" s="425">
        <v>1.7626698613181527E-4</v>
      </c>
      <c r="EX43" s="425">
        <v>-8.0894097520508197E-3</v>
      </c>
      <c r="EY43" s="425">
        <v>-1.0770180579801801E-2</v>
      </c>
      <c r="EZ43" s="425">
        <v>3.9021988464002719E-2</v>
      </c>
      <c r="FA43" s="425">
        <v>7.0599315325565196E-2</v>
      </c>
      <c r="FB43" s="425">
        <v>0.12275158355455358</v>
      </c>
      <c r="FC43" s="425">
        <v>6.6629077015884497E-2</v>
      </c>
      <c r="FD43" s="425">
        <v>5.4779398294269065E-4</v>
      </c>
      <c r="FE43" s="425">
        <v>-1.0313969463169224E-2</v>
      </c>
      <c r="FF43" s="425">
        <v>-4.4625032194437961E-2</v>
      </c>
      <c r="FG43" s="425">
        <v>-2.9760760262363517E-2</v>
      </c>
      <c r="FH43" s="425">
        <v>-1.6932534837179564E-2</v>
      </c>
      <c r="FI43" s="425">
        <v>-6.8746059435070917E-3</v>
      </c>
      <c r="FJ43" s="425">
        <v>-1.9305874787852707E-2</v>
      </c>
      <c r="FK43" s="425">
        <v>-8.9504304080261568E-3</v>
      </c>
      <c r="FL43" s="425">
        <v>4.8066339360797988E-2</v>
      </c>
      <c r="FM43" s="425">
        <v>7.3459099262715044E-2</v>
      </c>
      <c r="FN43" s="425">
        <v>9.7322271196193688E-2</v>
      </c>
      <c r="FO43" s="425">
        <v>9.6476356427153021E-2</v>
      </c>
      <c r="FP43" s="425">
        <v>2.9030152427823565E-2</v>
      </c>
      <c r="FQ43" s="425">
        <v>1.5951081754021091E-2</v>
      </c>
      <c r="FR43" s="425">
        <v>1.4085157419857117E-2</v>
      </c>
      <c r="FS43" s="425">
        <v>2.2473418951970383E-2</v>
      </c>
      <c r="FT43" s="425">
        <v>4.258636704748054E-2</v>
      </c>
      <c r="FU43" s="425">
        <v>3.9349780415774041E-2</v>
      </c>
      <c r="FV43" s="425">
        <v>3.452104603100551E-2</v>
      </c>
      <c r="FW43" s="425">
        <v>3.2383842591687716E-2</v>
      </c>
      <c r="FX43" s="425">
        <v>3.174798707876942E-2</v>
      </c>
      <c r="FY43" s="425">
        <v>3.1970498002265112E-2</v>
      </c>
      <c r="FZ43" s="425">
        <v>3.0784146726249313E-2</v>
      </c>
      <c r="GA43" s="425"/>
      <c r="GB43" s="425">
        <v>3.0595793966594956E-2</v>
      </c>
      <c r="GC43" s="425">
        <v>3.0259088132419475E-2</v>
      </c>
      <c r="GD43" s="425">
        <v>3.0357448193981462E-2</v>
      </c>
      <c r="GE43" s="425">
        <v>2.994473052813821E-2</v>
      </c>
      <c r="GF43" s="425">
        <v>2.9559923413040888E-2</v>
      </c>
      <c r="GG43" s="425">
        <v>2.9179645082172349E-2</v>
      </c>
      <c r="GH43" s="729">
        <v>2.8454534373139617E-2</v>
      </c>
    </row>
    <row r="44" spans="2:190">
      <c r="B44" s="424" t="s">
        <v>1011</v>
      </c>
      <c r="C44" s="424"/>
      <c r="D44" s="424"/>
      <c r="E44" s="424"/>
      <c r="F44" s="425">
        <v>0.20554123463667262</v>
      </c>
      <c r="G44" s="425">
        <v>0.1866345261030885</v>
      </c>
      <c r="H44" s="425">
        <v>0.16802433469998776</v>
      </c>
      <c r="I44" s="425">
        <v>0.14970601009870438</v>
      </c>
      <c r="J44" s="425">
        <v>9.2401818246215392E-2</v>
      </c>
      <c r="K44" s="425">
        <v>6.2204823563950351E-2</v>
      </c>
      <c r="L44" s="425">
        <v>3.2842556975881121E-2</v>
      </c>
      <c r="M44" s="425">
        <v>4.2919442986802808E-3</v>
      </c>
      <c r="N44" s="425">
        <v>-6.4616987921110133E-2</v>
      </c>
      <c r="O44" s="425">
        <v>-3.1430749584809681E-2</v>
      </c>
      <c r="P44" s="425">
        <v>2.9328956540027253E-3</v>
      </c>
      <c r="Q44" s="425">
        <v>3.8515720743499432E-2</v>
      </c>
      <c r="R44" s="425">
        <v>3.2840639959720863E-2</v>
      </c>
      <c r="S44" s="425">
        <v>2.5580752935174166E-2</v>
      </c>
      <c r="T44" s="425">
        <v>1.8371896009144271E-2</v>
      </c>
      <c r="U44" s="425">
        <v>1.121371048859046E-2</v>
      </c>
      <c r="V44" s="425">
        <v>8.1720335540170191E-2</v>
      </c>
      <c r="W44" s="425">
        <v>6.245201541758183E-2</v>
      </c>
      <c r="X44" s="425">
        <v>4.3526915393708662E-2</v>
      </c>
      <c r="Y44" s="425">
        <v>2.4938921804494016E-2</v>
      </c>
      <c r="Z44" s="425">
        <v>-8.226797114432674E-2</v>
      </c>
      <c r="AA44" s="425">
        <v>-3.8612979650173691E-2</v>
      </c>
      <c r="AB44" s="425">
        <v>7.1186074322693738E-3</v>
      </c>
      <c r="AC44" s="425">
        <v>5.502557031323161E-2</v>
      </c>
      <c r="AD44" s="425">
        <v>0.26404421786638382</v>
      </c>
      <c r="AE44" s="425">
        <v>0.21362714586955911</v>
      </c>
      <c r="AF44" s="425">
        <v>0.16522098544750852</v>
      </c>
      <c r="AG44" s="425">
        <v>0.11874553032879573</v>
      </c>
      <c r="AH44" s="425">
        <v>-2.0721715070502668E-2</v>
      </c>
      <c r="AI44" s="425">
        <v>-9.0504558476014921E-6</v>
      </c>
      <c r="AJ44" s="425">
        <v>2.114170666227776E-2</v>
      </c>
      <c r="AK44" s="425">
        <v>4.2739822355872266E-2</v>
      </c>
      <c r="AL44" s="425">
        <v>0.14953581410090086</v>
      </c>
      <c r="AM44" s="425">
        <v>0.1132311335608782</v>
      </c>
      <c r="AN44" s="425">
        <v>7.8073028719451057E-2</v>
      </c>
      <c r="AO44" s="425">
        <v>4.4025288382551181E-2</v>
      </c>
      <c r="AP44" s="425">
        <v>-4.6929978808907646E-2</v>
      </c>
      <c r="AQ44" s="425">
        <v>-4.1248854124866868E-2</v>
      </c>
      <c r="AR44" s="425">
        <v>-3.5533865005938872E-2</v>
      </c>
      <c r="AS44" s="425">
        <v>-2.9784809590694218E-2</v>
      </c>
      <c r="AT44" s="425">
        <v>-8.6843428168405252E-3</v>
      </c>
      <c r="AU44" s="425">
        <v>-1.0875779628624455E-2</v>
      </c>
      <c r="AV44" s="425">
        <v>-1.306194907106672E-2</v>
      </c>
      <c r="AW44" s="425">
        <v>-1.5243286626135395E-2</v>
      </c>
      <c r="AX44" s="425">
        <v>-2.3755412279730839E-2</v>
      </c>
      <c r="AY44" s="425">
        <v>-2.2357776969067947E-2</v>
      </c>
      <c r="AZ44" s="425">
        <v>-2.0958560260850145E-2</v>
      </c>
      <c r="BA44" s="425">
        <v>-1.9557340971984308E-2</v>
      </c>
      <c r="BB44" s="425">
        <v>-1.9231739470750339E-2</v>
      </c>
      <c r="BC44" s="425">
        <v>-1.6211510768048259E-2</v>
      </c>
      <c r="BD44" s="425">
        <v>-1.3181981416269554E-2</v>
      </c>
      <c r="BE44" s="425">
        <v>-1.0143122774513022E-2</v>
      </c>
      <c r="BF44" s="425">
        <v>-3.3831073335746399E-2</v>
      </c>
      <c r="BG44" s="425">
        <v>-1.5291041945170818E-2</v>
      </c>
      <c r="BH44" s="425">
        <v>3.6047582498830825E-3</v>
      </c>
      <c r="BI44" s="425">
        <v>2.2863154176489101E-2</v>
      </c>
      <c r="BJ44" s="425">
        <v>6.7677000286711489E-2</v>
      </c>
      <c r="BK44" s="425">
        <v>6.9719284440460355E-2</v>
      </c>
      <c r="BL44" s="425">
        <v>7.1765475135760037E-2</v>
      </c>
      <c r="BM44" s="425">
        <v>7.3815579845159074E-2</v>
      </c>
      <c r="BN44" s="425">
        <v>0.12248532857391357</v>
      </c>
      <c r="BO44" s="425">
        <v>9.4287950249883068E-2</v>
      </c>
      <c r="BP44" s="425">
        <v>6.6798903806999849E-2</v>
      </c>
      <c r="BQ44" s="425">
        <v>4.0000395603312387E-2</v>
      </c>
      <c r="BR44" s="425">
        <v>-1.6272760406689631E-2</v>
      </c>
      <c r="BS44" s="425">
        <v>-2.0756059274461981E-2</v>
      </c>
      <c r="BT44" s="425">
        <v>-2.5218925680949907E-2</v>
      </c>
      <c r="BU44" s="425">
        <v>-2.9661452746305411E-2</v>
      </c>
      <c r="BV44" s="425">
        <v>-3.9512954817541336E-2</v>
      </c>
      <c r="BW44" s="425">
        <v>-4.5431140858228455E-2</v>
      </c>
      <c r="BX44" s="425">
        <v>-5.131286110149752E-2</v>
      </c>
      <c r="BY44" s="425">
        <v>-5.7158340236868763E-2</v>
      </c>
      <c r="BZ44" s="425">
        <v>-8.3033935333534037E-2</v>
      </c>
      <c r="CA44" s="425">
        <v>-7.0502189379483729E-2</v>
      </c>
      <c r="CB44" s="425">
        <v>-5.7799177919862228E-2</v>
      </c>
      <c r="CC44" s="425">
        <v>-4.4922560349177784E-2</v>
      </c>
      <c r="CD44" s="425">
        <v>-1.2248848833429143E-2</v>
      </c>
      <c r="CE44" s="425">
        <v>-1.1877668616197545E-2</v>
      </c>
      <c r="CF44" s="425">
        <v>-1.1506348915702326E-2</v>
      </c>
      <c r="CG44" s="425">
        <v>-1.1134889679528914E-2</v>
      </c>
      <c r="CH44" s="425">
        <v>3.4832993677138013E-3</v>
      </c>
      <c r="CI44" s="425">
        <v>-6.6832264561188619E-3</v>
      </c>
      <c r="CJ44" s="425">
        <v>-1.6746752810611686E-2</v>
      </c>
      <c r="CK44" s="425">
        <v>-2.6708323207664947E-2</v>
      </c>
      <c r="CL44" s="425">
        <v>-6.8766873375182946E-2</v>
      </c>
      <c r="CM44" s="425">
        <v>-5.7265931516736056E-2</v>
      </c>
      <c r="CN44" s="425">
        <v>-4.5622950398892678E-2</v>
      </c>
      <c r="CO44" s="425">
        <v>-3.3836175804349472E-2</v>
      </c>
      <c r="CP44" s="425">
        <v>-3.4760402458856296E-2</v>
      </c>
      <c r="CQ44" s="425">
        <v>-1.4304968920434157E-2</v>
      </c>
      <c r="CR44" s="425">
        <v>6.5839577758638633E-3</v>
      </c>
      <c r="CS44" s="425">
        <v>2.7915564251165811E-2</v>
      </c>
      <c r="CT44" s="425">
        <v>7.863573132048679E-2</v>
      </c>
      <c r="CU44" s="425">
        <v>8.1774377525864708E-2</v>
      </c>
      <c r="CV44" s="425">
        <v>8.4922156656953227E-2</v>
      </c>
      <c r="CW44" s="425">
        <v>8.807909528900941E-2</v>
      </c>
      <c r="CX44" s="425">
        <v>0.11263320824268025</v>
      </c>
      <c r="CY44" s="425">
        <v>0.10198325941427959</v>
      </c>
      <c r="CZ44" s="425">
        <v>9.1435250209113986E-2</v>
      </c>
      <c r="DA44" s="425">
        <v>8.098820487725783E-2</v>
      </c>
      <c r="DB44" s="425">
        <v>4.541063782027048E-2</v>
      </c>
      <c r="DC44" s="425">
        <v>5.1599265396383827E-2</v>
      </c>
      <c r="DD44" s="425">
        <v>5.782452844366083E-2</v>
      </c>
      <c r="DE44" s="425">
        <v>6.408664383696272E-2</v>
      </c>
      <c r="DF44" s="425">
        <v>7.8232272152850071E-2</v>
      </c>
      <c r="DG44" s="425">
        <v>7.9880229305928502E-2</v>
      </c>
      <c r="DH44" s="425">
        <v>8.1530705176771481E-2</v>
      </c>
      <c r="DI44" s="425">
        <v>8.318370361495693E-2</v>
      </c>
      <c r="DJ44" s="425">
        <v>7.3693686362566749E-2</v>
      </c>
      <c r="DK44" s="425">
        <v>8.2185135957957109E-2</v>
      </c>
      <c r="DL44" s="425">
        <v>9.0743741314014456E-2</v>
      </c>
      <c r="DM44" s="425">
        <v>9.9370033541020947E-2</v>
      </c>
      <c r="DN44" s="425">
        <v>0.19524246020147559</v>
      </c>
      <c r="DO44" s="425">
        <v>0.14620153758061682</v>
      </c>
      <c r="DP44" s="425">
        <v>9.9172769122269744E-2</v>
      </c>
      <c r="DQ44" s="425">
        <v>5.4073595931589835E-2</v>
      </c>
      <c r="DR44" s="425">
        <v>-9.9369033551624228E-2</v>
      </c>
      <c r="DS44" s="425">
        <v>-6.7051370667180643E-2</v>
      </c>
      <c r="DT44" s="425">
        <v>-3.3574041534049741E-2</v>
      </c>
      <c r="DU44" s="425">
        <v>1.1045665662731102E-3</v>
      </c>
      <c r="DV44" s="425">
        <v>9.3814611649078922E-2</v>
      </c>
      <c r="DW44" s="425">
        <v>9.3494585757695148E-2</v>
      </c>
      <c r="DX44" s="425">
        <v>9.3174653498787702E-2</v>
      </c>
      <c r="DY44" s="425">
        <v>9.2854814844962399E-2</v>
      </c>
      <c r="DZ44" s="425">
        <v>0.13087547824248277</v>
      </c>
      <c r="EA44" s="425">
        <v>0.10459679933755084</v>
      </c>
      <c r="EB44" s="425">
        <v>7.8928770303691956E-2</v>
      </c>
      <c r="EC44" s="425">
        <v>5.3857201186137606E-2</v>
      </c>
      <c r="ED44" s="728">
        <v>-3.7508858281426949E-3</v>
      </c>
      <c r="EE44" s="425">
        <v>-6.1884757067343322E-3</v>
      </c>
      <c r="EF44" s="425">
        <v>-8.620101369818195E-3</v>
      </c>
      <c r="EG44" s="425">
        <v>-1.1045777410442825E-2</v>
      </c>
      <c r="EH44" s="425">
        <v>-1.7699800182567425E-2</v>
      </c>
      <c r="EI44" s="425">
        <v>-1.7444409305469775E-2</v>
      </c>
      <c r="EJ44" s="425">
        <v>-1.718895202860982E-2</v>
      </c>
      <c r="EK44" s="425">
        <v>-1.6933428334723406E-2</v>
      </c>
      <c r="EL44" s="425">
        <v>1.0372466564258881E-2</v>
      </c>
      <c r="EM44" s="425">
        <v>-7.5575473357249665E-3</v>
      </c>
      <c r="EN44" s="729">
        <v>-2.516937620089002E-2</v>
      </c>
      <c r="EO44" s="730">
        <v>-4.2468666525262731E-2</v>
      </c>
      <c r="EP44" s="425">
        <v>-9.7213933093758684E-2</v>
      </c>
      <c r="EQ44" s="425">
        <v>-8.7883056163119977E-2</v>
      </c>
      <c r="ER44" s="425">
        <v>-7.8455738594453581E-2</v>
      </c>
      <c r="ES44" s="425">
        <v>-6.8930983611494467E-2</v>
      </c>
      <c r="ET44" s="425">
        <v>-7.7369416697897098E-2</v>
      </c>
      <c r="EU44" s="425">
        <v>-5.6202158895454123E-2</v>
      </c>
      <c r="EV44" s="425">
        <v>-3.4549275739826836E-2</v>
      </c>
      <c r="EW44" s="425">
        <v>-1.2399625873647725E-2</v>
      </c>
      <c r="EX44" s="425">
        <v>5.1993474403636206E-2</v>
      </c>
      <c r="EY44" s="425">
        <v>4.7424862113450116E-2</v>
      </c>
      <c r="EZ44" s="425">
        <v>4.2876090457988292E-2</v>
      </c>
      <c r="FA44" s="425">
        <v>3.8347073273059015E-2</v>
      </c>
      <c r="FB44" s="425">
        <v>4.3996669918773025E-2</v>
      </c>
      <c r="FC44" s="425">
        <v>3.2792278937152135E-2</v>
      </c>
      <c r="FD44" s="425">
        <v>2.1708135826895583E-2</v>
      </c>
      <c r="FE44" s="425">
        <v>1.0742950062655597E-2</v>
      </c>
      <c r="FF44" s="425">
        <v>-2.8529627302005766E-2</v>
      </c>
      <c r="FG44" s="425">
        <v>-2.0469372813942798E-2</v>
      </c>
      <c r="FH44" s="425">
        <v>-1.2342242686397225E-2</v>
      </c>
      <c r="FI44" s="425">
        <v>-4.1476820546116162E-3</v>
      </c>
      <c r="FJ44" s="425">
        <v>-6.6307931168384619E-3</v>
      </c>
      <c r="FK44" s="425">
        <v>9.420920408701022E-3</v>
      </c>
      <c r="FL44" s="425">
        <v>2.5732011319124858E-2</v>
      </c>
      <c r="FM44" s="425">
        <v>4.2306670857173774E-2</v>
      </c>
      <c r="FN44" s="425">
        <v>0.11212682665515386</v>
      </c>
      <c r="FO44" s="425">
        <v>9.4153100062777689E-2</v>
      </c>
      <c r="FP44" s="425">
        <v>7.6469857289219886E-2</v>
      </c>
      <c r="FQ44" s="425">
        <v>5.9072403657027095E-2</v>
      </c>
      <c r="FR44" s="425">
        <v>1.9695439088494235E-2</v>
      </c>
      <c r="FS44" s="425">
        <v>1.6771203323595028E-2</v>
      </c>
      <c r="FT44" s="425">
        <v>1.3855353547768002E-2</v>
      </c>
      <c r="FU44" s="425">
        <v>1.0947865712057914E-2</v>
      </c>
      <c r="FV44" s="425">
        <v>1.3216124811808998E-3</v>
      </c>
      <c r="FW44" s="425">
        <v>2.8587040940669006E-3</v>
      </c>
      <c r="FX44" s="425">
        <v>4.398155239192192E-3</v>
      </c>
      <c r="FY44" s="425">
        <v>5.9399695385868277E-3</v>
      </c>
      <c r="FZ44" s="425">
        <v>9.6742843819809313E-3</v>
      </c>
      <c r="GA44" s="425"/>
      <c r="GB44" s="425">
        <v>9.9221334609260192E-3</v>
      </c>
      <c r="GC44" s="425">
        <v>1.0170043380448145E-2</v>
      </c>
      <c r="GD44" s="425">
        <v>8.7195937752606641E-3</v>
      </c>
      <c r="GE44" s="425">
        <v>1.0101586878827723E-2</v>
      </c>
      <c r="GF44" s="425">
        <v>1.1485473377694682E-2</v>
      </c>
      <c r="GG44" s="425">
        <v>1.2871255865902445E-2</v>
      </c>
      <c r="GH44" s="729">
        <v>1.6329762254538291E-2</v>
      </c>
    </row>
    <row r="45" spans="2:190">
      <c r="B45" s="424" t="s">
        <v>1012</v>
      </c>
      <c r="C45" s="424"/>
      <c r="D45" s="424"/>
      <c r="E45" s="424"/>
      <c r="F45" s="425">
        <v>0.18284539205619904</v>
      </c>
      <c r="G45" s="425">
        <v>0.18728986790069327</v>
      </c>
      <c r="H45" s="425">
        <v>0.17660122496895009</v>
      </c>
      <c r="I45" s="425">
        <v>0.1511694161726074</v>
      </c>
      <c r="J45" s="425">
        <v>0.10520703701709717</v>
      </c>
      <c r="K45" s="425">
        <v>6.6576466938605555E-2</v>
      </c>
      <c r="L45" s="425">
        <v>2.9954008162102662E-2</v>
      </c>
      <c r="M45" s="425">
        <v>-5.6731530772317646E-4</v>
      </c>
      <c r="N45" s="425">
        <v>-2.7192552513809472E-2</v>
      </c>
      <c r="O45" s="425">
        <v>-4.0343742653178527E-2</v>
      </c>
      <c r="P45" s="425">
        <v>-4.4701361264846098E-2</v>
      </c>
      <c r="Q45" s="425">
        <v>-4.1209542200731836E-2</v>
      </c>
      <c r="R45" s="425">
        <v>-2.506251272532518E-2</v>
      </c>
      <c r="S45" s="425">
        <v>-1.1601255952100174E-2</v>
      </c>
      <c r="T45" s="425">
        <v>2.1176970102900045E-3</v>
      </c>
      <c r="U45" s="425">
        <v>1.2386647055792449E-2</v>
      </c>
      <c r="V45" s="425">
        <v>1.7611695306099379E-2</v>
      </c>
      <c r="W45" s="425">
        <v>1.4109244604120446E-2</v>
      </c>
      <c r="X45" s="425">
        <v>4.8207053654235332E-3</v>
      </c>
      <c r="Y45" s="425">
        <v>-6.4712478450256964E-3</v>
      </c>
      <c r="Z45" s="425">
        <v>-2.2951885024006989E-2</v>
      </c>
      <c r="AA45" s="425">
        <v>-2.4759946051024436E-2</v>
      </c>
      <c r="AB45" s="425">
        <v>-1.7697084039852613E-2</v>
      </c>
      <c r="AC45" s="425">
        <v>-2.1756398957694999E-3</v>
      </c>
      <c r="AD45" s="425">
        <v>2.6487123988620808E-2</v>
      </c>
      <c r="AE45" s="425">
        <v>4.9469697388322853E-2</v>
      </c>
      <c r="AF45" s="425">
        <v>7.0266017492589858E-2</v>
      </c>
      <c r="AG45" s="425">
        <v>8.6819214246868212E-2</v>
      </c>
      <c r="AH45" s="425">
        <v>9.8210644842072009E-2</v>
      </c>
      <c r="AI45" s="425">
        <v>0.10764042828731987</v>
      </c>
      <c r="AJ45" s="425">
        <v>0.11512460015093159</v>
      </c>
      <c r="AK45" s="425">
        <v>0.12025221745441124</v>
      </c>
      <c r="AL45" s="425">
        <v>0.12552653733421376</v>
      </c>
      <c r="AM45" s="425">
        <v>0.11975807327463878</v>
      </c>
      <c r="AN45" s="425">
        <v>0.10612908708507622</v>
      </c>
      <c r="AO45" s="425">
        <v>8.5497648804287257E-2</v>
      </c>
      <c r="AP45" s="425">
        <v>5.201678963699962E-2</v>
      </c>
      <c r="AQ45" s="425">
        <v>2.8593217136193963E-2</v>
      </c>
      <c r="AR45" s="425">
        <v>1.04047894088359E-2</v>
      </c>
      <c r="AS45" s="425">
        <v>6.9850314492139048E-4</v>
      </c>
      <c r="AT45" s="425">
        <v>3.0952936995759452E-3</v>
      </c>
      <c r="AU45" s="425">
        <v>1.1002912163647642E-2</v>
      </c>
      <c r="AV45" s="425">
        <v>2.3301796874667567E-2</v>
      </c>
      <c r="AW45" s="425">
        <v>3.5125369718999384E-2</v>
      </c>
      <c r="AX45" s="425">
        <v>4.7168520342808377E-2</v>
      </c>
      <c r="AY45" s="425">
        <v>4.6642088202919901E-2</v>
      </c>
      <c r="AZ45" s="425">
        <v>3.8915624014310805E-2</v>
      </c>
      <c r="BA45" s="425">
        <v>2.650063706942556E-2</v>
      </c>
      <c r="BB45" s="425">
        <v>6.3764112499387496E-3</v>
      </c>
      <c r="BC45" s="425">
        <v>-4.8394569294482803E-3</v>
      </c>
      <c r="BD45" s="425">
        <v>-1.1780481246531738E-2</v>
      </c>
      <c r="BE45" s="425">
        <v>-1.3924245865070534E-2</v>
      </c>
      <c r="BF45" s="425">
        <v>-9.2676859251246985E-3</v>
      </c>
      <c r="BG45" s="425">
        <v>-5.2727323572656411E-3</v>
      </c>
      <c r="BH45" s="425">
        <v>-8.030924382820485E-4</v>
      </c>
      <c r="BI45" s="425">
        <v>3.1238457583184264E-3</v>
      </c>
      <c r="BJ45" s="425">
        <v>5.3865444749220349E-3</v>
      </c>
      <c r="BK45" s="425">
        <v>9.2435181007147309E-3</v>
      </c>
      <c r="BL45" s="425">
        <v>1.4599900163783052E-2</v>
      </c>
      <c r="BM45" s="425">
        <v>2.1893094467136307E-2</v>
      </c>
      <c r="BN45" s="425">
        <v>3.4226044553789289E-2</v>
      </c>
      <c r="BO45" s="425">
        <v>4.1900837480685904E-2</v>
      </c>
      <c r="BP45" s="425">
        <v>4.6216178400447581E-2</v>
      </c>
      <c r="BQ45" s="425">
        <v>4.5024133828466539E-2</v>
      </c>
      <c r="BR45" s="425">
        <v>3.6049232578071369E-2</v>
      </c>
      <c r="BS45" s="425">
        <v>2.3264308939465489E-2</v>
      </c>
      <c r="BT45" s="425">
        <v>7.4548218515296649E-3</v>
      </c>
      <c r="BU45" s="425">
        <v>-8.5854024477953275E-3</v>
      </c>
      <c r="BV45" s="425">
        <v>-2.5886054917520648E-2</v>
      </c>
      <c r="BW45" s="425">
        <v>-3.6362997208930756E-2</v>
      </c>
      <c r="BX45" s="425">
        <v>-4.3236298818110711E-2</v>
      </c>
      <c r="BY45" s="425">
        <v>-4.7073734631912799E-2</v>
      </c>
      <c r="BZ45" s="425">
        <v>-4.8004424162337349E-2</v>
      </c>
      <c r="CA45" s="425">
        <v>-4.7483875342360718E-2</v>
      </c>
      <c r="CB45" s="425">
        <v>-4.4632506757488442E-2</v>
      </c>
      <c r="CC45" s="425">
        <v>-3.8863350904431063E-2</v>
      </c>
      <c r="CD45" s="425">
        <v>-2.7482795150812252E-2</v>
      </c>
      <c r="CE45" s="425">
        <v>-1.6273602822541304E-2</v>
      </c>
      <c r="CF45" s="425">
        <v>-4.8830414289266402E-3</v>
      </c>
      <c r="CG45" s="425">
        <v>3.8341007446181063E-3</v>
      </c>
      <c r="CH45" s="425">
        <v>8.933817362522932E-3</v>
      </c>
      <c r="CI45" s="425">
        <v>6.2070357019769814E-3</v>
      </c>
      <c r="CJ45" s="425">
        <v>-1.7700572366434754E-3</v>
      </c>
      <c r="CK45" s="425">
        <v>-1.2356340700423357E-2</v>
      </c>
      <c r="CL45" s="425">
        <v>-2.7492588701648946E-2</v>
      </c>
      <c r="CM45" s="425">
        <v>-3.4335997770074483E-2</v>
      </c>
      <c r="CN45" s="425">
        <v>-3.6870426896387185E-2</v>
      </c>
      <c r="CO45" s="425">
        <v>-3.5344402529352413E-2</v>
      </c>
      <c r="CP45" s="425">
        <v>-2.9043195199143428E-2</v>
      </c>
      <c r="CQ45" s="425">
        <v>-2.2751762663275873E-2</v>
      </c>
      <c r="CR45" s="425">
        <v>-1.5096081092323722E-2</v>
      </c>
      <c r="CS45" s="425">
        <v>-5.6699765382732881E-3</v>
      </c>
      <c r="CT45" s="425">
        <v>7.0339460332195271E-3</v>
      </c>
      <c r="CU45" s="425">
        <v>2.1471562521117437E-2</v>
      </c>
      <c r="CV45" s="425">
        <v>3.7182199965650205E-2</v>
      </c>
      <c r="CW45" s="425">
        <v>5.1624569017101329E-2</v>
      </c>
      <c r="CX45" s="425">
        <v>6.5265182988459791E-2</v>
      </c>
      <c r="CY45" s="425">
        <v>6.9306860809694212E-2</v>
      </c>
      <c r="CZ45" s="425">
        <v>6.7128237895343237E-2</v>
      </c>
      <c r="DA45" s="425">
        <v>6.060504217362235E-2</v>
      </c>
      <c r="DB45" s="425">
        <v>4.8438385410330159E-2</v>
      </c>
      <c r="DC45" s="425">
        <v>4.1184907015864705E-2</v>
      </c>
      <c r="DD45" s="425">
        <v>3.5616904422023248E-2</v>
      </c>
      <c r="DE45" s="425">
        <v>3.1251076715565256E-2</v>
      </c>
      <c r="DF45" s="425">
        <v>2.7027094783878949E-2</v>
      </c>
      <c r="DG45" s="425">
        <v>2.2163058045125618E-2</v>
      </c>
      <c r="DH45" s="425">
        <v>1.7486175992233025E-2</v>
      </c>
      <c r="DI45" s="425">
        <v>1.5102976309047327E-2</v>
      </c>
      <c r="DJ45" s="425">
        <v>1.6272245900149064E-2</v>
      </c>
      <c r="DK45" s="425">
        <v>2.467850908251289E-2</v>
      </c>
      <c r="DL45" s="425">
        <v>3.7914616582963537E-2</v>
      </c>
      <c r="DM45" s="425">
        <v>5.2006319874472844E-2</v>
      </c>
      <c r="DN45" s="425">
        <v>6.9854258722387139E-2</v>
      </c>
      <c r="DO45" s="425">
        <v>6.9513947081757774E-2</v>
      </c>
      <c r="DP45" s="425">
        <v>5.791898844482625E-2</v>
      </c>
      <c r="DQ45" s="425">
        <v>3.7754485459789232E-2</v>
      </c>
      <c r="DR45" s="425">
        <v>2.2879486861430232E-3</v>
      </c>
      <c r="DS45" s="425">
        <v>-1.6187899637669478E-2</v>
      </c>
      <c r="DT45" s="425">
        <v>-2.5581264435998334E-2</v>
      </c>
      <c r="DU45" s="425">
        <v>-2.389646678831284E-2</v>
      </c>
      <c r="DV45" s="425">
        <v>-4.6468367703374784E-3</v>
      </c>
      <c r="DW45" s="425">
        <v>1.194612719680605E-2</v>
      </c>
      <c r="DX45" s="425">
        <v>2.8233310908572718E-2</v>
      </c>
      <c r="DY45" s="425">
        <v>3.9814470732257821E-2</v>
      </c>
      <c r="DZ45" s="425">
        <v>4.4404800689861433E-2</v>
      </c>
      <c r="EA45" s="425">
        <v>4.4576854314885568E-2</v>
      </c>
      <c r="EB45" s="425">
        <v>4.2137760617781357E-2</v>
      </c>
      <c r="EC45" s="425">
        <v>3.8920644571918343E-2</v>
      </c>
      <c r="ED45" s="728">
        <v>3.6523961306012674E-2</v>
      </c>
      <c r="EE45" s="425">
        <v>3.0521158714260813E-2</v>
      </c>
      <c r="EF45" s="425">
        <v>2.0865053916747787E-2</v>
      </c>
      <c r="EG45" s="425">
        <v>7.3810790405868772E-3</v>
      </c>
      <c r="EH45" s="425">
        <v>-1.4885836492489236E-2</v>
      </c>
      <c r="EI45" s="425">
        <v>-2.812143315081219E-2</v>
      </c>
      <c r="EJ45" s="425">
        <v>-3.5454668994368874E-2</v>
      </c>
      <c r="EK45" s="425">
        <v>-3.457381032472142E-2</v>
      </c>
      <c r="EL45" s="425">
        <v>-1.844001774433892E-2</v>
      </c>
      <c r="EM45" s="425">
        <v>-6.174635772043152E-3</v>
      </c>
      <c r="EN45" s="729">
        <v>3.879613904799344E-3</v>
      </c>
      <c r="EO45" s="730">
        <v>6.2413922709056687E-3</v>
      </c>
      <c r="EP45" s="425">
        <v>-5.0279440712292598E-3</v>
      </c>
      <c r="EQ45" s="425">
        <v>-2.0698908770214991E-2</v>
      </c>
      <c r="ER45" s="425">
        <v>-3.9011509351296103E-2</v>
      </c>
      <c r="ES45" s="425">
        <v>-5.368907559359154E-2</v>
      </c>
      <c r="ET45" s="425">
        <v>-6.3310839089104926E-2</v>
      </c>
      <c r="EU45" s="425">
        <v>-5.9699294314820101E-2</v>
      </c>
      <c r="EV45" s="425">
        <v>-4.7868912509384562E-2</v>
      </c>
      <c r="EW45" s="425">
        <v>-3.2061345308973997E-2</v>
      </c>
      <c r="EX45" s="425">
        <v>-1.1066990473307881E-2</v>
      </c>
      <c r="EY45" s="425">
        <v>-1.7753680548756191E-4</v>
      </c>
      <c r="EZ45" s="425">
        <v>6.135615874800565E-3</v>
      </c>
      <c r="FA45" s="425">
        <v>9.9505879333165095E-3</v>
      </c>
      <c r="FB45" s="425">
        <v>1.2360002376677776E-2</v>
      </c>
      <c r="FC45" s="425">
        <v>1.7813137567169943E-2</v>
      </c>
      <c r="FD45" s="425">
        <v>2.3565805798088615E-2</v>
      </c>
      <c r="FE45" s="425">
        <v>2.6527872728187886E-2</v>
      </c>
      <c r="FF45" s="425">
        <v>2.4912713964692978E-2</v>
      </c>
      <c r="FG45" s="425">
        <v>1.4414317922723423E-2</v>
      </c>
      <c r="FH45" s="425">
        <v>-1.6405270613503629E-3</v>
      </c>
      <c r="FI45" s="425">
        <v>-1.8594784577587196E-2</v>
      </c>
      <c r="FJ45" s="425">
        <v>-3.975583559878898E-2</v>
      </c>
      <c r="FK45" s="425">
        <v>-4.2130547672086342E-2</v>
      </c>
      <c r="FL45" s="425">
        <v>-3.2671946757727229E-2</v>
      </c>
      <c r="FM45" s="425">
        <v>-1.2717415945950789E-2</v>
      </c>
      <c r="FN45" s="425">
        <v>2.606247782760129E-2</v>
      </c>
      <c r="FO45" s="425">
        <v>5.0946353814410011E-2</v>
      </c>
      <c r="FP45" s="425">
        <v>6.8160627764898202E-2</v>
      </c>
      <c r="FQ45" s="425">
        <v>7.4093867172453962E-2</v>
      </c>
      <c r="FR45" s="425">
        <v>6.370746289323076E-2</v>
      </c>
      <c r="FS45" s="425">
        <v>5.1829334583703555E-2</v>
      </c>
      <c r="FT45" s="425">
        <v>3.7660798616579567E-2</v>
      </c>
      <c r="FU45" s="425">
        <v>2.5285611645144958E-2</v>
      </c>
      <c r="FV45" s="425">
        <v>1.4872095179771982E-2</v>
      </c>
      <c r="FW45" s="425">
        <v>1.1202941093350773E-2</v>
      </c>
      <c r="FX45" s="425">
        <v>1.1122668470504799E-2</v>
      </c>
      <c r="FY45" s="425">
        <v>1.2996333341691124E-2</v>
      </c>
      <c r="FZ45" s="425">
        <v>1.9144352763444311E-2</v>
      </c>
      <c r="GA45" s="425"/>
      <c r="GB45" s="425">
        <v>1.9876924098595452E-2</v>
      </c>
      <c r="GC45" s="425">
        <v>1.9905726896473522E-2</v>
      </c>
      <c r="GD45" s="425">
        <v>1.9179170417520524E-2</v>
      </c>
      <c r="GE45" s="425">
        <v>1.8848892298803852E-2</v>
      </c>
      <c r="GF45" s="425">
        <v>1.8502864292922496E-2</v>
      </c>
      <c r="GG45" s="425">
        <v>1.7958681980731497E-2</v>
      </c>
      <c r="GH45" s="729">
        <v>1.7356172223553214E-2</v>
      </c>
    </row>
    <row r="46" spans="2:190">
      <c r="B46" s="424" t="s">
        <v>1013</v>
      </c>
      <c r="C46" s="424"/>
      <c r="D46" s="424"/>
      <c r="E46" s="424"/>
      <c r="F46" s="425">
        <v>0.84256861729673782</v>
      </c>
      <c r="G46" s="425">
        <v>0.22480709432223847</v>
      </c>
      <c r="H46" s="425">
        <v>7.70257779603552E-3</v>
      </c>
      <c r="I46" s="425">
        <v>1.2781760082908688E-2</v>
      </c>
      <c r="J46" s="425">
        <v>4.8154393854224951E-2</v>
      </c>
      <c r="K46" s="425">
        <v>-5.3878702397743214E-2</v>
      </c>
      <c r="L46" s="425">
        <v>-2.7823073787199247E-2</v>
      </c>
      <c r="M46" s="425">
        <v>-0.1424064125522298</v>
      </c>
      <c r="N46" s="425">
        <v>-0.17751161959242034</v>
      </c>
      <c r="O46" s="425">
        <v>-4.2735042735042847E-2</v>
      </c>
      <c r="P46" s="425">
        <v>3.1449837509177787E-4</v>
      </c>
      <c r="Q46" s="425">
        <v>-5.7671273739683809E-2</v>
      </c>
      <c r="R46" s="425">
        <v>-4.9337100630297816E-2</v>
      </c>
      <c r="S46" s="425">
        <v>-8.1810631229235736E-2</v>
      </c>
      <c r="T46" s="425">
        <v>-4.7474324041081581E-2</v>
      </c>
      <c r="U46" s="425">
        <v>-8.3887306109528284E-2</v>
      </c>
      <c r="V46" s="425">
        <v>2.5148605395519251E-3</v>
      </c>
      <c r="W46" s="425">
        <v>-5.6535504296698728E-3</v>
      </c>
      <c r="X46" s="425">
        <v>-7.0964902629552282E-2</v>
      </c>
      <c r="Y46" s="425">
        <v>-5.0103662750518412E-2</v>
      </c>
      <c r="Z46" s="425">
        <v>-6.3854047890536059E-2</v>
      </c>
      <c r="AA46" s="425">
        <v>-8.0623152149192634E-2</v>
      </c>
      <c r="AB46" s="425">
        <v>-3.7423022264329621E-2</v>
      </c>
      <c r="AC46" s="425">
        <v>2.1219837516672821E-2</v>
      </c>
      <c r="AD46" s="425">
        <v>-0.37295980511571258</v>
      </c>
      <c r="AE46" s="425">
        <v>-0.53828076685219539</v>
      </c>
      <c r="AF46" s="425">
        <v>-0.54072342519685035</v>
      </c>
      <c r="AG46" s="425">
        <v>-0.47850866777487533</v>
      </c>
      <c r="AH46" s="425">
        <v>3.1857031857032078E-2</v>
      </c>
      <c r="AI46" s="425">
        <v>0.47789981248325747</v>
      </c>
      <c r="AJ46" s="425">
        <v>0.5221001875167427</v>
      </c>
      <c r="AK46" s="425">
        <v>0.21288706739526389</v>
      </c>
      <c r="AL46" s="425">
        <v>-0.11031626506024103</v>
      </c>
      <c r="AM46" s="425">
        <v>-0.12506797172376294</v>
      </c>
      <c r="AN46" s="425">
        <v>-0.25624780007039782</v>
      </c>
      <c r="AO46" s="425">
        <v>-0.25962079969964325</v>
      </c>
      <c r="AP46" s="425">
        <v>8.0617858654253152E-2</v>
      </c>
      <c r="AQ46" s="425">
        <v>0.14791796146674949</v>
      </c>
      <c r="AR46" s="425">
        <v>0.23592049219119743</v>
      </c>
      <c r="AS46" s="425">
        <v>0.42393509127789047</v>
      </c>
      <c r="AT46" s="425">
        <v>0.14333268063442342</v>
      </c>
      <c r="AU46" s="425">
        <v>-0.14347590687601508</v>
      </c>
      <c r="AV46" s="425">
        <v>0.47367413363967065</v>
      </c>
      <c r="AW46" s="425">
        <v>0.65598290598290598</v>
      </c>
      <c r="AX46" s="425">
        <v>1.9866415482103102E-2</v>
      </c>
      <c r="AY46" s="425">
        <v>0.15865992414664967</v>
      </c>
      <c r="AZ46" s="425">
        <v>-0.24295179940236461</v>
      </c>
      <c r="BA46" s="425">
        <v>-0.35913978494623661</v>
      </c>
      <c r="BB46" s="425">
        <v>-0.11805205709487826</v>
      </c>
      <c r="BC46" s="425">
        <v>7.3831605746499482E-2</v>
      </c>
      <c r="BD46" s="425">
        <v>2.9517762141753948E-2</v>
      </c>
      <c r="BE46" s="425">
        <v>-4.5805369127516614E-2</v>
      </c>
      <c r="BF46" s="425">
        <v>2.7608530083777456E-2</v>
      </c>
      <c r="BG46" s="425">
        <v>-8.5859441151566351E-2</v>
      </c>
      <c r="BH46" s="425">
        <v>-0.18986497749624939</v>
      </c>
      <c r="BI46" s="425">
        <v>-0.21065588183576581</v>
      </c>
      <c r="BJ46" s="425">
        <v>-0.22901612006670369</v>
      </c>
      <c r="BK46" s="425">
        <v>-9.5776213412375105E-2</v>
      </c>
      <c r="BL46" s="425">
        <v>5.2469135802469008E-2</v>
      </c>
      <c r="BM46" s="425">
        <v>0.10960124749387408</v>
      </c>
      <c r="BN46" s="425">
        <v>0.24176880557558281</v>
      </c>
      <c r="BO46" s="425">
        <v>0.11718910059414052</v>
      </c>
      <c r="BP46" s="425">
        <v>-3.5777126099706714E-2</v>
      </c>
      <c r="BQ46" s="425">
        <v>2.2485444689821197E-2</v>
      </c>
      <c r="BR46" s="425">
        <v>6.3286239597445532E-2</v>
      </c>
      <c r="BS46" s="425">
        <v>7.2070419952319956E-2</v>
      </c>
      <c r="BT46" s="425">
        <v>0.25486618004866191</v>
      </c>
      <c r="BU46" s="425">
        <v>0.35853131749460038</v>
      </c>
      <c r="BV46" s="425">
        <v>0.15125591554422982</v>
      </c>
      <c r="BW46" s="425">
        <v>-5.1146082791652565E-2</v>
      </c>
      <c r="BX46" s="425">
        <v>-9.5653578930360292E-2</v>
      </c>
      <c r="BY46" s="425">
        <v>-0.18311894782483015</v>
      </c>
      <c r="BZ46" s="425">
        <v>-0.32822134387351765</v>
      </c>
      <c r="CA46" s="425">
        <v>-0.28177393185505667</v>
      </c>
      <c r="CB46" s="425">
        <v>-0.30301947471859914</v>
      </c>
      <c r="CC46" s="425">
        <v>-0.37101910828025481</v>
      </c>
      <c r="CD46" s="425">
        <v>-0.17792421746293255</v>
      </c>
      <c r="CE46" s="425">
        <v>0.20707831325301204</v>
      </c>
      <c r="CF46" s="425">
        <v>0.57216098436298346</v>
      </c>
      <c r="CG46" s="425">
        <v>1.009001406469761</v>
      </c>
      <c r="CH46" s="425">
        <v>1.2860005725737187</v>
      </c>
      <c r="CI46" s="425">
        <v>0.66978581825743377</v>
      </c>
      <c r="CJ46" s="425">
        <v>0.46176422631664793</v>
      </c>
      <c r="CK46" s="425">
        <v>0.24628955474656941</v>
      </c>
      <c r="CL46" s="425">
        <v>-2.0538509705698194E-2</v>
      </c>
      <c r="CM46" s="425">
        <v>-1.4943960149437956E-3</v>
      </c>
      <c r="CN46" s="425">
        <v>-0.15627440044617963</v>
      </c>
      <c r="CO46" s="425">
        <v>-0.34906190315694863</v>
      </c>
      <c r="CP46" s="425">
        <v>-0.19741721007543783</v>
      </c>
      <c r="CQ46" s="425">
        <v>-5.699675729608393E-2</v>
      </c>
      <c r="CR46" s="425">
        <v>6.8350079323109436E-2</v>
      </c>
      <c r="CS46" s="425">
        <v>0.38436313427683821</v>
      </c>
      <c r="CT46" s="425">
        <v>0.49704932387049977</v>
      </c>
      <c r="CU46" s="425">
        <v>5.2972714657676903E-2</v>
      </c>
      <c r="CV46" s="425">
        <v>5.4253168008998778E-2</v>
      </c>
      <c r="CW46" s="425">
        <v>9.7871709949787389E-2</v>
      </c>
      <c r="CX46" s="425">
        <v>2.4788738622344965E-2</v>
      </c>
      <c r="CY46" s="425">
        <v>0.34100385004507644</v>
      </c>
      <c r="CZ46" s="425">
        <v>0.42616056245775824</v>
      </c>
      <c r="DA46" s="425">
        <v>0.45395133999532183</v>
      </c>
      <c r="DB46" s="425">
        <v>0.43620399243883584</v>
      </c>
      <c r="DC46" s="425">
        <v>0.427539085373835</v>
      </c>
      <c r="DD46" s="425">
        <v>0.4812389602807432</v>
      </c>
      <c r="DE46" s="425">
        <v>0.32488900381036034</v>
      </c>
      <c r="DF46" s="425">
        <v>0.32216075022641943</v>
      </c>
      <c r="DG46" s="425">
        <v>0.34502474945988509</v>
      </c>
      <c r="DH46" s="425">
        <v>0.14714932631403169</v>
      </c>
      <c r="DI46" s="425">
        <v>4.3353929148405586E-2</v>
      </c>
      <c r="DJ46" s="425">
        <v>-5.9319856608121613E-2</v>
      </c>
      <c r="DK46" s="425">
        <v>-3.1814370456684282E-2</v>
      </c>
      <c r="DL46" s="425">
        <v>6.7320641953983906E-2</v>
      </c>
      <c r="DM46" s="425">
        <v>0.48650892068896523</v>
      </c>
      <c r="DN46" s="425">
        <v>0.66073900237732874</v>
      </c>
      <c r="DO46" s="425">
        <v>0.82885196828395091</v>
      </c>
      <c r="DP46" s="425">
        <v>0.57658740902345818</v>
      </c>
      <c r="DQ46" s="425">
        <v>-0.36326174775999254</v>
      </c>
      <c r="DR46" s="425">
        <v>-0.53700212281743631</v>
      </c>
      <c r="DS46" s="425">
        <v>-0.51038310693548861</v>
      </c>
      <c r="DT46" s="425">
        <v>-0.41089312801105926</v>
      </c>
      <c r="DU46" s="425">
        <v>0.35231450621124982</v>
      </c>
      <c r="DV46" s="425">
        <v>0.74792849915013648</v>
      </c>
      <c r="DW46" s="425">
        <v>0.31891443937671299</v>
      </c>
      <c r="DX46" s="425">
        <v>0.10675224661449252</v>
      </c>
      <c r="DY46" s="425">
        <v>0.1314591315741826</v>
      </c>
      <c r="DZ46" s="425">
        <v>0.29348613477119662</v>
      </c>
      <c r="EA46" s="425">
        <v>0.40933256606705887</v>
      </c>
      <c r="EB46" s="425">
        <v>0.36724143161295719</v>
      </c>
      <c r="EC46" s="425">
        <v>0.20764388106188</v>
      </c>
      <c r="ED46" s="728">
        <v>0.1282125509909027</v>
      </c>
      <c r="EE46" s="425">
        <v>-6.5713949344358785E-2</v>
      </c>
      <c r="EF46" s="425">
        <v>-4.3293171960795589E-3</v>
      </c>
      <c r="EG46" s="425">
        <v>-1.2355169630914988E-2</v>
      </c>
      <c r="EH46" s="425">
        <v>-6.541519395149642E-2</v>
      </c>
      <c r="EI46" s="425">
        <v>-3.4649963097391587E-2</v>
      </c>
      <c r="EJ46" s="425">
        <v>4.4423449338602122E-2</v>
      </c>
      <c r="EK46" s="425">
        <v>2.5547912902797169E-2</v>
      </c>
      <c r="EL46" s="425">
        <v>-1.3313377180922004E-2</v>
      </c>
      <c r="EM46" s="425">
        <v>7.0835053882751076E-2</v>
      </c>
      <c r="EN46" s="729">
        <v>-6.4828931450686134E-2</v>
      </c>
      <c r="EO46" s="730">
        <v>-0.28671385049616593</v>
      </c>
      <c r="EP46" s="425">
        <v>-0.50110738196618532</v>
      </c>
      <c r="EQ46" s="425">
        <v>-0.43199057548854985</v>
      </c>
      <c r="ER46" s="425">
        <v>-0.51376628588337314</v>
      </c>
      <c r="ES46" s="425">
        <v>-0.43371165001171108</v>
      </c>
      <c r="ET46" s="425">
        <v>-0.36659986075552559</v>
      </c>
      <c r="EU46" s="425">
        <v>-0.25827177138637408</v>
      </c>
      <c r="EV46" s="425">
        <v>-8.4085910192147797E-2</v>
      </c>
      <c r="EW46" s="425">
        <v>0.16220583177591469</v>
      </c>
      <c r="EX46" s="425">
        <v>0.61618795166437179</v>
      </c>
      <c r="EY46" s="425">
        <v>0.10306251870728152</v>
      </c>
      <c r="EZ46" s="425">
        <v>0.12222270482777044</v>
      </c>
      <c r="FA46" s="425">
        <v>0.19635804348526215</v>
      </c>
      <c r="FB46" s="425">
        <v>0.2196470089532406</v>
      </c>
      <c r="FC46" s="425">
        <v>0.44416273034722947</v>
      </c>
      <c r="FD46" s="425">
        <v>0.45584659937291927</v>
      </c>
      <c r="FE46" s="425">
        <v>9.5467608083561584E-2</v>
      </c>
      <c r="FF46" s="425">
        <v>-6.4314347283451478E-2</v>
      </c>
      <c r="FG46" s="425">
        <v>-8.8497636853045042E-2</v>
      </c>
      <c r="FH46" s="425">
        <v>-0.18278743064676747</v>
      </c>
      <c r="FI46" s="425">
        <v>-6.1095335181318051E-2</v>
      </c>
      <c r="FJ46" s="425">
        <v>-0.18788092984753546</v>
      </c>
      <c r="FK46" s="425">
        <v>-0.53385802163570995</v>
      </c>
      <c r="FL46" s="425">
        <v>-0.29577734369292463</v>
      </c>
      <c r="FM46" s="425">
        <v>-0.27616544536149196</v>
      </c>
      <c r="FN46" s="425">
        <v>0.20729384374768703</v>
      </c>
      <c r="FO46" s="425">
        <v>1.2110100044449223</v>
      </c>
      <c r="FP46" s="425">
        <v>0.64285308080011494</v>
      </c>
      <c r="FQ46" s="425">
        <v>0.54103562441432718</v>
      </c>
      <c r="FR46" s="425">
        <v>0.1130494813348024</v>
      </c>
      <c r="FS46" s="425">
        <v>-3.1526422462009998E-2</v>
      </c>
      <c r="FT46" s="425">
        <v>-7.2863955656916668E-2</v>
      </c>
      <c r="FU46" s="425">
        <v>-6.2165460170264024E-2</v>
      </c>
      <c r="FV46" s="425">
        <v>0</v>
      </c>
      <c r="FW46" s="425">
        <v>0</v>
      </c>
      <c r="FX46" s="425">
        <v>0</v>
      </c>
      <c r="FY46" s="425">
        <v>0</v>
      </c>
      <c r="FZ46" s="425">
        <v>0</v>
      </c>
      <c r="GA46" s="425"/>
      <c r="GB46" s="425">
        <v>0</v>
      </c>
      <c r="GC46" s="425">
        <v>0</v>
      </c>
      <c r="GD46" s="425">
        <v>0</v>
      </c>
      <c r="GE46" s="425">
        <v>0</v>
      </c>
      <c r="GF46" s="425">
        <v>0</v>
      </c>
      <c r="GG46" s="425">
        <v>0</v>
      </c>
      <c r="GH46" s="729">
        <v>0</v>
      </c>
    </row>
    <row r="47" spans="2:190">
      <c r="B47" s="724" t="s">
        <v>134</v>
      </c>
      <c r="C47" s="724"/>
      <c r="D47" s="724"/>
      <c r="E47" s="724"/>
      <c r="F47" s="425"/>
      <c r="G47" s="425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25"/>
      <c r="S47" s="425"/>
      <c r="T47" s="425"/>
      <c r="U47" s="425"/>
      <c r="V47" s="425"/>
      <c r="W47" s="425"/>
      <c r="X47" s="425"/>
      <c r="Y47" s="425"/>
      <c r="Z47" s="425"/>
      <c r="AA47" s="425"/>
      <c r="AB47" s="425"/>
      <c r="AC47" s="425"/>
      <c r="AD47" s="425"/>
      <c r="AE47" s="425"/>
      <c r="AF47" s="425"/>
      <c r="AG47" s="425"/>
      <c r="AH47" s="425"/>
      <c r="AI47" s="425"/>
      <c r="AJ47" s="425"/>
      <c r="AK47" s="425"/>
      <c r="AL47" s="425"/>
      <c r="AM47" s="425"/>
      <c r="AN47" s="425"/>
      <c r="AO47" s="425"/>
      <c r="AP47" s="425"/>
      <c r="AQ47" s="425"/>
      <c r="AR47" s="425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  <c r="BF47" s="425"/>
      <c r="BG47" s="425"/>
      <c r="BH47" s="425"/>
      <c r="BI47" s="425"/>
      <c r="BJ47" s="425"/>
      <c r="BK47" s="425"/>
      <c r="BL47" s="425"/>
      <c r="BM47" s="425"/>
      <c r="BN47" s="425"/>
      <c r="BO47" s="425"/>
      <c r="BP47" s="425"/>
      <c r="BQ47" s="425"/>
      <c r="BR47" s="425"/>
      <c r="BS47" s="425"/>
      <c r="BT47" s="425"/>
      <c r="BU47" s="425"/>
      <c r="BV47" s="425"/>
      <c r="BW47" s="425"/>
      <c r="BX47" s="425"/>
      <c r="BY47" s="425"/>
      <c r="BZ47" s="425"/>
      <c r="CA47" s="425"/>
      <c r="CB47" s="425"/>
      <c r="CC47" s="425"/>
      <c r="CD47" s="425"/>
      <c r="CE47" s="425"/>
      <c r="CF47" s="425"/>
      <c r="CG47" s="425"/>
      <c r="CH47" s="425"/>
      <c r="CI47" s="425"/>
      <c r="CJ47" s="425"/>
      <c r="CK47" s="425"/>
      <c r="CL47" s="425"/>
      <c r="CM47" s="425"/>
      <c r="CN47" s="425"/>
      <c r="CO47" s="425"/>
      <c r="CP47" s="425"/>
      <c r="CQ47" s="425"/>
      <c r="CR47" s="425"/>
      <c r="CS47" s="425"/>
      <c r="CT47" s="425"/>
      <c r="CU47" s="425"/>
      <c r="CV47" s="425"/>
      <c r="CW47" s="425"/>
      <c r="CX47" s="425"/>
      <c r="CY47" s="425"/>
      <c r="CZ47" s="425"/>
      <c r="DA47" s="425"/>
      <c r="DB47" s="425"/>
      <c r="DC47" s="425"/>
      <c r="DD47" s="425"/>
      <c r="DE47" s="425"/>
      <c r="DF47" s="425"/>
      <c r="DG47" s="425"/>
      <c r="DH47" s="425"/>
      <c r="DI47" s="425"/>
      <c r="DJ47" s="425"/>
      <c r="DK47" s="425"/>
      <c r="DL47" s="425"/>
      <c r="DM47" s="425"/>
      <c r="DN47" s="425"/>
      <c r="DO47" s="425"/>
      <c r="DP47" s="425"/>
      <c r="DQ47" s="425"/>
      <c r="DR47" s="425"/>
      <c r="DS47" s="425"/>
      <c r="DT47" s="425"/>
      <c r="DU47" s="425"/>
      <c r="DV47" s="425"/>
      <c r="DW47" s="425"/>
      <c r="DX47" s="425"/>
      <c r="DY47" s="425"/>
      <c r="DZ47" s="425"/>
      <c r="EA47" s="425"/>
      <c r="EB47" s="425"/>
      <c r="EC47" s="425"/>
      <c r="ED47" s="728"/>
      <c r="EE47" s="425"/>
      <c r="EF47" s="425"/>
      <c r="EG47" s="425"/>
      <c r="EH47" s="425"/>
      <c r="EI47" s="425"/>
      <c r="EJ47" s="425"/>
      <c r="EK47" s="425"/>
      <c r="EL47" s="425"/>
      <c r="EM47" s="425"/>
      <c r="EN47" s="729"/>
      <c r="EO47" s="730"/>
      <c r="EP47" s="425"/>
      <c r="EQ47" s="425"/>
      <c r="ER47" s="425"/>
      <c r="ES47" s="425"/>
      <c r="ET47" s="425"/>
      <c r="EU47" s="425"/>
      <c r="EV47" s="425"/>
      <c r="EW47" s="425"/>
      <c r="EX47" s="425"/>
      <c r="EY47" s="425"/>
      <c r="EZ47" s="425"/>
      <c r="FA47" s="425"/>
      <c r="FB47" s="425"/>
      <c r="FC47" s="425"/>
      <c r="FD47" s="425"/>
      <c r="FE47" s="425"/>
      <c r="FF47" s="425"/>
      <c r="FG47" s="425"/>
      <c r="FH47" s="425"/>
      <c r="FI47" s="425"/>
      <c r="FJ47" s="425"/>
      <c r="FK47" s="425"/>
      <c r="FL47" s="425"/>
      <c r="FM47" s="425"/>
      <c r="FN47" s="425"/>
      <c r="FO47" s="425"/>
      <c r="FP47" s="425"/>
      <c r="FQ47" s="425"/>
      <c r="FR47" s="425"/>
      <c r="FS47" s="425"/>
      <c r="FT47" s="425"/>
      <c r="FU47" s="425"/>
      <c r="FV47" s="425"/>
      <c r="FW47" s="425"/>
      <c r="FX47" s="425"/>
      <c r="FY47" s="425"/>
      <c r="FZ47" s="425"/>
      <c r="GA47" s="425"/>
      <c r="GB47" s="425"/>
      <c r="GC47" s="425"/>
      <c r="GD47" s="425"/>
      <c r="GE47" s="425"/>
      <c r="GF47" s="425"/>
      <c r="GG47" s="425"/>
      <c r="GH47" s="729"/>
    </row>
    <row r="48" spans="2:190">
      <c r="B48" s="424" t="s">
        <v>1014</v>
      </c>
      <c r="C48" s="424"/>
      <c r="D48" s="424"/>
      <c r="E48" s="424"/>
      <c r="F48" s="425">
        <v>0.29292434075014762</v>
      </c>
      <c r="G48" s="425">
        <v>0.22815995268329295</v>
      </c>
      <c r="H48" s="425">
        <v>0.16663970337187384</v>
      </c>
      <c r="I48" s="425">
        <v>0.10820108936949607</v>
      </c>
      <c r="J48" s="425">
        <v>-1.8985837858635952E-2</v>
      </c>
      <c r="K48" s="425">
        <v>-2.960834055308573E-2</v>
      </c>
      <c r="L48" s="425">
        <v>-4.0115821907529797E-2</v>
      </c>
      <c r="M48" s="425">
        <v>-5.0509527382576455E-2</v>
      </c>
      <c r="N48" s="425">
        <v>-8.0160419210052361E-2</v>
      </c>
      <c r="O48" s="425">
        <v>-7.7478756603623966E-2</v>
      </c>
      <c r="P48" s="425">
        <v>-7.4789275987963588E-2</v>
      </c>
      <c r="Q48" s="425">
        <v>-7.2091954570767183E-2</v>
      </c>
      <c r="R48" s="425">
        <v>-8.4748846699122707E-2</v>
      </c>
      <c r="S48" s="425">
        <v>-7.1221392802619354E-2</v>
      </c>
      <c r="T48" s="425">
        <v>-5.7494002518970209E-2</v>
      </c>
      <c r="U48" s="425">
        <v>-4.3563720779230916E-2</v>
      </c>
      <c r="V48" s="425">
        <v>-1.3193732717418588E-2</v>
      </c>
      <c r="W48" s="425">
        <v>-7.8323406213632926E-3</v>
      </c>
      <c r="X48" s="425">
        <v>-2.441819681926488E-3</v>
      </c>
      <c r="Y48" s="425">
        <v>2.9779883600718525E-3</v>
      </c>
      <c r="Z48" s="425">
        <v>-3.9340045617948023E-2</v>
      </c>
      <c r="AA48" s="425">
        <v>6.3495040797201957E-4</v>
      </c>
      <c r="AB48" s="425">
        <v>4.2273386551264523E-2</v>
      </c>
      <c r="AC48" s="425">
        <v>8.5644481906342745E-2</v>
      </c>
      <c r="AD48" s="425">
        <v>0.24923162128540693</v>
      </c>
      <c r="AE48" s="425">
        <v>0.21898228824052346</v>
      </c>
      <c r="AF48" s="425">
        <v>0.18946542316560588</v>
      </c>
      <c r="AG48" s="425">
        <v>0.16066328982408237</v>
      </c>
      <c r="AH48" s="425">
        <v>7.8494199911776349E-2</v>
      </c>
      <c r="AI48" s="425">
        <v>8.467908391953495E-2</v>
      </c>
      <c r="AJ48" s="425">
        <v>9.0899436630039188E-2</v>
      </c>
      <c r="AK48" s="425">
        <v>9.7155461447083549E-2</v>
      </c>
      <c r="AL48" s="425">
        <v>0.16108564680502571</v>
      </c>
      <c r="AM48" s="425">
        <v>0.12897520717182484</v>
      </c>
      <c r="AN48" s="425">
        <v>9.7752798784445399E-2</v>
      </c>
      <c r="AO48" s="425">
        <v>6.7393862667595492E-2</v>
      </c>
      <c r="AP48" s="425">
        <v>-3.9115348223440212E-2</v>
      </c>
      <c r="AQ48" s="425">
        <v>-2.1557780575176898E-2</v>
      </c>
      <c r="AR48" s="425">
        <v>-3.6793958744678694E-3</v>
      </c>
      <c r="AS48" s="425">
        <v>1.452566794245296E-2</v>
      </c>
      <c r="AT48" s="425">
        <v>8.5941776074804063E-2</v>
      </c>
      <c r="AU48" s="425">
        <v>7.1434056201393023E-2</v>
      </c>
      <c r="AV48" s="425">
        <v>5.7120153289960854E-2</v>
      </c>
      <c r="AW48" s="425">
        <v>4.2997478028399164E-2</v>
      </c>
      <c r="AX48" s="425">
        <v>6.0302709437463431E-3</v>
      </c>
      <c r="AY48" s="425">
        <v>6.8434778981253776E-3</v>
      </c>
      <c r="AZ48" s="425">
        <v>7.6573421941076684E-3</v>
      </c>
      <c r="BA48" s="425">
        <v>8.4718643630430877E-3</v>
      </c>
      <c r="BB48" s="425">
        <v>2.2090557477137635E-2</v>
      </c>
      <c r="BC48" s="425">
        <v>1.4023692255907503E-2</v>
      </c>
      <c r="BD48" s="425">
        <v>6.0204948907407541E-3</v>
      </c>
      <c r="BE48" s="425">
        <v>-1.919537117881496E-3</v>
      </c>
      <c r="BF48" s="425">
        <v>-3.4692712140902027E-2</v>
      </c>
      <c r="BG48" s="425">
        <v>-2.5495767231832014E-2</v>
      </c>
      <c r="BH48" s="425">
        <v>-1.6211198623319462E-2</v>
      </c>
      <c r="BI48" s="425">
        <v>-6.8381714824096058E-3</v>
      </c>
      <c r="BJ48" s="425">
        <v>-4.4895933076317422E-3</v>
      </c>
      <c r="BK48" s="425">
        <v>9.5367286884261715E-3</v>
      </c>
      <c r="BL48" s="425">
        <v>2.3760675648938499E-2</v>
      </c>
      <c r="BM48" s="425">
        <v>3.8185032026351221E-2</v>
      </c>
      <c r="BN48" s="425">
        <v>0.11379173411699595</v>
      </c>
      <c r="BO48" s="425">
        <v>8.9305317352358013E-2</v>
      </c>
      <c r="BP48" s="425">
        <v>6.5357227985567937E-2</v>
      </c>
      <c r="BQ48" s="425">
        <v>4.1935631031128906E-2</v>
      </c>
      <c r="BR48" s="425">
        <v>-2.6059987018279347E-3</v>
      </c>
      <c r="BS48" s="425">
        <v>-1.201959339247005E-2</v>
      </c>
      <c r="BT48" s="425">
        <v>-2.1344340782161478E-2</v>
      </c>
      <c r="BU48" s="425">
        <v>-3.0581079428663397E-2</v>
      </c>
      <c r="BV48" s="425">
        <v>-5.7909784100438927E-2</v>
      </c>
      <c r="BW48" s="425">
        <v>-5.4646405871301471E-2</v>
      </c>
      <c r="BX48" s="425">
        <v>-5.1371723377151089E-2</v>
      </c>
      <c r="BY48" s="425">
        <v>-4.8085697460281455E-2</v>
      </c>
      <c r="BZ48" s="425">
        <v>-3.8973373482345121E-2</v>
      </c>
      <c r="CA48" s="425">
        <v>-3.822534831010594E-2</v>
      </c>
      <c r="CB48" s="425">
        <v>-3.7476740904615162E-2</v>
      </c>
      <c r="CC48" s="425">
        <v>-3.6727550812684064E-2</v>
      </c>
      <c r="CD48" s="425">
        <v>-5.2308756629626425E-2</v>
      </c>
      <c r="CE48" s="425">
        <v>-4.1833155237487075E-2</v>
      </c>
      <c r="CF48" s="425">
        <v>-3.1241758510849437E-2</v>
      </c>
      <c r="CG48" s="425">
        <v>-2.0533286469788449E-2</v>
      </c>
      <c r="CH48" s="425">
        <v>1.564495372874487E-2</v>
      </c>
      <c r="CI48" s="425">
        <v>9.6132206544019411E-3</v>
      </c>
      <c r="CJ48" s="425">
        <v>3.6173089601060585E-3</v>
      </c>
      <c r="CK48" s="425">
        <v>-2.3429940908893214E-3</v>
      </c>
      <c r="CL48" s="425">
        <v>-2.02431744701566E-2</v>
      </c>
      <c r="CM48" s="425">
        <v>-1.8509541121805303E-2</v>
      </c>
      <c r="CN48" s="425">
        <v>-1.6772840191265952E-2</v>
      </c>
      <c r="CO48" s="425">
        <v>-1.5033066250596885E-2</v>
      </c>
      <c r="CP48" s="425">
        <v>-4.0493045325852399E-2</v>
      </c>
      <c r="CQ48" s="425">
        <v>-2.0864181295528542E-2</v>
      </c>
      <c r="CR48" s="425">
        <v>-8.3376488328186808E-4</v>
      </c>
      <c r="CS48" s="425">
        <v>1.9606418564327276E-2</v>
      </c>
      <c r="CT48" s="425">
        <v>6.8362845537324635E-2</v>
      </c>
      <c r="CU48" s="425">
        <v>7.12504633016212E-2</v>
      </c>
      <c r="CV48" s="425">
        <v>7.414588584534014E-2</v>
      </c>
      <c r="CW48" s="425">
        <v>7.7049134263580427E-2</v>
      </c>
      <c r="CX48" s="425">
        <v>0.1034153502172222</v>
      </c>
      <c r="CY48" s="425">
        <v>9.0743445505701126E-2</v>
      </c>
      <c r="CZ48" s="425">
        <v>7.821706819597507E-2</v>
      </c>
      <c r="DA48" s="425">
        <v>6.5834547014060329E-2</v>
      </c>
      <c r="DB48" s="425">
        <v>2.5345863327874935E-2</v>
      </c>
      <c r="DC48" s="425">
        <v>3.2032405150722684E-2</v>
      </c>
      <c r="DD48" s="425">
        <v>3.8762551617767156E-2</v>
      </c>
      <c r="DE48" s="425">
        <v>4.5536587086011222E-2</v>
      </c>
      <c r="DF48" s="425">
        <v>5.6614907018132161E-2</v>
      </c>
      <c r="DG48" s="425">
        <v>6.0823503086601657E-2</v>
      </c>
      <c r="DH48" s="425">
        <v>6.5048862387114909E-2</v>
      </c>
      <c r="DI48" s="425">
        <v>6.9291051689194721E-2</v>
      </c>
      <c r="DJ48" s="425">
        <v>7.3616978813406481E-2</v>
      </c>
      <c r="DK48" s="425">
        <v>7.7984553794453584E-2</v>
      </c>
      <c r="DL48" s="425">
        <v>8.2369896481853541E-2</v>
      </c>
      <c r="DM48" s="425">
        <v>8.6773079156309052E-2</v>
      </c>
      <c r="DN48" s="425">
        <v>0.16190498070746601</v>
      </c>
      <c r="DO48" s="425">
        <v>0.11937848724453318</v>
      </c>
      <c r="DP48" s="425">
        <v>7.8408491667642563E-2</v>
      </c>
      <c r="DQ48" s="425">
        <v>3.8938025121099742E-2</v>
      </c>
      <c r="DR48" s="425">
        <v>-0.10247042654527631</v>
      </c>
      <c r="DS48" s="425">
        <v>-7.0186484208122124E-2</v>
      </c>
      <c r="DT48" s="425">
        <v>-3.6741295530285351E-2</v>
      </c>
      <c r="DU48" s="425">
        <v>-2.0930907350246723E-3</v>
      </c>
      <c r="DV48" s="425">
        <v>8.6972589958030214E-2</v>
      </c>
      <c r="DW48" s="425">
        <v>8.8835007876843508E-2</v>
      </c>
      <c r="DX48" s="425">
        <v>9.0700616860947839E-2</v>
      </c>
      <c r="DY48" s="425">
        <v>9.2569422377912047E-2</v>
      </c>
      <c r="DZ48" s="425">
        <v>0.13267617743509039</v>
      </c>
      <c r="EA48" s="425">
        <v>0.10869506975764605</v>
      </c>
      <c r="EB48" s="425">
        <v>8.5221691947655748E-2</v>
      </c>
      <c r="EC48" s="425">
        <v>6.2245294309076243E-2</v>
      </c>
      <c r="ED48" s="728">
        <v>1.7891812606036256E-2</v>
      </c>
      <c r="EE48" s="425">
        <v>1.016446050561921E-2</v>
      </c>
      <c r="EF48" s="425">
        <v>2.4957707991265822E-3</v>
      </c>
      <c r="EG48" s="425">
        <v>-5.1147018505262919E-3</v>
      </c>
      <c r="EH48" s="425">
        <v>-2.4332639426302351E-2</v>
      </c>
      <c r="EI48" s="425">
        <v>-2.4181655265976255E-2</v>
      </c>
      <c r="EJ48" s="425">
        <v>-2.4030647740907726E-2</v>
      </c>
      <c r="EK48" s="425">
        <v>-2.3879616847481147E-2</v>
      </c>
      <c r="EL48" s="425">
        <v>-5.8134171434364793E-3</v>
      </c>
      <c r="EM48" s="425">
        <v>-1.733618008271165E-2</v>
      </c>
      <c r="EN48" s="729">
        <v>-2.8725392571755038E-2</v>
      </c>
      <c r="EO48" s="730">
        <v>-3.998260247915101E-2</v>
      </c>
      <c r="EP48" s="425">
        <v>-8.4520530885346085E-2</v>
      </c>
      <c r="EQ48" s="425">
        <v>-7.2639946234248354E-2</v>
      </c>
      <c r="ER48" s="425">
        <v>-6.0605181946781064E-2</v>
      </c>
      <c r="ES48" s="425">
        <v>-4.8414237165160717E-2</v>
      </c>
      <c r="ET48" s="425">
        <v>-3.4969912279047922E-2</v>
      </c>
      <c r="EU48" s="425">
        <v>-2.3909888572613013E-2</v>
      </c>
      <c r="EV48" s="425">
        <v>-1.2723108067666628E-2</v>
      </c>
      <c r="EW48" s="425">
        <v>-1.4081180289890558E-3</v>
      </c>
      <c r="EX48" s="425">
        <v>2.8418430181177824E-2</v>
      </c>
      <c r="EY48" s="425">
        <v>2.7603924026541871E-2</v>
      </c>
      <c r="EZ48" s="425">
        <v>2.6790062959797124E-2</v>
      </c>
      <c r="FA48" s="425">
        <v>2.5976846470034277E-2</v>
      </c>
      <c r="FB48" s="425">
        <v>3.6956224704276307E-2</v>
      </c>
      <c r="FC48" s="425">
        <v>2.8325990971341836E-2</v>
      </c>
      <c r="FD48" s="425">
        <v>1.9767583736488861E-2</v>
      </c>
      <c r="FE48" s="425">
        <v>1.1280405212221194E-2</v>
      </c>
      <c r="FF48" s="425">
        <v>-1.6690215259735727E-2</v>
      </c>
      <c r="FG48" s="425">
        <v>-1.1713590794353589E-2</v>
      </c>
      <c r="FH48" s="425">
        <v>-6.7117791586063322E-3</v>
      </c>
      <c r="FI48" s="425">
        <v>-1.6846528778271183E-3</v>
      </c>
      <c r="FJ48" s="425">
        <v>-1.1596909949883152E-2</v>
      </c>
      <c r="FK48" s="425">
        <v>3.3219885685190787E-3</v>
      </c>
      <c r="FL48" s="425">
        <v>1.846607206989288E-2</v>
      </c>
      <c r="FM48" s="425">
        <v>3.3838739483220588E-2</v>
      </c>
      <c r="FN48" s="425">
        <v>9.7685506989870385E-2</v>
      </c>
      <c r="FO48" s="425">
        <v>8.1348357265011634E-2</v>
      </c>
      <c r="FP48" s="425">
        <v>6.5254357749782971E-2</v>
      </c>
      <c r="FQ48" s="425">
        <v>4.9399889573975869E-2</v>
      </c>
      <c r="FR48" s="425">
        <v>1.2431982646398528E-2</v>
      </c>
      <c r="FS48" s="425">
        <v>1.1060507482748809E-2</v>
      </c>
      <c r="FT48" s="425">
        <v>9.6908901664976826E-3</v>
      </c>
      <c r="FU48" s="425">
        <v>8.3231281809396877E-3</v>
      </c>
      <c r="FV48" s="425">
        <v>1.4571718736303835E-3</v>
      </c>
      <c r="FW48" s="425">
        <v>3.686553198539395E-3</v>
      </c>
      <c r="FX48" s="425">
        <v>5.9208974327277179E-3</v>
      </c>
      <c r="FY48" s="425">
        <v>8.1602156243148569E-3</v>
      </c>
      <c r="FZ48" s="425">
        <v>1.3539005805323101E-2</v>
      </c>
      <c r="GA48" s="425"/>
      <c r="GB48" s="425">
        <v>1.4041411121495161E-2</v>
      </c>
      <c r="GC48" s="425">
        <v>1.4544065477023013E-2</v>
      </c>
      <c r="GD48" s="425">
        <v>1.6285143850451555E-2</v>
      </c>
      <c r="GE48" s="425">
        <v>1.595770595224192E-2</v>
      </c>
      <c r="GF48" s="425">
        <v>1.5630373551566733E-2</v>
      </c>
      <c r="GG48" s="425">
        <v>1.5303146614436228E-2</v>
      </c>
      <c r="GH48" s="729">
        <v>1.4482248153186064E-2</v>
      </c>
    </row>
    <row r="49" spans="2:190">
      <c r="B49" s="424" t="s">
        <v>1015</v>
      </c>
      <c r="C49" s="424"/>
      <c r="D49" s="424"/>
      <c r="E49" s="424"/>
      <c r="F49" s="425">
        <v>0</v>
      </c>
      <c r="G49" s="425">
        <v>0</v>
      </c>
      <c r="H49" s="425">
        <v>0</v>
      </c>
      <c r="I49" s="425">
        <v>0</v>
      </c>
      <c r="J49" s="425">
        <v>-0.11800068888400835</v>
      </c>
      <c r="K49" s="425">
        <v>-0.14671705412587077</v>
      </c>
      <c r="L49" s="425">
        <v>-0.17204665460228655</v>
      </c>
      <c r="M49" s="425">
        <v>-9.705695671048703E-2</v>
      </c>
      <c r="N49" s="425">
        <v>-6.3973410480459E-2</v>
      </c>
      <c r="O49" s="425">
        <v>-6.9776329237795032E-2</v>
      </c>
      <c r="P49" s="425">
        <v>-1.9120239086435436E-2</v>
      </c>
      <c r="Q49" s="425">
        <v>-1.0167552097942369E-2</v>
      </c>
      <c r="R49" s="425">
        <v>1.4372784458881899E-2</v>
      </c>
      <c r="S49" s="425">
        <v>6.3186278424448253E-2</v>
      </c>
      <c r="T49" s="425">
        <v>5.6092709878923383E-2</v>
      </c>
      <c r="U49" s="425">
        <v>0.10611738441322911</v>
      </c>
      <c r="V49" s="425">
        <v>0.14380382789407223</v>
      </c>
      <c r="W49" s="425">
        <v>0.13198127369460952</v>
      </c>
      <c r="X49" s="425">
        <v>8.4226161700343999E-2</v>
      </c>
      <c r="Y49" s="425">
        <v>-1.3558080678359879E-2</v>
      </c>
      <c r="Z49" s="425">
        <v>-0.12851308332822325</v>
      </c>
      <c r="AA49" s="425">
        <v>-0.1730666891320535</v>
      </c>
      <c r="AB49" s="425">
        <v>-0.17085099423816799</v>
      </c>
      <c r="AC49" s="425">
        <v>-0.13634855530483919</v>
      </c>
      <c r="AD49" s="425">
        <v>1.2862492212354687E-2</v>
      </c>
      <c r="AE49" s="425">
        <v>2.3218767105962965E-2</v>
      </c>
      <c r="AF49" s="425">
        <v>6.1067473153319556E-2</v>
      </c>
      <c r="AG49" s="425">
        <v>1.9640954087901411E-2</v>
      </c>
      <c r="AH49" s="425">
        <v>-0.12334776593849632</v>
      </c>
      <c r="AI49" s="425">
        <v>-8.9296557235594112E-2</v>
      </c>
      <c r="AJ49" s="425">
        <v>-7.8041031571125977E-2</v>
      </c>
      <c r="AK49" s="425">
        <v>-1.9368801416495152E-2</v>
      </c>
      <c r="AL49" s="425">
        <v>5.3989916328504896E-2</v>
      </c>
      <c r="AM49" s="425">
        <v>6.0968269506593113E-2</v>
      </c>
      <c r="AN49" s="425">
        <v>2.3690035245068641E-2</v>
      </c>
      <c r="AO49" s="425">
        <v>-2.8023013203428092E-3</v>
      </c>
      <c r="AP49" s="425">
        <v>-3.3394469529413147E-3</v>
      </c>
      <c r="AQ49" s="425">
        <v>3.3880875717158319E-3</v>
      </c>
      <c r="AR49" s="425">
        <v>-2.2387152336201425E-2</v>
      </c>
      <c r="AS49" s="425">
        <v>-4.0363106516591696E-2</v>
      </c>
      <c r="AT49" s="425">
        <v>-6.2801424105863382E-2</v>
      </c>
      <c r="AU49" s="425">
        <v>-8.9438069580724408E-2</v>
      </c>
      <c r="AV49" s="425">
        <v>-5.1811786070287934E-2</v>
      </c>
      <c r="AW49" s="425">
        <v>-4.5930549365906383E-2</v>
      </c>
      <c r="AX49" s="425">
        <v>-5.4466850487003081E-2</v>
      </c>
      <c r="AY49" s="425">
        <v>-4.8924553909105502E-2</v>
      </c>
      <c r="AZ49" s="425">
        <v>-5.0453574470659145E-2</v>
      </c>
      <c r="BA49" s="425">
        <v>-4.2849909996047424E-2</v>
      </c>
      <c r="BB49" s="425">
        <v>-5.2479528486056422E-2</v>
      </c>
      <c r="BC49" s="425">
        <v>-1.0342870391562349E-2</v>
      </c>
      <c r="BD49" s="425">
        <v>1.614552563799268E-2</v>
      </c>
      <c r="BE49" s="425">
        <v>-4.7499126692967006E-2</v>
      </c>
      <c r="BF49" s="425">
        <v>-1.1866911028951049E-2</v>
      </c>
      <c r="BG49" s="425">
        <v>-6.0063676674238647E-2</v>
      </c>
      <c r="BH49" s="425">
        <v>-8.2092014370528432E-2</v>
      </c>
      <c r="BI49" s="425">
        <v>-2.494698589384127E-2</v>
      </c>
      <c r="BJ49" s="425">
        <v>7.4931204931301841E-3</v>
      </c>
      <c r="BK49" s="425">
        <v>0.14991690567543556</v>
      </c>
      <c r="BL49" s="425">
        <v>0.36894947186131738</v>
      </c>
      <c r="BM49" s="425">
        <v>0.31308772202642654</v>
      </c>
      <c r="BN49" s="425">
        <v>0.25267754341424092</v>
      </c>
      <c r="BO49" s="425">
        <v>0.11862386604631241</v>
      </c>
      <c r="BP49" s="425">
        <v>-4.7123524319788564E-2</v>
      </c>
      <c r="BQ49" s="425">
        <v>-5.4694016530519363E-2</v>
      </c>
      <c r="BR49" s="425">
        <v>-5.1640690775189076E-2</v>
      </c>
      <c r="BS49" s="425">
        <v>-8.8580226674762255E-3</v>
      </c>
      <c r="BT49" s="425">
        <v>-7.021441532588299E-2</v>
      </c>
      <c r="BU49" s="425">
        <v>-8.2300232197647094E-2</v>
      </c>
      <c r="BV49" s="425">
        <v>-1.3212811058762812E-2</v>
      </c>
      <c r="BW49" s="425">
        <v>4.2886814915288569E-2</v>
      </c>
      <c r="BX49" s="425">
        <v>3.9737832114878947E-2</v>
      </c>
      <c r="BY49" s="425">
        <v>4.2198889613629588E-2</v>
      </c>
      <c r="BZ49" s="425">
        <v>-1.3527582926798401E-3</v>
      </c>
      <c r="CA49" s="425">
        <v>-0.1691142416616917</v>
      </c>
      <c r="CB49" s="425">
        <v>-0.16167864086882303</v>
      </c>
      <c r="CC49" s="425">
        <v>-0.16394953878845897</v>
      </c>
      <c r="CD49" s="425">
        <v>-0.17022125730241483</v>
      </c>
      <c r="CE49" s="425">
        <v>-8.8510256487627975E-2</v>
      </c>
      <c r="CF49" s="425">
        <v>-3.6503179110181402E-2</v>
      </c>
      <c r="CG49" s="425">
        <v>0.11372633159276786</v>
      </c>
      <c r="CH49" s="425">
        <v>9.7925327176951835E-2</v>
      </c>
      <c r="CI49" s="425">
        <v>0.10933754470253744</v>
      </c>
      <c r="CJ49" s="425">
        <v>7.0854480708835432E-2</v>
      </c>
      <c r="CK49" s="425">
        <v>-8.5387279932050072E-2</v>
      </c>
      <c r="CL49" s="425">
        <v>-0.13019307860430041</v>
      </c>
      <c r="CM49" s="425">
        <v>-0.14682300741424636</v>
      </c>
      <c r="CN49" s="425">
        <v>-0.16379813879527061</v>
      </c>
      <c r="CO49" s="425">
        <v>-0.18781240564940738</v>
      </c>
      <c r="CP49" s="425">
        <v>-8.191267316211101E-2</v>
      </c>
      <c r="CQ49" s="425">
        <v>-2.3045533169611283E-2</v>
      </c>
      <c r="CR49" s="425">
        <v>7.40380246409829E-2</v>
      </c>
      <c r="CS49" s="425">
        <v>0.19819068373293297</v>
      </c>
      <c r="CT49" s="425">
        <v>0.17521139562487875</v>
      </c>
      <c r="CU49" s="425">
        <v>0.11809440438075494</v>
      </c>
      <c r="CV49" s="425">
        <v>0.13288755543509209</v>
      </c>
      <c r="CW49" s="425">
        <v>0.21565748024931744</v>
      </c>
      <c r="CX49" s="425">
        <v>0.25177364206196917</v>
      </c>
      <c r="CY49" s="425">
        <v>0.22360306335488875</v>
      </c>
      <c r="CZ49" s="425">
        <v>0.20913348400298321</v>
      </c>
      <c r="DA49" s="425">
        <v>8.8037360783250876E-2</v>
      </c>
      <c r="DB49" s="425">
        <v>0.1083396816954544</v>
      </c>
      <c r="DC49" s="425">
        <v>0.14835510713450484</v>
      </c>
      <c r="DD49" s="425">
        <v>6.4018584641551607E-2</v>
      </c>
      <c r="DE49" s="425">
        <v>3.0524894181509086E-2</v>
      </c>
      <c r="DF49" s="425">
        <v>7.7094648492118278E-2</v>
      </c>
      <c r="DG49" s="425">
        <v>0.20257460976919014</v>
      </c>
      <c r="DH49" s="425">
        <v>0.4303146767847339</v>
      </c>
      <c r="DI49" s="425">
        <v>0.56085968482267667</v>
      </c>
      <c r="DJ49" s="425">
        <v>0.52127693812703335</v>
      </c>
      <c r="DK49" s="425">
        <v>0.47117311388778693</v>
      </c>
      <c r="DL49" s="425">
        <v>0.11015207497183922</v>
      </c>
      <c r="DM49" s="425">
        <v>8.5798142599093505E-2</v>
      </c>
      <c r="DN49" s="425">
        <v>6.4807720429521973E-2</v>
      </c>
      <c r="DO49" s="425">
        <v>-3.8763901193063256E-2</v>
      </c>
      <c r="DP49" s="425">
        <v>3.1087697206503905E-2</v>
      </c>
      <c r="DQ49" s="425">
        <v>-0.25253568114736263</v>
      </c>
      <c r="DR49" s="425">
        <v>-0.31116208939502144</v>
      </c>
      <c r="DS49" s="425">
        <v>-0.23256250962627706</v>
      </c>
      <c r="DT49" s="425">
        <v>-7.2751276590259331E-2</v>
      </c>
      <c r="DU49" s="425">
        <v>0.29717129516834317</v>
      </c>
      <c r="DV49" s="425">
        <v>0.33359585563480876</v>
      </c>
      <c r="DW49" s="425">
        <v>0.28286639753201681</v>
      </c>
      <c r="DX49" s="425">
        <v>0.1766939021678714</v>
      </c>
      <c r="DY49" s="425">
        <v>0.23544519830206473</v>
      </c>
      <c r="DZ49" s="425">
        <v>0.29794901358944698</v>
      </c>
      <c r="EA49" s="425">
        <v>0.25439969635996867</v>
      </c>
      <c r="EB49" s="425">
        <v>0.21374648039566008</v>
      </c>
      <c r="EC49" s="425">
        <v>1.9793324207203606E-2</v>
      </c>
      <c r="ED49" s="728">
        <v>-5.6712791585714052E-2</v>
      </c>
      <c r="EE49" s="425">
        <v>-0.10494735442949649</v>
      </c>
      <c r="EF49" s="425">
        <v>-0.10379155575292101</v>
      </c>
      <c r="EG49" s="425">
        <v>-2.7277992008900367E-2</v>
      </c>
      <c r="EH49" s="425">
        <v>-6.2498417622786497E-2</v>
      </c>
      <c r="EI49" s="425">
        <v>-0.10812491247227161</v>
      </c>
      <c r="EJ49" s="425">
        <v>-0.15483116025621915</v>
      </c>
      <c r="EK49" s="425">
        <v>-0.17784386118621756</v>
      </c>
      <c r="EL49" s="425">
        <v>-0.12023818659954057</v>
      </c>
      <c r="EM49" s="425">
        <v>2.3219863677238887E-2</v>
      </c>
      <c r="EN49" s="729">
        <v>5.0798189314843513E-2</v>
      </c>
      <c r="EO49" s="730">
        <v>-1.2061931886382611E-2</v>
      </c>
      <c r="EP49" s="425">
        <v>-8.542473563837312E-2</v>
      </c>
      <c r="EQ49" s="425">
        <v>-0.16203390622509128</v>
      </c>
      <c r="ER49" s="425">
        <v>-0.15935393698829284</v>
      </c>
      <c r="ES49" s="425">
        <v>-0.13568675470781319</v>
      </c>
      <c r="ET49" s="425">
        <v>-0.12332436189778841</v>
      </c>
      <c r="EU49" s="425">
        <v>-5.1806639091785817E-2</v>
      </c>
      <c r="EV49" s="425">
        <v>4.4226700099127256E-2</v>
      </c>
      <c r="EW49" s="425">
        <v>0.11351613004756402</v>
      </c>
      <c r="EX49" s="425">
        <v>0.16562954068786429</v>
      </c>
      <c r="EY49" s="425">
        <v>0.10734626763407216</v>
      </c>
      <c r="EZ49" s="425">
        <v>4.237695502268482E-2</v>
      </c>
      <c r="FA49" s="425">
        <v>-1.3174145886905469E-3</v>
      </c>
      <c r="FB49" s="425">
        <v>6.1025731819385996E-3</v>
      </c>
      <c r="FC49" s="425">
        <v>3.8513989657064297E-2</v>
      </c>
      <c r="FD49" s="425">
        <v>-1.7527814046583271E-2</v>
      </c>
      <c r="FE49" s="425">
        <v>1.2605575186709888E-2</v>
      </c>
      <c r="FF49" s="425">
        <v>3.0956664432837968E-3</v>
      </c>
      <c r="FG49" s="425">
        <v>-2.260153342474951E-2</v>
      </c>
      <c r="FH49" s="425">
        <v>4.2123189546848447E-2</v>
      </c>
      <c r="FI49" s="425">
        <v>2.6742132359490568E-2</v>
      </c>
      <c r="FJ49" s="425">
        <v>1.7823595252699696E-2</v>
      </c>
      <c r="FK49" s="425">
        <v>-1.4621096927195389E-3</v>
      </c>
      <c r="FL49" s="425">
        <v>4.9539520543456221E-2</v>
      </c>
      <c r="FM49" s="425">
        <v>0.10284530354364102</v>
      </c>
      <c r="FN49" s="425">
        <v>0.17040706299675759</v>
      </c>
      <c r="FO49" s="425">
        <v>0.29287349801024948</v>
      </c>
      <c r="FP49" s="425">
        <v>0.29872717087778938</v>
      </c>
      <c r="FQ49" s="425">
        <v>0.25455057820561233</v>
      </c>
      <c r="FR49" s="425">
        <v>0.16382646159283556</v>
      </c>
      <c r="FS49" s="425">
        <v>6.9967125582060655E-2</v>
      </c>
      <c r="FT49" s="425">
        <v>-6.0808339030496298E-3</v>
      </c>
      <c r="FU49" s="425">
        <v>-8.4355084052151631E-3</v>
      </c>
      <c r="FV49" s="425">
        <v>0</v>
      </c>
      <c r="FW49" s="425">
        <v>0</v>
      </c>
      <c r="FX49" s="425">
        <v>0</v>
      </c>
      <c r="FY49" s="425">
        <v>0</v>
      </c>
      <c r="FZ49" s="425">
        <v>0</v>
      </c>
      <c r="GA49" s="425"/>
      <c r="GB49" s="425">
        <v>0</v>
      </c>
      <c r="GC49" s="425">
        <v>0</v>
      </c>
      <c r="GD49" s="425">
        <v>0</v>
      </c>
      <c r="GE49" s="425">
        <v>0</v>
      </c>
      <c r="GF49" s="425">
        <v>0</v>
      </c>
      <c r="GG49" s="425">
        <v>0</v>
      </c>
      <c r="GH49" s="729">
        <v>0</v>
      </c>
    </row>
    <row r="50" spans="2:190" ht="15.5" thickBot="1">
      <c r="B50" s="424" t="s">
        <v>546</v>
      </c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  <c r="Q50" s="424"/>
      <c r="R50" s="424"/>
      <c r="S50" s="424"/>
      <c r="T50" s="424"/>
      <c r="U50" s="424"/>
      <c r="V50" s="424"/>
      <c r="W50" s="424"/>
      <c r="X50" s="424"/>
      <c r="Y50" s="424"/>
      <c r="Z50" s="424"/>
      <c r="AA50" s="424"/>
      <c r="AB50" s="424"/>
      <c r="AC50" s="424"/>
      <c r="AD50" s="424"/>
      <c r="AE50" s="424"/>
      <c r="AF50" s="424"/>
      <c r="AG50" s="424"/>
      <c r="AH50" s="424"/>
      <c r="AI50" s="424"/>
      <c r="AJ50" s="424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424"/>
      <c r="BL50" s="424"/>
      <c r="BM50" s="424"/>
      <c r="BN50" s="424"/>
      <c r="BO50" s="424"/>
      <c r="BP50" s="424"/>
      <c r="BQ50" s="424"/>
      <c r="BR50" s="424"/>
      <c r="BS50" s="424"/>
      <c r="BT50" s="424"/>
      <c r="BU50" s="424"/>
      <c r="BV50" s="424"/>
      <c r="BW50" s="424"/>
      <c r="BX50" s="424"/>
      <c r="BY50" s="424"/>
      <c r="BZ50" s="424"/>
      <c r="CA50" s="424"/>
      <c r="CB50" s="424"/>
      <c r="CC50" s="424"/>
      <c r="CD50" s="424"/>
      <c r="CE50" s="424"/>
      <c r="CF50" s="424"/>
      <c r="CG50" s="424"/>
      <c r="CH50" s="424"/>
      <c r="CI50" s="424"/>
      <c r="CJ50" s="424"/>
      <c r="CK50" s="424"/>
      <c r="CL50" s="424"/>
      <c r="CM50" s="424"/>
      <c r="CN50" s="424"/>
      <c r="CO50" s="424"/>
      <c r="CP50" s="424"/>
      <c r="CQ50" s="424"/>
      <c r="CR50" s="424"/>
      <c r="CS50" s="424"/>
      <c r="CT50" s="424"/>
      <c r="CU50" s="424"/>
      <c r="CV50" s="424"/>
      <c r="CW50" s="424"/>
      <c r="CX50" s="424"/>
      <c r="CY50" s="424"/>
      <c r="CZ50" s="424"/>
      <c r="DA50" s="424"/>
      <c r="DB50" s="424"/>
      <c r="DC50" s="424"/>
      <c r="DD50" s="424"/>
      <c r="DE50" s="424"/>
      <c r="DF50" s="424"/>
      <c r="DG50" s="424"/>
      <c r="DH50" s="424"/>
      <c r="DI50" s="424"/>
      <c r="DJ50" s="424"/>
      <c r="DK50" s="424"/>
      <c r="DL50" s="424"/>
      <c r="DM50" s="424"/>
      <c r="DN50" s="424"/>
      <c r="DO50" s="424"/>
      <c r="DP50" s="424"/>
      <c r="DQ50" s="424"/>
      <c r="DR50" s="424"/>
      <c r="DS50" s="424"/>
      <c r="DT50" s="424"/>
      <c r="DU50" s="424"/>
      <c r="DV50" s="424"/>
      <c r="DW50" s="425"/>
      <c r="DX50" s="425"/>
      <c r="DY50" s="425"/>
      <c r="DZ50" s="425"/>
      <c r="EA50" s="425"/>
      <c r="EB50" s="425"/>
      <c r="EC50" s="425"/>
      <c r="ED50" s="728"/>
      <c r="EE50" s="728"/>
      <c r="EF50" s="728"/>
      <c r="EG50" s="728"/>
      <c r="EH50" s="728"/>
      <c r="EI50" s="728"/>
      <c r="EJ50" s="728"/>
      <c r="EK50" s="728"/>
      <c r="EL50" s="728"/>
      <c r="EM50" s="728"/>
      <c r="EN50" s="731"/>
      <c r="EO50" s="732"/>
      <c r="EP50" s="733"/>
      <c r="EQ50" s="733"/>
      <c r="ER50" s="733"/>
      <c r="ES50" s="733"/>
      <c r="ET50" s="733"/>
      <c r="EU50" s="733"/>
      <c r="EV50" s="733"/>
      <c r="EW50" s="733"/>
      <c r="EX50" s="733"/>
      <c r="EY50" s="733"/>
      <c r="EZ50" s="733"/>
      <c r="FA50" s="733"/>
      <c r="FB50" s="733"/>
      <c r="FC50" s="733"/>
      <c r="FD50" s="733"/>
      <c r="FE50" s="733"/>
      <c r="FF50" s="733"/>
      <c r="FG50" s="733"/>
      <c r="FH50" s="733"/>
      <c r="FI50" s="733"/>
      <c r="FJ50" s="733"/>
      <c r="FK50" s="733"/>
      <c r="FL50" s="733"/>
      <c r="FM50" s="733"/>
      <c r="FN50" s="733"/>
      <c r="FO50" s="733"/>
      <c r="FP50" s="733"/>
      <c r="FQ50" s="733"/>
      <c r="FR50" s="733"/>
      <c r="FS50" s="733"/>
      <c r="FT50" s="733"/>
      <c r="FU50" s="733"/>
      <c r="FV50" s="733"/>
      <c r="FW50" s="733"/>
      <c r="FX50" s="733"/>
      <c r="FY50" s="733"/>
      <c r="FZ50" s="733"/>
      <c r="GA50" s="733"/>
      <c r="GB50" s="733"/>
      <c r="GC50" s="733"/>
      <c r="GD50" s="733"/>
      <c r="GE50" s="733"/>
      <c r="GF50" s="733"/>
      <c r="GG50" s="733"/>
      <c r="GH50" s="734"/>
    </row>
    <row r="51" spans="2:190">
      <c r="B51" s="369" t="s">
        <v>546</v>
      </c>
      <c r="C51" s="716"/>
      <c r="D51" s="716"/>
      <c r="E51" s="716"/>
      <c r="F51" s="716"/>
      <c r="G51" s="716"/>
      <c r="H51" s="716"/>
      <c r="I51" s="716"/>
      <c r="J51" s="716"/>
      <c r="K51" s="716"/>
      <c r="L51" s="716"/>
      <c r="M51" s="716"/>
      <c r="N51" s="716"/>
      <c r="O51" s="716"/>
      <c r="P51" s="716"/>
      <c r="Q51" s="716"/>
      <c r="R51" s="716"/>
      <c r="S51" s="716"/>
      <c r="T51" s="716"/>
      <c r="U51" s="716"/>
      <c r="V51" s="716"/>
      <c r="W51" s="716"/>
      <c r="X51" s="716"/>
      <c r="Y51" s="716"/>
      <c r="Z51" s="716"/>
      <c r="AA51" s="716"/>
      <c r="AB51" s="716"/>
      <c r="AC51" s="716"/>
      <c r="AD51" s="716"/>
      <c r="AE51" s="716"/>
      <c r="AF51" s="716"/>
      <c r="AG51" s="716"/>
      <c r="AH51" s="716"/>
      <c r="AI51" s="716"/>
      <c r="AJ51" s="716"/>
      <c r="AK51" s="716"/>
      <c r="AL51" s="716"/>
      <c r="AM51" s="716"/>
      <c r="AN51" s="716"/>
      <c r="AO51" s="716"/>
      <c r="AP51" s="716"/>
      <c r="AQ51" s="716"/>
      <c r="AR51" s="716"/>
      <c r="AS51" s="716"/>
      <c r="AT51" s="716"/>
      <c r="AU51" s="716"/>
      <c r="AV51" s="716"/>
      <c r="AW51" s="716"/>
      <c r="AX51" s="716"/>
      <c r="AY51" s="716"/>
      <c r="AZ51" s="716"/>
      <c r="BA51" s="716"/>
      <c r="BB51" s="716"/>
      <c r="BC51" s="716"/>
      <c r="BD51" s="716"/>
      <c r="BE51" s="716"/>
      <c r="BF51" s="716"/>
      <c r="BG51" s="716"/>
      <c r="BH51" s="716"/>
      <c r="BI51" s="716"/>
      <c r="BJ51" s="716"/>
      <c r="BK51" s="716"/>
      <c r="BL51" s="716"/>
      <c r="BM51" s="716"/>
      <c r="BN51" s="716"/>
      <c r="BO51" s="716"/>
      <c r="BP51" s="716"/>
      <c r="BQ51" s="716"/>
      <c r="BR51" s="716"/>
      <c r="BS51" s="716"/>
      <c r="BT51" s="716"/>
      <c r="BU51" s="716"/>
      <c r="BV51" s="716"/>
      <c r="BW51" s="716"/>
      <c r="BX51" s="716"/>
      <c r="BY51" s="716"/>
      <c r="BZ51" s="716"/>
      <c r="CA51" s="716"/>
      <c r="CB51" s="716"/>
      <c r="CC51" s="716"/>
      <c r="CD51" s="716"/>
      <c r="CE51" s="716"/>
      <c r="CF51" s="716"/>
      <c r="CG51" s="716"/>
      <c r="CH51" s="716"/>
      <c r="CI51" s="716"/>
      <c r="CJ51" s="716"/>
      <c r="CK51" s="716"/>
      <c r="CL51" s="716"/>
      <c r="CM51" s="716"/>
      <c r="CN51" s="716"/>
      <c r="CO51" s="716"/>
      <c r="CP51" s="716"/>
      <c r="CQ51" s="716"/>
      <c r="CR51" s="716"/>
      <c r="CS51" s="716"/>
      <c r="CT51" s="716"/>
      <c r="CU51" s="716"/>
      <c r="CV51" s="716"/>
      <c r="CW51" s="716"/>
      <c r="CX51" s="716"/>
      <c r="CY51" s="716"/>
      <c r="CZ51" s="716"/>
      <c r="DA51" s="716"/>
      <c r="DB51" s="716"/>
      <c r="DC51" s="716"/>
      <c r="DD51" s="716"/>
      <c r="DE51" s="716"/>
      <c r="DF51" s="716"/>
      <c r="DG51" s="716"/>
      <c r="DH51" s="716"/>
      <c r="DI51" s="716"/>
      <c r="DJ51" s="716"/>
      <c r="DK51" s="716"/>
      <c r="DL51" s="716"/>
      <c r="DM51" s="716"/>
      <c r="DN51" s="716"/>
      <c r="DO51" s="716"/>
      <c r="DP51" s="716"/>
      <c r="DQ51" s="716"/>
      <c r="DR51" s="716"/>
      <c r="DS51" s="716"/>
      <c r="DT51" s="716"/>
      <c r="DU51" s="716"/>
      <c r="DV51" s="716"/>
      <c r="DW51" s="716"/>
      <c r="DX51" s="716"/>
      <c r="DY51" s="716"/>
      <c r="DZ51" s="716"/>
      <c r="EA51" s="716"/>
      <c r="EB51" s="716"/>
      <c r="EC51" s="716"/>
      <c r="ED51" s="717"/>
      <c r="EE51" s="717"/>
      <c r="EF51" s="717"/>
      <c r="EG51" s="717"/>
      <c r="EH51" s="717"/>
      <c r="EI51" s="717"/>
      <c r="EJ51" s="717"/>
      <c r="EK51" s="717"/>
      <c r="EL51" s="717"/>
      <c r="EM51" s="717"/>
      <c r="EN51" s="717"/>
      <c r="EO51" s="717"/>
      <c r="EP51" s="717"/>
      <c r="EQ51" s="717"/>
      <c r="ER51" s="717"/>
      <c r="ES51" s="717"/>
      <c r="ET51" s="717"/>
      <c r="EU51" s="717"/>
      <c r="EV51" s="717"/>
      <c r="EW51" s="717"/>
      <c r="EX51" s="717"/>
      <c r="EY51" s="719"/>
      <c r="EZ51" s="719"/>
      <c r="FA51" s="719"/>
      <c r="FB51" s="719"/>
      <c r="FC51" s="719"/>
      <c r="FD51" s="719"/>
      <c r="FE51" s="719"/>
      <c r="FF51" s="719"/>
      <c r="FG51" s="719"/>
      <c r="FH51" s="719"/>
      <c r="FI51" s="719"/>
      <c r="FJ51" s="719"/>
      <c r="FK51" s="719"/>
      <c r="FL51" s="719"/>
      <c r="FM51" s="719"/>
      <c r="FN51" s="719"/>
      <c r="FO51" s="719"/>
      <c r="FP51" s="719"/>
      <c r="FQ51" s="719"/>
      <c r="FR51" s="719"/>
      <c r="FS51" s="719"/>
      <c r="FT51" s="719"/>
      <c r="FU51" s="719"/>
      <c r="FV51" s="719"/>
      <c r="FW51" s="719"/>
      <c r="FX51" s="719"/>
      <c r="FY51" s="719"/>
      <c r="FZ51" s="719"/>
      <c r="GA51" s="719"/>
      <c r="GB51" s="719"/>
      <c r="GC51" s="719"/>
      <c r="GD51" s="719"/>
      <c r="GE51" s="719"/>
      <c r="GF51" s="719"/>
      <c r="GG51" s="719"/>
      <c r="GH51" s="719"/>
    </row>
    <row r="52" spans="2:190">
      <c r="B52" s="716"/>
      <c r="C52" s="716"/>
      <c r="D52" s="716"/>
      <c r="E52" s="716"/>
      <c r="F52" s="716"/>
      <c r="G52" s="716"/>
      <c r="H52" s="716"/>
      <c r="I52" s="716"/>
      <c r="J52" s="716"/>
      <c r="K52" s="716"/>
      <c r="L52" s="716"/>
      <c r="M52" s="716"/>
      <c r="N52" s="716"/>
      <c r="O52" s="716"/>
      <c r="P52" s="716"/>
      <c r="Q52" s="716"/>
      <c r="R52" s="716"/>
      <c r="S52" s="716"/>
      <c r="T52" s="716"/>
      <c r="U52" s="716"/>
      <c r="V52" s="716"/>
      <c r="W52" s="716"/>
      <c r="X52" s="716"/>
      <c r="Y52" s="716"/>
      <c r="Z52" s="716"/>
      <c r="AA52" s="716"/>
      <c r="AB52" s="716"/>
      <c r="AC52" s="716"/>
      <c r="AD52" s="716"/>
      <c r="AE52" s="716"/>
      <c r="AF52" s="716"/>
      <c r="AG52" s="716"/>
      <c r="AH52" s="716"/>
      <c r="AI52" s="716"/>
      <c r="AJ52" s="716"/>
      <c r="AK52" s="716"/>
      <c r="AL52" s="716"/>
      <c r="AM52" s="716"/>
      <c r="AN52" s="716"/>
      <c r="AO52" s="716"/>
      <c r="AP52" s="716"/>
      <c r="AQ52" s="716"/>
      <c r="AR52" s="716"/>
      <c r="AS52" s="716"/>
      <c r="AT52" s="716"/>
      <c r="AU52" s="716"/>
      <c r="AV52" s="716"/>
      <c r="AW52" s="716"/>
      <c r="AX52" s="716"/>
      <c r="AY52" s="716"/>
      <c r="AZ52" s="716"/>
      <c r="BA52" s="716"/>
      <c r="BB52" s="716"/>
      <c r="BC52" s="716"/>
      <c r="BD52" s="716"/>
      <c r="BE52" s="716"/>
      <c r="BF52" s="716"/>
      <c r="BG52" s="716"/>
      <c r="BH52" s="716"/>
      <c r="BI52" s="716"/>
      <c r="BJ52" s="716"/>
      <c r="BK52" s="716"/>
      <c r="BL52" s="716"/>
      <c r="BM52" s="716"/>
      <c r="BN52" s="716"/>
      <c r="BO52" s="716"/>
      <c r="BP52" s="716"/>
      <c r="BQ52" s="716"/>
      <c r="BR52" s="716"/>
      <c r="BS52" s="716"/>
      <c r="BT52" s="716"/>
      <c r="BU52" s="716"/>
      <c r="BV52" s="716"/>
      <c r="BW52" s="716"/>
      <c r="BX52" s="716"/>
      <c r="BY52" s="716"/>
      <c r="BZ52" s="716"/>
      <c r="CA52" s="716"/>
      <c r="CB52" s="716"/>
      <c r="CC52" s="716"/>
      <c r="CD52" s="716"/>
      <c r="CE52" s="716"/>
      <c r="CF52" s="716"/>
      <c r="CG52" s="716"/>
      <c r="CH52" s="716"/>
      <c r="CI52" s="716"/>
      <c r="CJ52" s="716"/>
      <c r="CK52" s="716"/>
      <c r="CL52" s="716"/>
      <c r="CM52" s="716"/>
      <c r="CN52" s="716"/>
      <c r="CO52" s="716"/>
      <c r="CP52" s="716"/>
      <c r="CQ52" s="716"/>
      <c r="CR52" s="716"/>
      <c r="CS52" s="716"/>
      <c r="CT52" s="716"/>
      <c r="CU52" s="716"/>
      <c r="CV52" s="716"/>
      <c r="CW52" s="716"/>
      <c r="CX52" s="716"/>
      <c r="CY52" s="716"/>
      <c r="CZ52" s="716"/>
      <c r="DA52" s="716"/>
      <c r="DB52" s="716"/>
      <c r="DC52" s="716"/>
      <c r="DD52" s="716"/>
      <c r="DE52" s="716"/>
      <c r="DF52" s="716"/>
      <c r="DG52" s="716"/>
      <c r="DH52" s="716"/>
      <c r="DI52" s="716"/>
      <c r="DJ52" s="716"/>
      <c r="DK52" s="716"/>
      <c r="DL52" s="716"/>
      <c r="DM52" s="716"/>
      <c r="DN52" s="716"/>
      <c r="DO52" s="716"/>
      <c r="DP52" s="716"/>
      <c r="DQ52" s="716"/>
      <c r="DR52" s="716"/>
      <c r="DS52" s="716"/>
      <c r="DT52" s="716"/>
      <c r="DU52" s="716"/>
      <c r="DV52" s="716"/>
      <c r="DW52" s="716"/>
      <c r="DX52" s="716"/>
      <c r="DY52" s="716"/>
      <c r="DZ52" s="716"/>
      <c r="EA52" s="716"/>
      <c r="EB52" s="716"/>
      <c r="EC52" s="716"/>
      <c r="ED52" s="717"/>
      <c r="EE52" s="717"/>
      <c r="EF52" s="717"/>
      <c r="EG52" s="717"/>
      <c r="EH52" s="717"/>
      <c r="EI52" s="717"/>
      <c r="EJ52" s="717"/>
      <c r="EK52" s="717"/>
      <c r="EL52" s="717"/>
      <c r="EM52" s="717"/>
      <c r="EN52" s="717"/>
      <c r="EO52" s="717"/>
      <c r="EP52" s="717"/>
      <c r="EQ52" s="717"/>
      <c r="ER52" s="717"/>
      <c r="ES52" s="717"/>
      <c r="ET52" s="717"/>
      <c r="EU52" s="717"/>
      <c r="EV52" s="717"/>
      <c r="EW52" s="717"/>
      <c r="EX52" s="717"/>
      <c r="EY52" s="719"/>
      <c r="EZ52" s="719"/>
      <c r="FA52" s="719"/>
      <c r="FB52" s="719"/>
      <c r="FC52" s="719"/>
      <c r="FD52" s="719"/>
      <c r="FE52" s="719"/>
      <c r="FF52" s="719"/>
      <c r="FG52" s="719"/>
      <c r="FH52" s="719"/>
      <c r="FI52" s="719"/>
      <c r="FJ52" s="719"/>
      <c r="FK52" s="719"/>
      <c r="FL52" s="719"/>
      <c r="FM52" s="719"/>
      <c r="FN52" s="719"/>
      <c r="FO52" s="719"/>
      <c r="FP52" s="719"/>
      <c r="FQ52" s="719"/>
      <c r="FR52" s="719"/>
      <c r="FS52" s="719"/>
      <c r="FT52" s="719"/>
      <c r="FU52" s="719"/>
      <c r="FV52" s="719"/>
      <c r="FW52" s="719"/>
      <c r="FX52" s="719"/>
      <c r="FY52" s="719"/>
      <c r="FZ52" s="719"/>
      <c r="GA52" s="719"/>
      <c r="GB52" s="719"/>
      <c r="GC52" s="719"/>
      <c r="GD52" s="719"/>
      <c r="GE52" s="719"/>
      <c r="GF52" s="719"/>
      <c r="GG52" s="719"/>
      <c r="GH52" s="719"/>
    </row>
    <row r="53" spans="2:190" ht="15.5" thickBot="1">
      <c r="B53" s="369" t="s">
        <v>1081</v>
      </c>
      <c r="C53" s="665"/>
      <c r="D53" s="665" t="s">
        <v>788</v>
      </c>
      <c r="E53" s="665" t="s">
        <v>789</v>
      </c>
      <c r="F53" s="665" t="s">
        <v>790</v>
      </c>
      <c r="G53" s="665" t="s">
        <v>791</v>
      </c>
      <c r="H53" s="665" t="s">
        <v>792</v>
      </c>
      <c r="I53" s="665" t="s">
        <v>793</v>
      </c>
      <c r="J53" s="665" t="s">
        <v>794</v>
      </c>
      <c r="K53" s="665" t="s">
        <v>795</v>
      </c>
      <c r="L53" s="665" t="s">
        <v>796</v>
      </c>
      <c r="M53" s="665" t="s">
        <v>797</v>
      </c>
      <c r="N53" s="665" t="s">
        <v>798</v>
      </c>
      <c r="O53" s="665" t="s">
        <v>799</v>
      </c>
      <c r="P53" s="665" t="s">
        <v>800</v>
      </c>
      <c r="Q53" s="665" t="s">
        <v>801</v>
      </c>
      <c r="R53" s="665" t="s">
        <v>802</v>
      </c>
      <c r="S53" s="665" t="s">
        <v>803</v>
      </c>
      <c r="T53" s="665" t="s">
        <v>804</v>
      </c>
      <c r="U53" s="665" t="s">
        <v>805</v>
      </c>
      <c r="V53" s="665" t="s">
        <v>806</v>
      </c>
      <c r="W53" s="665" t="s">
        <v>807</v>
      </c>
      <c r="X53" s="665" t="s">
        <v>808</v>
      </c>
      <c r="Y53" s="665" t="s">
        <v>809</v>
      </c>
      <c r="Z53" s="665" t="s">
        <v>810</v>
      </c>
      <c r="AA53" s="665" t="s">
        <v>811</v>
      </c>
      <c r="AB53" s="665" t="s">
        <v>812</v>
      </c>
      <c r="AC53" s="665" t="s">
        <v>813</v>
      </c>
      <c r="AD53" s="665" t="s">
        <v>814</v>
      </c>
      <c r="AE53" s="665" t="s">
        <v>815</v>
      </c>
      <c r="AF53" s="665" t="s">
        <v>816</v>
      </c>
      <c r="AG53" s="665" t="s">
        <v>817</v>
      </c>
      <c r="AH53" s="665" t="s">
        <v>818</v>
      </c>
      <c r="AI53" s="665" t="s">
        <v>819</v>
      </c>
      <c r="AJ53" s="665" t="s">
        <v>820</v>
      </c>
      <c r="AK53" s="665" t="s">
        <v>821</v>
      </c>
      <c r="AL53" s="665" t="s">
        <v>822</v>
      </c>
      <c r="AM53" s="665" t="s">
        <v>823</v>
      </c>
      <c r="AN53" s="665" t="s">
        <v>824</v>
      </c>
      <c r="AO53" s="665" t="s">
        <v>825</v>
      </c>
      <c r="AP53" s="665" t="s">
        <v>826</v>
      </c>
      <c r="AQ53" s="665" t="s">
        <v>827</v>
      </c>
      <c r="AR53" s="665" t="s">
        <v>828</v>
      </c>
      <c r="AS53" s="665" t="s">
        <v>829</v>
      </c>
      <c r="AT53" s="665" t="s">
        <v>830</v>
      </c>
      <c r="AU53" s="665" t="s">
        <v>831</v>
      </c>
      <c r="AV53" s="665" t="s">
        <v>832</v>
      </c>
      <c r="AW53" s="665" t="s">
        <v>833</v>
      </c>
      <c r="AX53" s="665" t="s">
        <v>834</v>
      </c>
      <c r="AY53" s="665" t="s">
        <v>835</v>
      </c>
      <c r="AZ53" s="665" t="s">
        <v>836</v>
      </c>
      <c r="BA53" s="665" t="s">
        <v>837</v>
      </c>
      <c r="BB53" s="665" t="s">
        <v>838</v>
      </c>
      <c r="BC53" s="665" t="s">
        <v>839</v>
      </c>
      <c r="BD53" s="665" t="s">
        <v>840</v>
      </c>
      <c r="BE53" s="665" t="s">
        <v>841</v>
      </c>
      <c r="BF53" s="665" t="s">
        <v>842</v>
      </c>
      <c r="BG53" s="665" t="s">
        <v>843</v>
      </c>
      <c r="BH53" s="665" t="s">
        <v>844</v>
      </c>
      <c r="BI53" s="665" t="s">
        <v>845</v>
      </c>
      <c r="BJ53" s="665" t="s">
        <v>846</v>
      </c>
      <c r="BK53" s="665" t="s">
        <v>847</v>
      </c>
      <c r="BL53" s="665" t="s">
        <v>848</v>
      </c>
      <c r="BM53" s="665" t="s">
        <v>849</v>
      </c>
      <c r="BN53" s="665" t="s">
        <v>850</v>
      </c>
      <c r="BO53" s="665" t="s">
        <v>851</v>
      </c>
      <c r="BP53" s="665" t="s">
        <v>852</v>
      </c>
      <c r="BQ53" s="665" t="s">
        <v>853</v>
      </c>
      <c r="BR53" s="665" t="s">
        <v>854</v>
      </c>
      <c r="BS53" s="665" t="s">
        <v>855</v>
      </c>
      <c r="BT53" s="665" t="s">
        <v>856</v>
      </c>
      <c r="BU53" s="665" t="s">
        <v>857</v>
      </c>
      <c r="BV53" s="665" t="s">
        <v>858</v>
      </c>
      <c r="BW53" s="665" t="s">
        <v>859</v>
      </c>
      <c r="BX53" s="665" t="s">
        <v>860</v>
      </c>
      <c r="BY53" s="665" t="s">
        <v>861</v>
      </c>
      <c r="BZ53" s="665" t="s">
        <v>862</v>
      </c>
      <c r="CA53" s="665" t="s">
        <v>863</v>
      </c>
      <c r="CB53" s="665" t="s">
        <v>864</v>
      </c>
      <c r="CC53" s="665" t="s">
        <v>865</v>
      </c>
      <c r="CD53" s="665" t="s">
        <v>866</v>
      </c>
      <c r="CE53" s="665" t="s">
        <v>867</v>
      </c>
      <c r="CF53" s="665" t="s">
        <v>868</v>
      </c>
      <c r="CG53" s="665" t="s">
        <v>869</v>
      </c>
      <c r="CH53" s="665" t="s">
        <v>870</v>
      </c>
      <c r="CI53" s="665" t="s">
        <v>871</v>
      </c>
      <c r="CJ53" s="665" t="s">
        <v>872</v>
      </c>
      <c r="CK53" s="665" t="s">
        <v>873</v>
      </c>
      <c r="CL53" s="665" t="s">
        <v>874</v>
      </c>
      <c r="CM53" s="665" t="s">
        <v>875</v>
      </c>
      <c r="CN53" s="665" t="s">
        <v>876</v>
      </c>
      <c r="CO53" s="665" t="s">
        <v>877</v>
      </c>
      <c r="CP53" s="665" t="s">
        <v>878</v>
      </c>
      <c r="CQ53" s="665" t="s">
        <v>879</v>
      </c>
      <c r="CR53" s="665" t="s">
        <v>880</v>
      </c>
      <c r="CS53" s="665" t="s">
        <v>881</v>
      </c>
      <c r="CT53" s="665" t="s">
        <v>882</v>
      </c>
      <c r="CU53" s="665" t="s">
        <v>883</v>
      </c>
      <c r="CV53" s="665" t="s">
        <v>987</v>
      </c>
      <c r="CW53" s="665" t="s">
        <v>988</v>
      </c>
      <c r="CX53" s="665" t="s">
        <v>989</v>
      </c>
      <c r="CY53" s="665" t="s">
        <v>990</v>
      </c>
      <c r="CZ53" s="665" t="s">
        <v>991</v>
      </c>
      <c r="DA53" s="665" t="s">
        <v>992</v>
      </c>
      <c r="DB53" s="665" t="s">
        <v>993</v>
      </c>
      <c r="DC53" s="665" t="s">
        <v>994</v>
      </c>
      <c r="DD53" s="665" t="s">
        <v>995</v>
      </c>
    </row>
    <row r="54" spans="2:190">
      <c r="B54" s="666" t="s">
        <v>884</v>
      </c>
      <c r="C54" s="667"/>
      <c r="D54" s="667">
        <v>15.620060222500001</v>
      </c>
      <c r="E54" s="667">
        <v>15.620060222500001</v>
      </c>
      <c r="F54" s="667">
        <v>15.620060222500001</v>
      </c>
      <c r="G54" s="667">
        <v>15.620060222500001</v>
      </c>
      <c r="H54" s="667">
        <v>15.230754559999998</v>
      </c>
      <c r="I54" s="667">
        <v>15.230754559999998</v>
      </c>
      <c r="J54" s="667">
        <v>15.230754559999998</v>
      </c>
      <c r="K54" s="667">
        <v>15.230754559999998</v>
      </c>
      <c r="L54" s="667">
        <v>17.244706811500002</v>
      </c>
      <c r="M54" s="667">
        <v>17.244706811500002</v>
      </c>
      <c r="N54" s="667">
        <v>17.244706811500002</v>
      </c>
      <c r="O54" s="667">
        <v>17.244706811500002</v>
      </c>
      <c r="P54" s="667">
        <v>23.100422561272278</v>
      </c>
      <c r="Q54" s="667">
        <v>23.100422561272278</v>
      </c>
      <c r="R54" s="667">
        <v>23.100422561272278</v>
      </c>
      <c r="S54" s="667">
        <v>23.100422561272278</v>
      </c>
      <c r="T54" s="667">
        <v>16.190926227695002</v>
      </c>
      <c r="U54" s="667">
        <v>16.190926227695002</v>
      </c>
      <c r="V54" s="667">
        <v>16.190926227695002</v>
      </c>
      <c r="W54" s="667">
        <v>16.190926227695002</v>
      </c>
      <c r="X54" s="667">
        <v>15.695027499999998</v>
      </c>
      <c r="Y54" s="667">
        <v>15.695027499999998</v>
      </c>
      <c r="Z54" s="667">
        <v>15.695027499999998</v>
      </c>
      <c r="AA54" s="667">
        <v>15.695027499999998</v>
      </c>
      <c r="AB54" s="667">
        <v>24.48381325814352</v>
      </c>
      <c r="AC54" s="667">
        <v>24.48381325814352</v>
      </c>
      <c r="AD54" s="667">
        <v>24.48381325814352</v>
      </c>
      <c r="AE54" s="667">
        <v>24.48381325814352</v>
      </c>
      <c r="AF54" s="667">
        <v>31.224364016100751</v>
      </c>
      <c r="AG54" s="667">
        <v>31.224364016100751</v>
      </c>
      <c r="AH54" s="667">
        <v>31.224364016100751</v>
      </c>
      <c r="AI54" s="667">
        <v>31.224364016100751</v>
      </c>
      <c r="AJ54" s="667">
        <v>36.82574995062388</v>
      </c>
      <c r="AK54" s="667">
        <v>36.82574995062388</v>
      </c>
      <c r="AL54" s="667">
        <v>36.82574995062388</v>
      </c>
      <c r="AM54" s="667">
        <v>36.82574995062388</v>
      </c>
      <c r="AN54" s="667">
        <v>44.173423437404658</v>
      </c>
      <c r="AO54" s="667">
        <v>44.173423437404658</v>
      </c>
      <c r="AP54" s="667">
        <v>44.173423437404658</v>
      </c>
      <c r="AQ54" s="667">
        <v>44.173423437404658</v>
      </c>
      <c r="AR54" s="667">
        <v>65.928888531139322</v>
      </c>
      <c r="AS54" s="667">
        <v>65.928888531139322</v>
      </c>
      <c r="AT54" s="667">
        <v>65.928888531139322</v>
      </c>
      <c r="AU54" s="667">
        <v>65.928888531139322</v>
      </c>
      <c r="AV54" s="667">
        <v>58.527345508832063</v>
      </c>
      <c r="AW54" s="667">
        <v>58.527345508832063</v>
      </c>
      <c r="AX54" s="667">
        <v>58.527345508832063</v>
      </c>
      <c r="AY54" s="667">
        <v>58.527345508832063</v>
      </c>
      <c r="AZ54" s="667">
        <v>57.292195185463669</v>
      </c>
      <c r="BA54" s="667">
        <v>67.740061206172626</v>
      </c>
      <c r="BB54" s="667">
        <v>92.849143428957106</v>
      </c>
      <c r="BC54" s="667">
        <v>79.456288127365184</v>
      </c>
      <c r="BD54" s="667">
        <v>97.299278884324579</v>
      </c>
      <c r="BE54" s="667">
        <v>92.633465132835624</v>
      </c>
      <c r="BF54" s="667">
        <v>145.35482832446743</v>
      </c>
      <c r="BG54" s="667">
        <v>129.70381696337066</v>
      </c>
      <c r="BH54" s="667">
        <v>132.87464410896513</v>
      </c>
      <c r="BI54" s="667">
        <v>119.34770867292855</v>
      </c>
      <c r="BJ54" s="667">
        <v>168.73402216647298</v>
      </c>
      <c r="BK54" s="667">
        <v>169.79410018821574</v>
      </c>
      <c r="BL54" s="667">
        <v>163.61704511874291</v>
      </c>
      <c r="BM54" s="667">
        <v>192.48049418267937</v>
      </c>
      <c r="BN54" s="667">
        <v>186.84046333614316</v>
      </c>
      <c r="BO54" s="667">
        <v>160.07207778142055</v>
      </c>
      <c r="BP54" s="667">
        <v>160.80509652151059</v>
      </c>
      <c r="BQ54" s="667">
        <v>196.36847147336186</v>
      </c>
      <c r="BR54" s="667">
        <v>187.86209929680925</v>
      </c>
      <c r="BS54" s="667">
        <v>178.03609262818017</v>
      </c>
      <c r="BT54" s="667">
        <v>170.5112179388494</v>
      </c>
      <c r="BU54" s="667">
        <v>170.5112179388494</v>
      </c>
      <c r="BV54" s="667">
        <v>170.5112179388494</v>
      </c>
      <c r="BW54" s="667">
        <v>170.5112179388494</v>
      </c>
      <c r="BX54" s="667">
        <v>181.6527247203154</v>
      </c>
      <c r="BY54" s="667">
        <v>181.6527247203154</v>
      </c>
      <c r="BZ54" s="667">
        <v>181.6527247203154</v>
      </c>
      <c r="CA54" s="667">
        <v>181.6527247203154</v>
      </c>
      <c r="CB54" s="667">
        <v>200.99701781940092</v>
      </c>
      <c r="CC54" s="667">
        <v>232.580768059348</v>
      </c>
      <c r="CD54" s="667">
        <v>255.00313439536484</v>
      </c>
      <c r="CE54" s="667">
        <v>261.38211771598594</v>
      </c>
      <c r="CF54" s="667">
        <v>262.42543250286116</v>
      </c>
      <c r="CG54" s="667">
        <v>271.9301597045872</v>
      </c>
      <c r="CH54" s="667">
        <v>267.42910127505718</v>
      </c>
      <c r="CI54" s="667">
        <v>254.22765211835605</v>
      </c>
      <c r="CJ54" s="667">
        <v>247.11361141183085</v>
      </c>
      <c r="CK54" s="667">
        <v>273.80138262531966</v>
      </c>
      <c r="CL54" s="667">
        <v>221.99192067148047</v>
      </c>
      <c r="CM54" s="667">
        <v>220.42121294040186</v>
      </c>
      <c r="CN54" s="667">
        <v>210.48342647579651</v>
      </c>
      <c r="CO54" s="667">
        <v>142.19046181235595</v>
      </c>
      <c r="CP54" s="667">
        <v>190.85226505693274</v>
      </c>
      <c r="CQ54" s="667">
        <v>217.80375152013812</v>
      </c>
      <c r="CR54" s="667">
        <v>239.30388118467962</v>
      </c>
      <c r="CS54" s="667">
        <v>276.93302388039729</v>
      </c>
      <c r="CT54" s="667">
        <v>276.93302388039729</v>
      </c>
      <c r="CU54" s="667">
        <v>276.93302388039729</v>
      </c>
      <c r="CV54" s="667">
        <v>276.93302388039729</v>
      </c>
      <c r="CW54" s="667">
        <v>276.93302388039729</v>
      </c>
      <c r="CX54" s="667">
        <v>276.93302388039729</v>
      </c>
      <c r="CY54" s="667">
        <v>276.93302388039729</v>
      </c>
      <c r="CZ54" s="667">
        <v>276.93302388039729</v>
      </c>
      <c r="DA54" s="667">
        <v>276.93302388039729</v>
      </c>
      <c r="DB54" s="667">
        <v>276.93302388039729</v>
      </c>
      <c r="DC54" s="667">
        <v>276.93302388039729</v>
      </c>
    </row>
    <row r="55" spans="2:190">
      <c r="B55" s="668" t="s">
        <v>885</v>
      </c>
      <c r="C55" s="669"/>
      <c r="D55" s="669">
        <v>7.0350000000000001</v>
      </c>
      <c r="E55" s="669">
        <v>7.0350000000000001</v>
      </c>
      <c r="F55" s="669">
        <v>7.0350000000000001</v>
      </c>
      <c r="G55" s="669">
        <v>7.0350000000000001</v>
      </c>
      <c r="H55" s="669">
        <v>6.6181263599999989</v>
      </c>
      <c r="I55" s="669">
        <v>6.6181263599999989</v>
      </c>
      <c r="J55" s="669">
        <v>6.6181263599999989</v>
      </c>
      <c r="K55" s="669">
        <v>6.6181263599999989</v>
      </c>
      <c r="L55" s="669">
        <v>5.6311920000000004</v>
      </c>
      <c r="M55" s="669">
        <v>5.6311920000000004</v>
      </c>
      <c r="N55" s="669">
        <v>5.6311920000000004</v>
      </c>
      <c r="O55" s="669">
        <v>5.6311920000000004</v>
      </c>
      <c r="P55" s="669">
        <v>4.8408290312722801</v>
      </c>
      <c r="Q55" s="669">
        <v>4.8408290312722801</v>
      </c>
      <c r="R55" s="669">
        <v>4.8408290312722801</v>
      </c>
      <c r="S55" s="669">
        <v>4.8408290312722801</v>
      </c>
      <c r="T55" s="669">
        <v>3.6624338999999995</v>
      </c>
      <c r="U55" s="669">
        <v>3.6624338999999995</v>
      </c>
      <c r="V55" s="669">
        <v>3.6624338999999995</v>
      </c>
      <c r="W55" s="669">
        <v>3.6624338999999995</v>
      </c>
      <c r="X55" s="669">
        <v>3.7524999999999999</v>
      </c>
      <c r="Y55" s="669">
        <v>3.7524999999999999</v>
      </c>
      <c r="Z55" s="669">
        <v>3.7524999999999999</v>
      </c>
      <c r="AA55" s="669">
        <v>3.7524999999999999</v>
      </c>
      <c r="AB55" s="669">
        <v>8.0575824879999995</v>
      </c>
      <c r="AC55" s="669">
        <v>8.0575824879999995</v>
      </c>
      <c r="AD55" s="669">
        <v>8.0575824879999995</v>
      </c>
      <c r="AE55" s="669">
        <v>8.0575824879999995</v>
      </c>
      <c r="AF55" s="669">
        <v>9.5664455549999996</v>
      </c>
      <c r="AG55" s="669">
        <v>9.5664455549999996</v>
      </c>
      <c r="AH55" s="669">
        <v>9.5664455549999996</v>
      </c>
      <c r="AI55" s="669">
        <v>9.5664455549999996</v>
      </c>
      <c r="AJ55" s="669">
        <v>13.510198750000001</v>
      </c>
      <c r="AK55" s="669">
        <v>13.510198750000001</v>
      </c>
      <c r="AL55" s="669">
        <v>13.510198750000001</v>
      </c>
      <c r="AM55" s="669">
        <v>13.510198750000001</v>
      </c>
      <c r="AN55" s="669">
        <v>8.9174360311822234</v>
      </c>
      <c r="AO55" s="669">
        <v>8.9174360311822234</v>
      </c>
      <c r="AP55" s="669">
        <v>8.9174360311822234</v>
      </c>
      <c r="AQ55" s="669">
        <v>8.9174360311822234</v>
      </c>
      <c r="AR55" s="669">
        <v>11.727499999999999</v>
      </c>
      <c r="AS55" s="669">
        <v>11.727499999999999</v>
      </c>
      <c r="AT55" s="669">
        <v>11.727499999999999</v>
      </c>
      <c r="AU55" s="669">
        <v>11.727499999999999</v>
      </c>
      <c r="AV55" s="669">
        <v>9.3218154000000002</v>
      </c>
      <c r="AW55" s="669">
        <v>9.3218154000000002</v>
      </c>
      <c r="AX55" s="669">
        <v>9.3218154000000002</v>
      </c>
      <c r="AY55" s="669">
        <v>9.3218154000000002</v>
      </c>
      <c r="AZ55" s="669">
        <v>1.4292309999999999</v>
      </c>
      <c r="BA55" s="669">
        <v>7.7670720000000006</v>
      </c>
      <c r="BB55" s="669">
        <v>28.8788856</v>
      </c>
      <c r="BC55" s="669">
        <v>18.005966700000002</v>
      </c>
      <c r="BD55" s="669">
        <v>3.3403139999999998</v>
      </c>
      <c r="BE55" s="669">
        <v>4.8579590000000001</v>
      </c>
      <c r="BF55" s="669">
        <v>42.302700000000002</v>
      </c>
      <c r="BG55" s="669">
        <v>24.103419999999996</v>
      </c>
      <c r="BH55" s="669">
        <v>4.9744700000000002</v>
      </c>
      <c r="BI55" s="669">
        <v>7.0331019999999995</v>
      </c>
      <c r="BJ55" s="669">
        <v>24.389862000000001</v>
      </c>
      <c r="BK55" s="669">
        <v>24.488826000000003</v>
      </c>
      <c r="BL55" s="669">
        <v>11.565804</v>
      </c>
      <c r="BM55" s="669">
        <v>8.6418189999999999</v>
      </c>
      <c r="BN55" s="669">
        <v>17.279651999999999</v>
      </c>
      <c r="BO55" s="669">
        <v>17.413954</v>
      </c>
      <c r="BP55" s="669">
        <v>5.0451079999999999</v>
      </c>
      <c r="BQ55" s="669">
        <v>7.7493669999999995</v>
      </c>
      <c r="BR55" s="669">
        <v>28.184902000000001</v>
      </c>
      <c r="BS55" s="669">
        <v>18.698620999999999</v>
      </c>
      <c r="BT55" s="669">
        <v>15.509422499999999</v>
      </c>
      <c r="BU55" s="669">
        <v>15.509422499999999</v>
      </c>
      <c r="BV55" s="669">
        <v>15.509422499999999</v>
      </c>
      <c r="BW55" s="669">
        <v>15.509422499999999</v>
      </c>
      <c r="BX55" s="669">
        <v>14.6225215</v>
      </c>
      <c r="BY55" s="669">
        <v>14.6225215</v>
      </c>
      <c r="BZ55" s="669">
        <v>14.6225215</v>
      </c>
      <c r="CA55" s="669">
        <v>14.6225215</v>
      </c>
      <c r="CB55" s="669">
        <v>7.3498639998423254</v>
      </c>
      <c r="CC55" s="669">
        <v>8.5120931875188912</v>
      </c>
      <c r="CD55" s="669">
        <v>24.861617999767116</v>
      </c>
      <c r="CE55" s="669">
        <v>23.392377999696478</v>
      </c>
      <c r="CF55" s="669">
        <v>11.343517995856139</v>
      </c>
      <c r="CG55" s="669">
        <v>9.7616449878774638</v>
      </c>
      <c r="CH55" s="669">
        <v>24.379148999765501</v>
      </c>
      <c r="CI55" s="669">
        <v>24.100704999734678</v>
      </c>
      <c r="CJ55" s="669">
        <v>10.34792353023783</v>
      </c>
      <c r="CK55" s="669">
        <v>10.165861836790908</v>
      </c>
      <c r="CL55" s="669">
        <v>23.71054559528681</v>
      </c>
      <c r="CM55" s="669">
        <v>25.2458398057754</v>
      </c>
      <c r="CN55" s="669">
        <v>6.5923344302999993</v>
      </c>
      <c r="CO55" s="669">
        <v>4.2839545985000003</v>
      </c>
      <c r="CP55" s="669">
        <v>18.231323</v>
      </c>
      <c r="CQ55" s="669">
        <v>24.826132269856625</v>
      </c>
      <c r="CR55" s="669">
        <v>10.813222386715344</v>
      </c>
      <c r="CS55" s="669">
        <v>6.3490359335727078</v>
      </c>
      <c r="CT55" s="669">
        <v>6.3490359335727078</v>
      </c>
      <c r="CU55" s="669">
        <v>6.3490359335727078</v>
      </c>
      <c r="CV55" s="669">
        <v>6.3490359335727078</v>
      </c>
      <c r="CW55" s="669">
        <v>6.3490359335727078</v>
      </c>
      <c r="CX55" s="669">
        <v>6.3490359335727078</v>
      </c>
      <c r="CY55" s="669">
        <v>6.3490359335727078</v>
      </c>
      <c r="CZ55" s="669">
        <v>6.3490359335727078</v>
      </c>
      <c r="DA55" s="669">
        <v>6.3490359335727078</v>
      </c>
      <c r="DB55" s="669">
        <v>6.3490359335727078</v>
      </c>
      <c r="DC55" s="669">
        <v>6.3490359335727078</v>
      </c>
    </row>
    <row r="56" spans="2:190">
      <c r="B56" s="668" t="s">
        <v>886</v>
      </c>
      <c r="C56" s="669"/>
      <c r="D56" s="669">
        <v>3749.415</v>
      </c>
      <c r="E56" s="669">
        <v>3749.415</v>
      </c>
      <c r="F56" s="669">
        <v>3749.415</v>
      </c>
      <c r="G56" s="669">
        <v>3749.415</v>
      </c>
      <c r="H56" s="669">
        <v>4583.1899999999996</v>
      </c>
      <c r="I56" s="669">
        <v>4583.1899999999996</v>
      </c>
      <c r="J56" s="669">
        <v>4583.1899999999996</v>
      </c>
      <c r="K56" s="669">
        <v>4583.1899999999996</v>
      </c>
      <c r="L56" s="669">
        <v>4022.28</v>
      </c>
      <c r="M56" s="669">
        <v>4022.28</v>
      </c>
      <c r="N56" s="669">
        <v>4022.28</v>
      </c>
      <c r="O56" s="669">
        <v>4022.28</v>
      </c>
      <c r="P56" s="669">
        <v>4447.0200000000004</v>
      </c>
      <c r="Q56" s="669">
        <v>4447.0200000000004</v>
      </c>
      <c r="R56" s="669">
        <v>4447.0200000000004</v>
      </c>
      <c r="S56" s="669">
        <v>4447.0200000000004</v>
      </c>
      <c r="T56" s="669">
        <v>4949.2349999999997</v>
      </c>
      <c r="U56" s="669">
        <v>4949.2349999999997</v>
      </c>
      <c r="V56" s="669">
        <v>4949.2349999999997</v>
      </c>
      <c r="W56" s="669">
        <v>4949.2349999999997</v>
      </c>
      <c r="X56" s="669">
        <v>3675</v>
      </c>
      <c r="Y56" s="669">
        <v>3675</v>
      </c>
      <c r="Z56" s="669">
        <v>3675</v>
      </c>
      <c r="AA56" s="669">
        <v>3675</v>
      </c>
      <c r="AB56" s="669">
        <v>6771.2849999999999</v>
      </c>
      <c r="AC56" s="669">
        <v>6771.2849999999999</v>
      </c>
      <c r="AD56" s="669">
        <v>6771.2849999999999</v>
      </c>
      <c r="AE56" s="669">
        <v>6771.2849999999999</v>
      </c>
      <c r="AF56" s="669">
        <v>4599.66</v>
      </c>
      <c r="AG56" s="669">
        <v>4599.66</v>
      </c>
      <c r="AH56" s="669">
        <v>4599.66</v>
      </c>
      <c r="AI56" s="669">
        <v>4599.66</v>
      </c>
      <c r="AJ56" s="669">
        <v>6633.53</v>
      </c>
      <c r="AK56" s="669">
        <v>6633.53</v>
      </c>
      <c r="AL56" s="669">
        <v>6633.53</v>
      </c>
      <c r="AM56" s="669">
        <v>6633.53</v>
      </c>
      <c r="AN56" s="669">
        <v>3418.4659999999999</v>
      </c>
      <c r="AO56" s="669">
        <v>3418.4659999999999</v>
      </c>
      <c r="AP56" s="669">
        <v>3418.4659999999999</v>
      </c>
      <c r="AQ56" s="669">
        <v>3418.4659999999999</v>
      </c>
      <c r="AR56" s="669">
        <v>4547.8232500000004</v>
      </c>
      <c r="AS56" s="669">
        <v>4547.8232500000004</v>
      </c>
      <c r="AT56" s="669">
        <v>4547.8232500000004</v>
      </c>
      <c r="AU56" s="669">
        <v>4547.8232500000004</v>
      </c>
      <c r="AV56" s="669">
        <v>3748.0904999999998</v>
      </c>
      <c r="AW56" s="669">
        <v>3748.0904999999998</v>
      </c>
      <c r="AX56" s="669">
        <v>3748.0904999999998</v>
      </c>
      <c r="AY56" s="669">
        <v>3748.0904999999998</v>
      </c>
      <c r="AZ56" s="669">
        <v>576.29999999999995</v>
      </c>
      <c r="BA56" s="669">
        <v>2974.94</v>
      </c>
      <c r="BB56" s="669">
        <v>9089.4</v>
      </c>
      <c r="BC56" s="669">
        <v>5595.2090000000007</v>
      </c>
      <c r="BD56" s="669">
        <v>1286.7600000000002</v>
      </c>
      <c r="BE56" s="669">
        <v>977.72</v>
      </c>
      <c r="BF56" s="669">
        <v>8037.18</v>
      </c>
      <c r="BG56" s="669">
        <v>5294.9580000000005</v>
      </c>
      <c r="BH56" s="669">
        <v>1293.7839999999999</v>
      </c>
      <c r="BI56" s="669">
        <v>2099.1</v>
      </c>
      <c r="BJ56" s="669">
        <v>6470.0399999999991</v>
      </c>
      <c r="BK56" s="669">
        <v>7126.8060000000005</v>
      </c>
      <c r="BL56" s="669">
        <v>3698.5610000000001</v>
      </c>
      <c r="BM56" s="669">
        <v>3230.7300000000005</v>
      </c>
      <c r="BN56" s="669">
        <v>6312.2830000000004</v>
      </c>
      <c r="BO56" s="669">
        <v>6747.3389999999999</v>
      </c>
      <c r="BP56" s="669">
        <v>2200.9499999999998</v>
      </c>
      <c r="BQ56" s="669">
        <v>2566.4040000000005</v>
      </c>
      <c r="BR56" s="669">
        <v>6784.85</v>
      </c>
      <c r="BS56" s="669">
        <v>4421.1729999999998</v>
      </c>
      <c r="BT56" s="669">
        <v>4698.3270000000002</v>
      </c>
      <c r="BU56" s="669">
        <v>4698.3270000000002</v>
      </c>
      <c r="BV56" s="669">
        <v>4698.3270000000002</v>
      </c>
      <c r="BW56" s="669">
        <v>4698.3270000000002</v>
      </c>
      <c r="BX56" s="669">
        <v>4660.25875</v>
      </c>
      <c r="BY56" s="669">
        <v>4660.25875</v>
      </c>
      <c r="BZ56" s="669">
        <v>4660.25875</v>
      </c>
      <c r="CA56" s="669">
        <v>4660.25875</v>
      </c>
      <c r="CB56" s="669">
        <v>2868.5868999999998</v>
      </c>
      <c r="CC56" s="669">
        <v>3083.8148900000001</v>
      </c>
      <c r="CD56" s="669">
        <v>6402.2537999999977</v>
      </c>
      <c r="CE56" s="669">
        <v>6316.0617499999998</v>
      </c>
      <c r="CF56" s="669">
        <v>4312.317</v>
      </c>
      <c r="CG56" s="669">
        <v>3322.7895199999998</v>
      </c>
      <c r="CH56" s="669">
        <v>6376.1620000000003</v>
      </c>
      <c r="CI56" s="669">
        <v>7282.8720000000003</v>
      </c>
      <c r="CJ56" s="669">
        <v>3890.8148000000001</v>
      </c>
      <c r="CK56" s="669">
        <v>4012.2080000000001</v>
      </c>
      <c r="CL56" s="669">
        <v>7520.2740000000003</v>
      </c>
      <c r="CM56" s="669">
        <v>7814.3059999999996</v>
      </c>
      <c r="CN56" s="669">
        <v>2661.4180000000001</v>
      </c>
      <c r="CO56" s="669">
        <v>1638.3444999999999</v>
      </c>
      <c r="CP56" s="669">
        <v>5046.3969999999999</v>
      </c>
      <c r="CQ56" s="669">
        <v>6683.9040000000005</v>
      </c>
      <c r="CR56" s="669">
        <v>3277.279</v>
      </c>
      <c r="CS56" s="669">
        <v>1727.2059999999999</v>
      </c>
      <c r="CT56" s="669">
        <v>1727.2059999999999</v>
      </c>
      <c r="CU56" s="669">
        <v>1727.2059999999999</v>
      </c>
      <c r="CV56" s="669">
        <v>1727.2059999999999</v>
      </c>
      <c r="CW56" s="669">
        <v>1727.2059999999999</v>
      </c>
      <c r="CX56" s="669">
        <v>1727.2059999999999</v>
      </c>
      <c r="CY56" s="669">
        <v>1727.2059999999999</v>
      </c>
      <c r="CZ56" s="669">
        <v>1727.2059999999999</v>
      </c>
      <c r="DA56" s="669">
        <v>1727.2059999999999</v>
      </c>
      <c r="DB56" s="669">
        <v>1727.2059999999999</v>
      </c>
      <c r="DC56" s="669">
        <v>1727.2059999999999</v>
      </c>
    </row>
    <row r="57" spans="2:190">
      <c r="B57" s="668" t="s">
        <v>887</v>
      </c>
      <c r="C57" s="669"/>
      <c r="D57" s="669">
        <v>5.7165871125000001</v>
      </c>
      <c r="E57" s="669">
        <v>5.7165871125000001</v>
      </c>
      <c r="F57" s="669">
        <v>5.7165871125000001</v>
      </c>
      <c r="G57" s="669">
        <v>5.7165871125000001</v>
      </c>
      <c r="H57" s="669">
        <v>4.3848326999999996</v>
      </c>
      <c r="I57" s="669">
        <v>4.3848326999999996</v>
      </c>
      <c r="J57" s="669">
        <v>4.3848326999999996</v>
      </c>
      <c r="K57" s="669">
        <v>4.3848326999999996</v>
      </c>
      <c r="L57" s="669">
        <v>6.0697725</v>
      </c>
      <c r="M57" s="669">
        <v>6.0697725</v>
      </c>
      <c r="N57" s="669">
        <v>6.0697725</v>
      </c>
      <c r="O57" s="669">
        <v>6.0697725</v>
      </c>
      <c r="P57" s="669">
        <v>5.6776888875000004</v>
      </c>
      <c r="Q57" s="669">
        <v>5.6776888875000004</v>
      </c>
      <c r="R57" s="669">
        <v>5.6776888875000004</v>
      </c>
      <c r="S57" s="669">
        <v>5.6776888875000004</v>
      </c>
      <c r="T57" s="669">
        <v>5.5053742001949999</v>
      </c>
      <c r="U57" s="669">
        <v>5.5053742001949999</v>
      </c>
      <c r="V57" s="669">
        <v>5.5053742001949999</v>
      </c>
      <c r="W57" s="669">
        <v>5.5053742001949999</v>
      </c>
      <c r="X57" s="669">
        <v>5.6249175000000005</v>
      </c>
      <c r="Y57" s="669">
        <v>5.6249175000000005</v>
      </c>
      <c r="Z57" s="669">
        <v>5.6249175000000005</v>
      </c>
      <c r="AA57" s="669">
        <v>5.6249175000000005</v>
      </c>
      <c r="AB57" s="669">
        <v>5.4012597726435239</v>
      </c>
      <c r="AC57" s="669">
        <v>5.4012597726435239</v>
      </c>
      <c r="AD57" s="669">
        <v>5.4012597726435239</v>
      </c>
      <c r="AE57" s="669">
        <v>5.4012597726435239</v>
      </c>
      <c r="AF57" s="669">
        <v>6.0957056950000004</v>
      </c>
      <c r="AG57" s="669">
        <v>6.0957056950000004</v>
      </c>
      <c r="AH57" s="669">
        <v>6.0957056950000004</v>
      </c>
      <c r="AI57" s="669">
        <v>6.0957056950000004</v>
      </c>
      <c r="AJ57" s="669">
        <v>7.9659309316070743</v>
      </c>
      <c r="AK57" s="669">
        <v>7.9659309316070743</v>
      </c>
      <c r="AL57" s="669">
        <v>7.9659309316070743</v>
      </c>
      <c r="AM57" s="669">
        <v>7.9659309316070743</v>
      </c>
      <c r="AN57" s="669">
        <v>7.8790636598028811</v>
      </c>
      <c r="AO57" s="669">
        <v>7.8790636598028811</v>
      </c>
      <c r="AP57" s="669">
        <v>7.8790636598028811</v>
      </c>
      <c r="AQ57" s="669">
        <v>7.8790636598028811</v>
      </c>
      <c r="AR57" s="669">
        <v>10.396255718048518</v>
      </c>
      <c r="AS57" s="669">
        <v>10.396255718048518</v>
      </c>
      <c r="AT57" s="669">
        <v>10.396255718048518</v>
      </c>
      <c r="AU57" s="669">
        <v>10.396255718048518</v>
      </c>
      <c r="AV57" s="669">
        <v>12.06739317874589</v>
      </c>
      <c r="AW57" s="669">
        <v>12.06739317874589</v>
      </c>
      <c r="AX57" s="669">
        <v>12.06739317874589</v>
      </c>
      <c r="AY57" s="669">
        <v>12.06739317874589</v>
      </c>
      <c r="AZ57" s="669">
        <v>17.387780790000001</v>
      </c>
      <c r="BA57" s="669">
        <v>15.607629763999999</v>
      </c>
      <c r="BB57" s="669">
        <v>11.06858692</v>
      </c>
      <c r="BC57" s="669">
        <v>11.6452253</v>
      </c>
      <c r="BD57" s="669">
        <v>19.52750335</v>
      </c>
      <c r="BE57" s="669">
        <v>16.806254920000001</v>
      </c>
      <c r="BF57" s="669">
        <v>14.008293419999999</v>
      </c>
      <c r="BG57" s="669">
        <v>13.5531747</v>
      </c>
      <c r="BH57" s="669">
        <v>18.21688962</v>
      </c>
      <c r="BI57" s="669">
        <v>15.314288730000001</v>
      </c>
      <c r="BJ57" s="669">
        <v>16.42741552</v>
      </c>
      <c r="BK57" s="669">
        <v>15.75933141</v>
      </c>
      <c r="BL57" s="669">
        <v>16.771867</v>
      </c>
      <c r="BM57" s="669">
        <v>14.931248</v>
      </c>
      <c r="BN57" s="669">
        <v>12.376909000000001</v>
      </c>
      <c r="BO57" s="669">
        <v>11.398431909999999</v>
      </c>
      <c r="BP57" s="669">
        <v>14.355526269999999</v>
      </c>
      <c r="BQ57" s="669">
        <v>14.206278990000001</v>
      </c>
      <c r="BR57" s="669">
        <v>11.86891754</v>
      </c>
      <c r="BS57" s="669">
        <v>11.327618460000002</v>
      </c>
      <c r="BT57" s="669">
        <v>18.114248057499996</v>
      </c>
      <c r="BU57" s="669">
        <v>18.114248057499996</v>
      </c>
      <c r="BV57" s="669">
        <v>18.114248057499996</v>
      </c>
      <c r="BW57" s="669">
        <v>18.114248057499996</v>
      </c>
      <c r="BX57" s="669">
        <v>15.855276435</v>
      </c>
      <c r="BY57" s="669">
        <v>15.855276435</v>
      </c>
      <c r="BZ57" s="669">
        <v>15.855276435</v>
      </c>
      <c r="CA57" s="669">
        <v>15.855276435</v>
      </c>
      <c r="CB57" s="669">
        <v>23.830935794655694</v>
      </c>
      <c r="CC57" s="669">
        <v>23.616288046148309</v>
      </c>
      <c r="CD57" s="669">
        <v>18.202795149585796</v>
      </c>
      <c r="CE57" s="669">
        <v>18.615947629567199</v>
      </c>
      <c r="CF57" s="669">
        <v>27.069027337750853</v>
      </c>
      <c r="CG57" s="669">
        <v>24.665120209597401</v>
      </c>
      <c r="CH57" s="669">
        <v>19.981602649259443</v>
      </c>
      <c r="CI57" s="669">
        <v>19.238384624583201</v>
      </c>
      <c r="CJ57" s="669">
        <v>21.809795974602736</v>
      </c>
      <c r="CK57" s="669">
        <v>22.526762409569724</v>
      </c>
      <c r="CL57" s="669">
        <v>21.805472466298063</v>
      </c>
      <c r="CM57" s="669">
        <v>20.511240980464176</v>
      </c>
      <c r="CN57" s="669">
        <v>27.435809329999998</v>
      </c>
      <c r="CO57" s="669">
        <v>23.78720599</v>
      </c>
      <c r="CP57" s="669">
        <v>20.20809457</v>
      </c>
      <c r="CQ57" s="669">
        <v>18.853622400000003</v>
      </c>
      <c r="CR57" s="669">
        <v>26.423939609999998</v>
      </c>
      <c r="CS57" s="669">
        <v>24.427223139999999</v>
      </c>
      <c r="CT57" s="669">
        <v>24.427223139999999</v>
      </c>
      <c r="CU57" s="669">
        <v>24.427223139999999</v>
      </c>
      <c r="CV57" s="669">
        <v>24.427223139999999</v>
      </c>
      <c r="CW57" s="669">
        <v>24.427223139999999</v>
      </c>
      <c r="CX57" s="669">
        <v>24.427223139999999</v>
      </c>
      <c r="CY57" s="669">
        <v>24.427223139999999</v>
      </c>
      <c r="CZ57" s="669">
        <v>24.427223139999999</v>
      </c>
      <c r="DA57" s="669">
        <v>24.427223139999999</v>
      </c>
      <c r="DB57" s="669">
        <v>24.427223139999999</v>
      </c>
      <c r="DC57" s="669">
        <v>24.427223139999999</v>
      </c>
    </row>
    <row r="58" spans="2:190">
      <c r="B58" s="668" t="s">
        <v>888</v>
      </c>
      <c r="C58" s="669"/>
      <c r="D58" s="669">
        <v>3782.3125</v>
      </c>
      <c r="E58" s="669">
        <v>3782.3125</v>
      </c>
      <c r="F58" s="669">
        <v>3782.3125</v>
      </c>
      <c r="G58" s="669">
        <v>3782.3125</v>
      </c>
      <c r="H58" s="669">
        <v>3177.415</v>
      </c>
      <c r="I58" s="669">
        <v>3177.415</v>
      </c>
      <c r="J58" s="669">
        <v>3177.415</v>
      </c>
      <c r="K58" s="669">
        <v>3177.415</v>
      </c>
      <c r="L58" s="669">
        <v>3429.25</v>
      </c>
      <c r="M58" s="669">
        <v>3429.25</v>
      </c>
      <c r="N58" s="669">
        <v>3429.25</v>
      </c>
      <c r="O58" s="669">
        <v>3429.25</v>
      </c>
      <c r="P58" s="669">
        <v>3791.4450000000002</v>
      </c>
      <c r="Q58" s="669">
        <v>3791.4450000000002</v>
      </c>
      <c r="R58" s="669">
        <v>3791.4450000000002</v>
      </c>
      <c r="S58" s="669">
        <v>3791.4450000000002</v>
      </c>
      <c r="T58" s="669">
        <v>3643.5302449999999</v>
      </c>
      <c r="U58" s="669">
        <v>3643.5302449999999</v>
      </c>
      <c r="V58" s="669">
        <v>3643.5302449999999</v>
      </c>
      <c r="W58" s="669">
        <v>3643.5302449999999</v>
      </c>
      <c r="X58" s="669">
        <v>3582.75</v>
      </c>
      <c r="Y58" s="669">
        <v>3582.75</v>
      </c>
      <c r="Z58" s="669">
        <v>3582.75</v>
      </c>
      <c r="AA58" s="669">
        <v>3582.75</v>
      </c>
      <c r="AB58" s="669">
        <v>3266.0947500000002</v>
      </c>
      <c r="AC58" s="669">
        <v>3266.0947500000002</v>
      </c>
      <c r="AD58" s="669">
        <v>3266.0947500000002</v>
      </c>
      <c r="AE58" s="669">
        <v>3266.0947500000002</v>
      </c>
      <c r="AF58" s="669">
        <v>3870.2894999999999</v>
      </c>
      <c r="AG58" s="669">
        <v>3870.2894999999999</v>
      </c>
      <c r="AH58" s="669">
        <v>3870.2894999999999</v>
      </c>
      <c r="AI58" s="669">
        <v>3870.2894999999999</v>
      </c>
      <c r="AJ58" s="669">
        <v>4130.9125250000006</v>
      </c>
      <c r="AK58" s="669">
        <v>4130.9125250000006</v>
      </c>
      <c r="AL58" s="669">
        <v>4130.9125250000006</v>
      </c>
      <c r="AM58" s="669">
        <v>4130.9125250000006</v>
      </c>
      <c r="AN58" s="669">
        <v>4593.9057499999999</v>
      </c>
      <c r="AO58" s="669">
        <v>4593.9057499999999</v>
      </c>
      <c r="AP58" s="669">
        <v>4593.9057499999999</v>
      </c>
      <c r="AQ58" s="669">
        <v>4593.9057499999999</v>
      </c>
      <c r="AR58" s="669">
        <v>4957.0046824999999</v>
      </c>
      <c r="AS58" s="669">
        <v>4957.0046824999999</v>
      </c>
      <c r="AT58" s="669">
        <v>4957.0046824999999</v>
      </c>
      <c r="AU58" s="669">
        <v>4957.0046824999999</v>
      </c>
      <c r="AV58" s="669">
        <v>4672.3253650000006</v>
      </c>
      <c r="AW58" s="669">
        <v>4672.3253650000006</v>
      </c>
      <c r="AX58" s="669">
        <v>4672.3253650000006</v>
      </c>
      <c r="AY58" s="669">
        <v>4672.3253650000006</v>
      </c>
      <c r="AZ58" s="669">
        <v>6241.9708899999996</v>
      </c>
      <c r="BA58" s="669">
        <v>6569.4603000000006</v>
      </c>
      <c r="BB58" s="669">
        <v>4418.6419999999998</v>
      </c>
      <c r="BC58" s="669">
        <v>4298.4021000000002</v>
      </c>
      <c r="BD58" s="669">
        <v>6850.7376999999997</v>
      </c>
      <c r="BE58" s="669">
        <v>6480.5937300000005</v>
      </c>
      <c r="BF58" s="669">
        <v>5089.3337000000001</v>
      </c>
      <c r="BG58" s="669">
        <v>5311.5297</v>
      </c>
      <c r="BH58" s="669">
        <v>6682.747800000001</v>
      </c>
      <c r="BI58" s="669">
        <v>5226.1750000000002</v>
      </c>
      <c r="BJ58" s="669">
        <v>5431.9920000000002</v>
      </c>
      <c r="BK58" s="669">
        <v>5112.4775</v>
      </c>
      <c r="BL58" s="669">
        <v>5556.058</v>
      </c>
      <c r="BM58" s="669">
        <v>5961.8630000000003</v>
      </c>
      <c r="BN58" s="669">
        <v>5031.3519999999999</v>
      </c>
      <c r="BO58" s="669">
        <v>4461.0640000000003</v>
      </c>
      <c r="BP58" s="669">
        <v>5739.3606299999992</v>
      </c>
      <c r="BQ58" s="669">
        <v>6499.5222400000002</v>
      </c>
      <c r="BR58" s="669">
        <v>5285.2124999999996</v>
      </c>
      <c r="BS58" s="669">
        <v>5142.9290000000001</v>
      </c>
      <c r="BT58" s="669">
        <v>6169.2707274999993</v>
      </c>
      <c r="BU58" s="669">
        <v>6169.2707274999993</v>
      </c>
      <c r="BV58" s="669">
        <v>6169.2707274999993</v>
      </c>
      <c r="BW58" s="669">
        <v>6169.2707274999993</v>
      </c>
      <c r="BX58" s="669">
        <v>6103.7300499999992</v>
      </c>
      <c r="BY58" s="669">
        <v>6103.7300499999992</v>
      </c>
      <c r="BZ58" s="669">
        <v>6103.7300499999992</v>
      </c>
      <c r="CA58" s="669">
        <v>6103.7300499999992</v>
      </c>
      <c r="CB58" s="669">
        <v>7775.6458900000007</v>
      </c>
      <c r="CC58" s="669">
        <v>7336.3717899999974</v>
      </c>
      <c r="CD58" s="669">
        <v>5539.6041899999982</v>
      </c>
      <c r="CE58" s="669">
        <v>5591.0859099999998</v>
      </c>
      <c r="CF58" s="669">
        <v>8314.6987099999988</v>
      </c>
      <c r="CG58" s="669">
        <v>8546.2026600000008</v>
      </c>
      <c r="CH58" s="669">
        <v>7236.0222799999983</v>
      </c>
      <c r="CI58" s="669">
        <v>6843.3503499999997</v>
      </c>
      <c r="CJ58" s="669">
        <v>8068.8368499999979</v>
      </c>
      <c r="CK58" s="669">
        <v>8302.6742699999977</v>
      </c>
      <c r="CL58" s="669">
        <v>7942.9435000000003</v>
      </c>
      <c r="CM58" s="669">
        <v>6838.2445700000007</v>
      </c>
      <c r="CN58" s="669">
        <v>9207.1495599999998</v>
      </c>
      <c r="CO58" s="669">
        <v>8575.2294999999995</v>
      </c>
      <c r="CP58" s="669">
        <v>7797.116</v>
      </c>
      <c r="CQ58" s="669">
        <v>7140.9750000000004</v>
      </c>
      <c r="CR58" s="669">
        <v>9840.4724800000004</v>
      </c>
      <c r="CS58" s="669">
        <v>9578.5209998000009</v>
      </c>
      <c r="CT58" s="669">
        <v>9578.5209998000009</v>
      </c>
      <c r="CU58" s="669">
        <v>9578.5209998000009</v>
      </c>
      <c r="CV58" s="669">
        <v>9578.5209998000009</v>
      </c>
      <c r="CW58" s="669">
        <v>9578.5209998000009</v>
      </c>
      <c r="CX58" s="669">
        <v>9578.5209998000009</v>
      </c>
      <c r="CY58" s="669">
        <v>9578.5209998000009</v>
      </c>
      <c r="CZ58" s="669">
        <v>9578.5209998000009</v>
      </c>
      <c r="DA58" s="669">
        <v>9578.5209998000009</v>
      </c>
      <c r="DB58" s="669">
        <v>9578.5209998000009</v>
      </c>
      <c r="DC58" s="669">
        <v>9578.5209998000009</v>
      </c>
    </row>
    <row r="59" spans="2:190">
      <c r="B59" s="668" t="s">
        <v>889</v>
      </c>
      <c r="C59" s="669"/>
      <c r="D59" s="669">
        <v>0.77494194999999988</v>
      </c>
      <c r="E59" s="669">
        <v>0.77494194999999988</v>
      </c>
      <c r="F59" s="669">
        <v>0.77494194999999988</v>
      </c>
      <c r="G59" s="669">
        <v>0.77494194999999988</v>
      </c>
      <c r="H59" s="669">
        <v>1.4774674999999997</v>
      </c>
      <c r="I59" s="669">
        <v>1.4774674999999997</v>
      </c>
      <c r="J59" s="669">
        <v>1.4774674999999997</v>
      </c>
      <c r="K59" s="669">
        <v>1.4774674999999997</v>
      </c>
      <c r="L59" s="669">
        <v>3.1446175017499995</v>
      </c>
      <c r="M59" s="669">
        <v>3.1446175017499995</v>
      </c>
      <c r="N59" s="669">
        <v>3.1446175017499995</v>
      </c>
      <c r="O59" s="669">
        <v>3.1446175017499995</v>
      </c>
      <c r="P59" s="669">
        <v>10.658685775</v>
      </c>
      <c r="Q59" s="669">
        <v>10.658685775</v>
      </c>
      <c r="R59" s="669">
        <v>10.658685775</v>
      </c>
      <c r="S59" s="669">
        <v>10.658685775</v>
      </c>
      <c r="T59" s="669">
        <v>3.9686238274999996</v>
      </c>
      <c r="U59" s="669">
        <v>3.9686238274999996</v>
      </c>
      <c r="V59" s="669">
        <v>3.9686238274999996</v>
      </c>
      <c r="W59" s="669">
        <v>3.9686238274999996</v>
      </c>
      <c r="X59" s="669">
        <v>2.7696300000000003</v>
      </c>
      <c r="Y59" s="669">
        <v>2.7696300000000003</v>
      </c>
      <c r="Z59" s="669">
        <v>2.7696300000000003</v>
      </c>
      <c r="AA59" s="669">
        <v>2.7696300000000003</v>
      </c>
      <c r="AB59" s="669">
        <v>7.3201824324999993</v>
      </c>
      <c r="AC59" s="669">
        <v>7.3201824324999993</v>
      </c>
      <c r="AD59" s="669">
        <v>7.3201824324999993</v>
      </c>
      <c r="AE59" s="669">
        <v>7.3201824324999993</v>
      </c>
      <c r="AF59" s="669">
        <v>9.3250531448128058</v>
      </c>
      <c r="AG59" s="669">
        <v>9.3250531448128058</v>
      </c>
      <c r="AH59" s="669">
        <v>9.3250531448128058</v>
      </c>
      <c r="AI59" s="669">
        <v>9.3250531448128058</v>
      </c>
      <c r="AJ59" s="669">
        <v>9.1433335245246496</v>
      </c>
      <c r="AK59" s="669">
        <v>9.1433335245246496</v>
      </c>
      <c r="AL59" s="669">
        <v>9.1433335245246496</v>
      </c>
      <c r="AM59" s="669">
        <v>9.1433335245246496</v>
      </c>
      <c r="AN59" s="669">
        <v>17.654976774768421</v>
      </c>
      <c r="AO59" s="669">
        <v>17.654976774768421</v>
      </c>
      <c r="AP59" s="669">
        <v>17.654976774768421</v>
      </c>
      <c r="AQ59" s="669">
        <v>17.654976774768421</v>
      </c>
      <c r="AR59" s="669">
        <v>22.833753207246737</v>
      </c>
      <c r="AS59" s="669">
        <v>22.833753207246737</v>
      </c>
      <c r="AT59" s="669">
        <v>22.833753207246737</v>
      </c>
      <c r="AU59" s="669">
        <v>22.833753207246737</v>
      </c>
      <c r="AV59" s="669">
        <v>13.643550870539414</v>
      </c>
      <c r="AW59" s="669">
        <v>13.643550870539414</v>
      </c>
      <c r="AX59" s="669">
        <v>13.643550870539414</v>
      </c>
      <c r="AY59" s="669">
        <v>13.643550870539414</v>
      </c>
      <c r="AZ59" s="669">
        <v>10.459716699600252</v>
      </c>
      <c r="BA59" s="669">
        <v>15.25650439862401</v>
      </c>
      <c r="BB59" s="669">
        <v>18.482988825651891</v>
      </c>
      <c r="BC59" s="669">
        <v>23.590931935525738</v>
      </c>
      <c r="BD59" s="669">
        <v>35.370877613518374</v>
      </c>
      <c r="BE59" s="669">
        <v>32.336435480054021</v>
      </c>
      <c r="BF59" s="669">
        <v>42.309920227778917</v>
      </c>
      <c r="BG59" s="669">
        <v>41.409538577097976</v>
      </c>
      <c r="BH59" s="669">
        <v>34.177248322894052</v>
      </c>
      <c r="BI59" s="669">
        <v>30.459120956519232</v>
      </c>
      <c r="BJ59" s="669">
        <v>37.128107039759655</v>
      </c>
      <c r="BK59" s="669">
        <v>34.306496818012718</v>
      </c>
      <c r="BL59" s="669">
        <v>46.70760461176453</v>
      </c>
      <c r="BM59" s="669">
        <v>68.164613417970415</v>
      </c>
      <c r="BN59" s="669">
        <v>64.671231621448911</v>
      </c>
      <c r="BO59" s="669">
        <v>46.156425298547362</v>
      </c>
      <c r="BP59" s="669">
        <v>43.501594508339167</v>
      </c>
      <c r="BQ59" s="669">
        <v>49.952371588081725</v>
      </c>
      <c r="BR59" s="669">
        <v>60.378691176118309</v>
      </c>
      <c r="BS59" s="669">
        <v>49.485608308348105</v>
      </c>
      <c r="BT59" s="669">
        <v>29.45167389865842</v>
      </c>
      <c r="BU59" s="669">
        <v>29.45167389865842</v>
      </c>
      <c r="BV59" s="669">
        <v>29.45167389865842</v>
      </c>
      <c r="BW59" s="669">
        <v>29.45167389865842</v>
      </c>
      <c r="BX59" s="669">
        <v>21.606023319398609</v>
      </c>
      <c r="BY59" s="669">
        <v>21.606023319398609</v>
      </c>
      <c r="BZ59" s="669">
        <v>21.606023319398609</v>
      </c>
      <c r="CA59" s="669">
        <v>21.606023319398609</v>
      </c>
      <c r="CB59" s="669">
        <v>23.208283369514771</v>
      </c>
      <c r="CC59" s="669">
        <v>24.940831837371999</v>
      </c>
      <c r="CD59" s="669">
        <v>33.508288645569444</v>
      </c>
      <c r="CE59" s="669">
        <v>42.023533443536991</v>
      </c>
      <c r="CF59" s="669">
        <v>32.791281547469737</v>
      </c>
      <c r="CG59" s="669">
        <v>40.636880961523183</v>
      </c>
      <c r="CH59" s="669">
        <v>36.486381907878467</v>
      </c>
      <c r="CI59" s="669">
        <v>33.077286387674334</v>
      </c>
      <c r="CJ59" s="669">
        <v>31.337317291448318</v>
      </c>
      <c r="CK59" s="669">
        <v>25.614292872368537</v>
      </c>
      <c r="CL59" s="669">
        <v>19.508820514240341</v>
      </c>
      <c r="CM59" s="669">
        <v>23.867331951797439</v>
      </c>
      <c r="CN59" s="669">
        <v>20.779916104038822</v>
      </c>
      <c r="CO59" s="669">
        <v>14.859655240454011</v>
      </c>
      <c r="CP59" s="669">
        <v>21.767206049306449</v>
      </c>
      <c r="CQ59" s="669">
        <v>25.737889467731303</v>
      </c>
      <c r="CR59" s="669">
        <v>25.278339991906428</v>
      </c>
      <c r="CS59" s="669">
        <v>35.566661180121059</v>
      </c>
      <c r="CT59" s="669">
        <v>35.566661180121059</v>
      </c>
      <c r="CU59" s="669">
        <v>35.566661180121059</v>
      </c>
      <c r="CV59" s="669">
        <v>35.566661180121059</v>
      </c>
      <c r="CW59" s="669">
        <v>35.566661180121059</v>
      </c>
      <c r="CX59" s="669">
        <v>35.566661180121059</v>
      </c>
      <c r="CY59" s="669">
        <v>35.566661180121059</v>
      </c>
      <c r="CZ59" s="669">
        <v>35.566661180121059</v>
      </c>
      <c r="DA59" s="669">
        <v>35.566661180121059</v>
      </c>
      <c r="DB59" s="669">
        <v>35.566661180121059</v>
      </c>
      <c r="DC59" s="669">
        <v>35.566661180121059</v>
      </c>
    </row>
    <row r="60" spans="2:190">
      <c r="B60" s="668" t="s">
        <v>890</v>
      </c>
      <c r="C60" s="669"/>
      <c r="D60" s="669">
        <v>127.425</v>
      </c>
      <c r="E60" s="669">
        <v>127.425</v>
      </c>
      <c r="F60" s="669">
        <v>127.425</v>
      </c>
      <c r="G60" s="669">
        <v>127.425</v>
      </c>
      <c r="H60" s="669">
        <v>235.75</v>
      </c>
      <c r="I60" s="669">
        <v>235.75</v>
      </c>
      <c r="J60" s="669">
        <v>235.75</v>
      </c>
      <c r="K60" s="669">
        <v>235.75</v>
      </c>
      <c r="L60" s="669">
        <v>277.95224999999999</v>
      </c>
      <c r="M60" s="669">
        <v>277.95224999999999</v>
      </c>
      <c r="N60" s="669">
        <v>277.95224999999999</v>
      </c>
      <c r="O60" s="669">
        <v>277.95224999999999</v>
      </c>
      <c r="P60" s="669">
        <v>564.15350000000001</v>
      </c>
      <c r="Q60" s="669">
        <v>564.15350000000001</v>
      </c>
      <c r="R60" s="669">
        <v>564.15350000000001</v>
      </c>
      <c r="S60" s="669">
        <v>564.15350000000001</v>
      </c>
      <c r="T60" s="669">
        <v>520.77</v>
      </c>
      <c r="U60" s="669">
        <v>520.77</v>
      </c>
      <c r="V60" s="669">
        <v>520.77</v>
      </c>
      <c r="W60" s="669">
        <v>520.77</v>
      </c>
      <c r="X60" s="669">
        <v>577.5</v>
      </c>
      <c r="Y60" s="669">
        <v>577.5</v>
      </c>
      <c r="Z60" s="669">
        <v>577.5</v>
      </c>
      <c r="AA60" s="669">
        <v>577.5</v>
      </c>
      <c r="AB60" s="669">
        <v>1142.93525</v>
      </c>
      <c r="AC60" s="669">
        <v>1142.93525</v>
      </c>
      <c r="AD60" s="669">
        <v>1142.93525</v>
      </c>
      <c r="AE60" s="669">
        <v>1142.93525</v>
      </c>
      <c r="AF60" s="669">
        <v>1537.62175</v>
      </c>
      <c r="AG60" s="669">
        <v>1537.62175</v>
      </c>
      <c r="AH60" s="669">
        <v>1537.62175</v>
      </c>
      <c r="AI60" s="669">
        <v>1537.62175</v>
      </c>
      <c r="AJ60" s="669">
        <v>1498.7875000000001</v>
      </c>
      <c r="AK60" s="669">
        <v>1498.7875000000001</v>
      </c>
      <c r="AL60" s="669">
        <v>1498.7875000000001</v>
      </c>
      <c r="AM60" s="669">
        <v>1498.7875000000001</v>
      </c>
      <c r="AN60" s="669">
        <v>2055.2440000000001</v>
      </c>
      <c r="AO60" s="669">
        <v>2055.2440000000001</v>
      </c>
      <c r="AP60" s="669">
        <v>2055.2440000000001</v>
      </c>
      <c r="AQ60" s="669">
        <v>2055.2440000000001</v>
      </c>
      <c r="AR60" s="669">
        <v>1772.9140000000002</v>
      </c>
      <c r="AS60" s="669">
        <v>1772.9140000000002</v>
      </c>
      <c r="AT60" s="669">
        <v>1772.9140000000002</v>
      </c>
      <c r="AU60" s="669">
        <v>1772.9140000000002</v>
      </c>
      <c r="AV60" s="669">
        <v>1523.3857499999999</v>
      </c>
      <c r="AW60" s="669">
        <v>1523.3857499999999</v>
      </c>
      <c r="AX60" s="669">
        <v>1523.3857499999999</v>
      </c>
      <c r="AY60" s="669">
        <v>1523.3857499999999</v>
      </c>
      <c r="AZ60" s="669">
        <v>901.23399999999992</v>
      </c>
      <c r="BA60" s="669">
        <v>1509.2269999999999</v>
      </c>
      <c r="BB60" s="669">
        <v>1537.751</v>
      </c>
      <c r="BC60" s="669">
        <v>1518.1380000000001</v>
      </c>
      <c r="BD60" s="669">
        <v>1900.1550000000002</v>
      </c>
      <c r="BE60" s="669">
        <v>1812.127</v>
      </c>
      <c r="BF60" s="669">
        <v>2486.67</v>
      </c>
      <c r="BG60" s="669">
        <v>2649.431</v>
      </c>
      <c r="BH60" s="669">
        <v>2013.6529999999998</v>
      </c>
      <c r="BI60" s="669">
        <v>1676.7314999999999</v>
      </c>
      <c r="BJ60" s="669">
        <v>1904.192</v>
      </c>
      <c r="BK60" s="669">
        <v>1937.3149999999996</v>
      </c>
      <c r="BL60" s="669">
        <v>2036.86015</v>
      </c>
      <c r="BM60" s="669">
        <v>2534.1625100000001</v>
      </c>
      <c r="BN60" s="669">
        <v>2470.0524</v>
      </c>
      <c r="BO60" s="669">
        <v>2538.1441500000001</v>
      </c>
      <c r="BP60" s="669">
        <v>2557.5535</v>
      </c>
      <c r="BQ60" s="669">
        <v>2664.6950099999999</v>
      </c>
      <c r="BR60" s="669">
        <v>2895.9724200000001</v>
      </c>
      <c r="BS60" s="669">
        <v>2352.5879100000002</v>
      </c>
      <c r="BT60" s="669">
        <v>1820.4421200000002</v>
      </c>
      <c r="BU60" s="669">
        <v>1820.4421200000002</v>
      </c>
      <c r="BV60" s="669">
        <v>1820.4421200000002</v>
      </c>
      <c r="BW60" s="669">
        <v>1820.4421200000002</v>
      </c>
      <c r="BX60" s="669">
        <v>1633.9535500000002</v>
      </c>
      <c r="BY60" s="669">
        <v>1633.9535500000002</v>
      </c>
      <c r="BZ60" s="669">
        <v>1633.9535500000002</v>
      </c>
      <c r="CA60" s="669">
        <v>1633.9535500000002</v>
      </c>
      <c r="CB60" s="669">
        <v>1760.57449</v>
      </c>
      <c r="CC60" s="669">
        <v>1806.58889</v>
      </c>
      <c r="CD60" s="669">
        <v>2118.8724000000002</v>
      </c>
      <c r="CE60" s="669">
        <v>2294.3045500000003</v>
      </c>
      <c r="CF60" s="669">
        <v>1981.5075000000002</v>
      </c>
      <c r="CG60" s="669">
        <v>2245.3732</v>
      </c>
      <c r="CH60" s="669">
        <v>2130.5943299999999</v>
      </c>
      <c r="CI60" s="669">
        <v>2031.9097000000002</v>
      </c>
      <c r="CJ60" s="669">
        <v>1920.4785999999999</v>
      </c>
      <c r="CK60" s="669">
        <v>1885.9164999999998</v>
      </c>
      <c r="CL60" s="669">
        <v>1550.0443099999998</v>
      </c>
      <c r="CM60" s="669">
        <v>1741.7941000000001</v>
      </c>
      <c r="CN60" s="669">
        <v>1325.1965</v>
      </c>
      <c r="CO60" s="669">
        <v>1004.4952000000001</v>
      </c>
      <c r="CP60" s="669">
        <v>1456.0679</v>
      </c>
      <c r="CQ60" s="669">
        <v>1871.7197000000001</v>
      </c>
      <c r="CR60" s="669">
        <v>1332.2194571233113</v>
      </c>
      <c r="CS60" s="669">
        <v>1755.2851000000001</v>
      </c>
      <c r="CT60" s="669">
        <v>1755.2851000000001</v>
      </c>
      <c r="CU60" s="669">
        <v>1755.2851000000001</v>
      </c>
      <c r="CV60" s="669">
        <v>1755.2851000000001</v>
      </c>
      <c r="CW60" s="669">
        <v>1755.2851000000001</v>
      </c>
      <c r="CX60" s="669">
        <v>1755.2851000000001</v>
      </c>
      <c r="CY60" s="669">
        <v>1755.2851000000001</v>
      </c>
      <c r="CZ60" s="669">
        <v>1755.2851000000001</v>
      </c>
      <c r="DA60" s="669">
        <v>1755.2851000000001</v>
      </c>
      <c r="DB60" s="669">
        <v>1755.2851000000001</v>
      </c>
      <c r="DC60" s="669">
        <v>1755.2851000000001</v>
      </c>
    </row>
    <row r="61" spans="2:190">
      <c r="B61" s="668" t="s">
        <v>891</v>
      </c>
      <c r="C61" s="669"/>
      <c r="D61" s="669">
        <v>0</v>
      </c>
      <c r="E61" s="669">
        <v>0</v>
      </c>
      <c r="F61" s="669">
        <v>0</v>
      </c>
      <c r="G61" s="669">
        <v>0</v>
      </c>
      <c r="H61" s="669">
        <v>0</v>
      </c>
      <c r="I61" s="669">
        <v>0</v>
      </c>
      <c r="J61" s="669">
        <v>0</v>
      </c>
      <c r="K61" s="669">
        <v>0</v>
      </c>
      <c r="L61" s="669">
        <v>0</v>
      </c>
      <c r="M61" s="669">
        <v>0</v>
      </c>
      <c r="N61" s="669">
        <v>0</v>
      </c>
      <c r="O61" s="669">
        <v>0</v>
      </c>
      <c r="P61" s="669">
        <v>0.66</v>
      </c>
      <c r="Q61" s="669">
        <v>0.66</v>
      </c>
      <c r="R61" s="669">
        <v>0.66</v>
      </c>
      <c r="S61" s="669">
        <v>0.66</v>
      </c>
      <c r="T61" s="669">
        <v>0.68421975000000002</v>
      </c>
      <c r="U61" s="669">
        <v>0.68421975000000002</v>
      </c>
      <c r="V61" s="669">
        <v>0.68421975000000002</v>
      </c>
      <c r="W61" s="669">
        <v>0.68421975000000002</v>
      </c>
      <c r="X61" s="669">
        <v>0.59250000000000003</v>
      </c>
      <c r="Y61" s="669">
        <v>0.59250000000000003</v>
      </c>
      <c r="Z61" s="669">
        <v>0.59250000000000003</v>
      </c>
      <c r="AA61" s="669">
        <v>0.59250000000000003</v>
      </c>
      <c r="AB61" s="669">
        <v>0.95250000000000001</v>
      </c>
      <c r="AC61" s="669">
        <v>0.95250000000000001</v>
      </c>
      <c r="AD61" s="669">
        <v>0.95250000000000001</v>
      </c>
      <c r="AE61" s="669">
        <v>0.95250000000000001</v>
      </c>
      <c r="AF61" s="669">
        <v>0.7969722286100831</v>
      </c>
      <c r="AG61" s="669">
        <v>0.7969722286100831</v>
      </c>
      <c r="AH61" s="669">
        <v>0.7969722286100831</v>
      </c>
      <c r="AI61" s="669">
        <v>0.7969722286100831</v>
      </c>
      <c r="AJ61" s="669">
        <v>1.1037447778809071</v>
      </c>
      <c r="AK61" s="669">
        <v>1.1037447778809071</v>
      </c>
      <c r="AL61" s="669">
        <v>1.1037447778809071</v>
      </c>
      <c r="AM61" s="669">
        <v>1.1037447778809071</v>
      </c>
      <c r="AN61" s="669">
        <v>3.5933700599468557</v>
      </c>
      <c r="AO61" s="669">
        <v>3.5933700599468557</v>
      </c>
      <c r="AP61" s="669">
        <v>3.5933700599468557</v>
      </c>
      <c r="AQ61" s="669">
        <v>3.5933700599468557</v>
      </c>
      <c r="AR61" s="669">
        <v>8.2491019401272059</v>
      </c>
      <c r="AS61" s="669">
        <v>8.2491019401272059</v>
      </c>
      <c r="AT61" s="669">
        <v>8.2491019401272059</v>
      </c>
      <c r="AU61" s="669">
        <v>8.2491019401272059</v>
      </c>
      <c r="AV61" s="669">
        <v>6.7194850856258039</v>
      </c>
      <c r="AW61" s="669">
        <v>6.7194850856258039</v>
      </c>
      <c r="AX61" s="669">
        <v>6.7194850856258039</v>
      </c>
      <c r="AY61" s="669">
        <v>6.7194850856258039</v>
      </c>
      <c r="AZ61" s="669">
        <v>9.3123748784938307</v>
      </c>
      <c r="BA61" s="669">
        <v>7.1189292138164939</v>
      </c>
      <c r="BB61" s="669">
        <v>7.2589516734245638</v>
      </c>
      <c r="BC61" s="669">
        <v>10.134028848702599</v>
      </c>
      <c r="BD61" s="669">
        <v>10.759940503019958</v>
      </c>
      <c r="BE61" s="669">
        <v>11.090722172906366</v>
      </c>
      <c r="BF61" s="669">
        <v>12.074494851737491</v>
      </c>
      <c r="BG61" s="669">
        <v>14.428469528273414</v>
      </c>
      <c r="BH61" s="669">
        <v>18.014632285197774</v>
      </c>
      <c r="BI61" s="669">
        <v>18.513418761673091</v>
      </c>
      <c r="BJ61" s="669">
        <v>31.429475477673375</v>
      </c>
      <c r="BK61" s="669">
        <v>20.040963515601113</v>
      </c>
      <c r="BL61" s="669">
        <v>18.166199415770656</v>
      </c>
      <c r="BM61" s="669">
        <v>26.062176564338159</v>
      </c>
      <c r="BN61" s="669">
        <v>20.426576211351172</v>
      </c>
      <c r="BO61" s="669">
        <v>17.257681313785294</v>
      </c>
      <c r="BP61" s="669">
        <v>22.690698989592953</v>
      </c>
      <c r="BQ61" s="669">
        <v>26.354051432705877</v>
      </c>
      <c r="BR61" s="669">
        <v>23.895392406384378</v>
      </c>
      <c r="BS61" s="669">
        <v>30.664330432921428</v>
      </c>
      <c r="BT61" s="669">
        <v>28.93175585960185</v>
      </c>
      <c r="BU61" s="669">
        <v>28.93175585960185</v>
      </c>
      <c r="BV61" s="669">
        <v>28.93175585960185</v>
      </c>
      <c r="BW61" s="669">
        <v>28.93175585960185</v>
      </c>
      <c r="BX61" s="669">
        <v>38.818570508013224</v>
      </c>
      <c r="BY61" s="669">
        <v>38.818570508013224</v>
      </c>
      <c r="BZ61" s="669">
        <v>38.818570508013224</v>
      </c>
      <c r="CA61" s="669">
        <v>38.818570508013224</v>
      </c>
      <c r="CB61" s="669">
        <v>64.535638296962475</v>
      </c>
      <c r="CC61" s="669">
        <v>78.421773409440661</v>
      </c>
      <c r="CD61" s="669">
        <v>81.913341266450956</v>
      </c>
      <c r="CE61" s="669">
        <v>76.597480026579504</v>
      </c>
      <c r="CF61" s="669">
        <v>78.691120541363546</v>
      </c>
      <c r="CG61" s="669">
        <v>83.625168017601212</v>
      </c>
      <c r="CH61" s="669">
        <v>76.213254190474075</v>
      </c>
      <c r="CI61" s="669">
        <v>67.441920180072103</v>
      </c>
      <c r="CJ61" s="669">
        <v>68.197004171350486</v>
      </c>
      <c r="CK61" s="669">
        <v>93.182271143355266</v>
      </c>
      <c r="CL61" s="669">
        <v>40.377083864240809</v>
      </c>
      <c r="CM61" s="669">
        <v>35.701987194368535</v>
      </c>
      <c r="CN61" s="669">
        <v>46.055495079719599</v>
      </c>
      <c r="CO61" s="669">
        <v>34.26954110243225</v>
      </c>
      <c r="CP61" s="669">
        <v>50.113229808442242</v>
      </c>
      <c r="CQ61" s="669">
        <v>45.588048276206088</v>
      </c>
      <c r="CR61" s="669">
        <v>46.151676949185692</v>
      </c>
      <c r="CS61" s="669">
        <v>75.08326634184769</v>
      </c>
      <c r="CT61" s="669">
        <v>75.08326634184769</v>
      </c>
      <c r="CU61" s="669">
        <v>75.08326634184769</v>
      </c>
      <c r="CV61" s="669">
        <v>75.08326634184769</v>
      </c>
      <c r="CW61" s="669">
        <v>75.08326634184769</v>
      </c>
      <c r="CX61" s="669">
        <v>75.08326634184769</v>
      </c>
      <c r="CY61" s="669">
        <v>75.08326634184769</v>
      </c>
      <c r="CZ61" s="669">
        <v>75.08326634184769</v>
      </c>
      <c r="DA61" s="669">
        <v>75.08326634184769</v>
      </c>
      <c r="DB61" s="669">
        <v>75.08326634184769</v>
      </c>
      <c r="DC61" s="669">
        <v>75.08326634184769</v>
      </c>
    </row>
    <row r="62" spans="2:190">
      <c r="B62" s="668" t="s">
        <v>892</v>
      </c>
      <c r="C62" s="669"/>
      <c r="D62" s="669">
        <v>0</v>
      </c>
      <c r="E62" s="669">
        <v>0</v>
      </c>
      <c r="F62" s="669">
        <v>0</v>
      </c>
      <c r="G62" s="669">
        <v>0</v>
      </c>
      <c r="H62" s="669">
        <v>0</v>
      </c>
      <c r="I62" s="669">
        <v>0</v>
      </c>
      <c r="J62" s="669">
        <v>0</v>
      </c>
      <c r="K62" s="669">
        <v>0</v>
      </c>
      <c r="L62" s="669">
        <v>0</v>
      </c>
      <c r="M62" s="669">
        <v>0</v>
      </c>
      <c r="N62" s="669">
        <v>0</v>
      </c>
      <c r="O62" s="669">
        <v>0</v>
      </c>
      <c r="P62" s="669">
        <v>0</v>
      </c>
      <c r="Q62" s="669">
        <v>0</v>
      </c>
      <c r="R62" s="669">
        <v>0</v>
      </c>
      <c r="S62" s="669">
        <v>0</v>
      </c>
      <c r="T62" s="669">
        <v>0</v>
      </c>
      <c r="U62" s="669">
        <v>0</v>
      </c>
      <c r="V62" s="669">
        <v>0</v>
      </c>
      <c r="W62" s="669">
        <v>0</v>
      </c>
      <c r="X62" s="669">
        <v>0</v>
      </c>
      <c r="Y62" s="669">
        <v>0</v>
      </c>
      <c r="Z62" s="669">
        <v>0</v>
      </c>
      <c r="AA62" s="669">
        <v>0</v>
      </c>
      <c r="AB62" s="669">
        <v>752.85825</v>
      </c>
      <c r="AC62" s="669">
        <v>752.85825</v>
      </c>
      <c r="AD62" s="669">
        <v>752.85825</v>
      </c>
      <c r="AE62" s="669">
        <v>752.85825</v>
      </c>
      <c r="AF62" s="669">
        <v>1525.4022500000001</v>
      </c>
      <c r="AG62" s="669">
        <v>1525.4022500000001</v>
      </c>
      <c r="AH62" s="669">
        <v>1525.4022500000001</v>
      </c>
      <c r="AI62" s="669">
        <v>1525.4022500000001</v>
      </c>
      <c r="AJ62" s="669">
        <v>25843.552749999999</v>
      </c>
      <c r="AK62" s="669">
        <v>25843.552749999999</v>
      </c>
      <c r="AL62" s="669">
        <v>25843.552749999999</v>
      </c>
      <c r="AM62" s="669">
        <v>25843.552749999999</v>
      </c>
      <c r="AN62" s="669">
        <v>5474.6930000000002</v>
      </c>
      <c r="AO62" s="669">
        <v>5474.6930000000002</v>
      </c>
      <c r="AP62" s="669">
        <v>5474.6930000000002</v>
      </c>
      <c r="AQ62" s="669">
        <v>5474.6930000000002</v>
      </c>
      <c r="AR62" s="669">
        <v>15245.7395</v>
      </c>
      <c r="AS62" s="669">
        <v>15245.7395</v>
      </c>
      <c r="AT62" s="669">
        <v>15245.7395</v>
      </c>
      <c r="AU62" s="669">
        <v>15245.7395</v>
      </c>
      <c r="AV62" s="669">
        <v>14371.129000000001</v>
      </c>
      <c r="AW62" s="669">
        <v>14371.129000000001</v>
      </c>
      <c r="AX62" s="669">
        <v>14371.129000000001</v>
      </c>
      <c r="AY62" s="669">
        <v>14371.129000000001</v>
      </c>
      <c r="AZ62" s="669">
        <v>11985.069</v>
      </c>
      <c r="BA62" s="669">
        <v>11775.278999999999</v>
      </c>
      <c r="BB62" s="669">
        <v>15519.501682670161</v>
      </c>
      <c r="BC62" s="669">
        <v>17114.112000000001</v>
      </c>
      <c r="BD62" s="669">
        <v>16936.25</v>
      </c>
      <c r="BE62" s="669">
        <v>28419.016</v>
      </c>
      <c r="BF62" s="669">
        <v>19793.963</v>
      </c>
      <c r="BG62" s="669">
        <v>27912.955999999998</v>
      </c>
      <c r="BH62" s="669">
        <v>37186.476000000002</v>
      </c>
      <c r="BI62" s="669">
        <v>36953.081900000005</v>
      </c>
      <c r="BJ62" s="669">
        <v>52033.379550000005</v>
      </c>
      <c r="BK62" s="669">
        <v>48412.20162</v>
      </c>
      <c r="BL62" s="669">
        <v>41237.872349999998</v>
      </c>
      <c r="BM62" s="669">
        <v>39468.401440000001</v>
      </c>
      <c r="BN62" s="669">
        <v>34697.869719999995</v>
      </c>
      <c r="BO62" s="669">
        <v>34483.199420000004</v>
      </c>
      <c r="BP62" s="669">
        <v>32191.722260000002</v>
      </c>
      <c r="BQ62" s="669">
        <v>38294.818789999998</v>
      </c>
      <c r="BR62" s="669">
        <v>42598.529670000004</v>
      </c>
      <c r="BS62" s="669">
        <v>46546.676919999998</v>
      </c>
      <c r="BT62" s="669">
        <v>43104.738752499994</v>
      </c>
      <c r="BU62" s="669">
        <v>43104.738752499994</v>
      </c>
      <c r="BV62" s="669">
        <v>43104.738752499994</v>
      </c>
      <c r="BW62" s="669">
        <v>43104.738752499994</v>
      </c>
      <c r="BX62" s="669">
        <v>44963.99259999999</v>
      </c>
      <c r="BY62" s="669">
        <v>44963.99259999999</v>
      </c>
      <c r="BZ62" s="669">
        <v>44963.99259999999</v>
      </c>
      <c r="CA62" s="669">
        <v>44963.99259999999</v>
      </c>
      <c r="CB62" s="669">
        <v>53843.702129999998</v>
      </c>
      <c r="CC62" s="669">
        <v>66739.45216999999</v>
      </c>
      <c r="CD62" s="669">
        <v>76282.89396000003</v>
      </c>
      <c r="CE62" s="669">
        <v>68978.203139999983</v>
      </c>
      <c r="CF62" s="669">
        <v>71702.622220000019</v>
      </c>
      <c r="CG62" s="669">
        <v>79266.097640000007</v>
      </c>
      <c r="CH62" s="669">
        <v>84203.470859999987</v>
      </c>
      <c r="CI62" s="669">
        <v>66971.71696000002</v>
      </c>
      <c r="CJ62" s="669">
        <v>80220.056221883686</v>
      </c>
      <c r="CK62" s="669">
        <v>139669.57412605922</v>
      </c>
      <c r="CL62" s="669">
        <v>57920.388618099845</v>
      </c>
      <c r="CM62" s="669">
        <v>51582.625593702032</v>
      </c>
      <c r="CN62" s="669">
        <v>69570.409060000005</v>
      </c>
      <c r="CO62" s="669">
        <v>62799.022479999992</v>
      </c>
      <c r="CP62" s="669">
        <v>87639.242910000001</v>
      </c>
      <c r="CQ62" s="669">
        <v>83792.841329999996</v>
      </c>
      <c r="CR62" s="669">
        <v>79404.273919999992</v>
      </c>
      <c r="CS62" s="669">
        <v>114533.52478000001</v>
      </c>
      <c r="CT62" s="669">
        <v>114533.52478000001</v>
      </c>
      <c r="CU62" s="669">
        <v>114533.52478000001</v>
      </c>
      <c r="CV62" s="669">
        <v>114533.52478000001</v>
      </c>
      <c r="CW62" s="669">
        <v>114533.52478000001</v>
      </c>
      <c r="CX62" s="669">
        <v>114533.52478000001</v>
      </c>
      <c r="CY62" s="669">
        <v>114533.52478000001</v>
      </c>
      <c r="CZ62" s="669">
        <v>114533.52478000001</v>
      </c>
      <c r="DA62" s="669">
        <v>114533.52478000001</v>
      </c>
      <c r="DB62" s="669">
        <v>114533.52478000001</v>
      </c>
      <c r="DC62" s="669">
        <v>114533.52478000001</v>
      </c>
    </row>
    <row r="63" spans="2:190">
      <c r="B63" s="668" t="s">
        <v>893</v>
      </c>
      <c r="C63" s="669"/>
      <c r="D63" s="669">
        <v>0</v>
      </c>
      <c r="E63" s="669">
        <v>0</v>
      </c>
      <c r="F63" s="669">
        <v>0</v>
      </c>
      <c r="G63" s="669">
        <v>0</v>
      </c>
      <c r="H63" s="669">
        <v>0</v>
      </c>
      <c r="I63" s="669">
        <v>0</v>
      </c>
      <c r="J63" s="669">
        <v>0</v>
      </c>
      <c r="K63" s="669">
        <v>0</v>
      </c>
      <c r="L63" s="669">
        <v>0</v>
      </c>
      <c r="M63" s="669">
        <v>0</v>
      </c>
      <c r="N63" s="669">
        <v>0</v>
      </c>
      <c r="O63" s="669">
        <v>0</v>
      </c>
      <c r="P63" s="669">
        <v>0</v>
      </c>
      <c r="Q63" s="669">
        <v>0</v>
      </c>
      <c r="R63" s="669">
        <v>0</v>
      </c>
      <c r="S63" s="669">
        <v>0</v>
      </c>
      <c r="T63" s="669">
        <v>0</v>
      </c>
      <c r="U63" s="669">
        <v>0</v>
      </c>
      <c r="V63" s="669">
        <v>0</v>
      </c>
      <c r="W63" s="669">
        <v>0</v>
      </c>
      <c r="X63" s="669">
        <v>0</v>
      </c>
      <c r="Y63" s="669">
        <v>0</v>
      </c>
      <c r="Z63" s="669">
        <v>0</v>
      </c>
      <c r="AA63" s="669">
        <v>0</v>
      </c>
      <c r="AB63" s="669">
        <v>0</v>
      </c>
      <c r="AC63" s="669">
        <v>0</v>
      </c>
      <c r="AD63" s="669">
        <v>0</v>
      </c>
      <c r="AE63" s="669">
        <v>0</v>
      </c>
      <c r="AF63" s="669">
        <v>0</v>
      </c>
      <c r="AG63" s="669">
        <v>0</v>
      </c>
      <c r="AH63" s="669">
        <v>0</v>
      </c>
      <c r="AI63" s="669">
        <v>0</v>
      </c>
      <c r="AJ63" s="669">
        <v>0</v>
      </c>
      <c r="AK63" s="669">
        <v>0</v>
      </c>
      <c r="AL63" s="669">
        <v>0</v>
      </c>
      <c r="AM63" s="669">
        <v>0</v>
      </c>
      <c r="AN63" s="669">
        <v>0</v>
      </c>
      <c r="AO63" s="669">
        <v>0</v>
      </c>
      <c r="AP63" s="669">
        <v>0</v>
      </c>
      <c r="AQ63" s="669">
        <v>0</v>
      </c>
      <c r="AR63" s="669">
        <v>8.2535417872115949E-2</v>
      </c>
      <c r="AS63" s="669">
        <v>8.2535417872115949E-2</v>
      </c>
      <c r="AT63" s="669">
        <v>8.2535417872115949E-2</v>
      </c>
      <c r="AU63" s="669">
        <v>8.2535417872115949E-2</v>
      </c>
      <c r="AV63" s="669">
        <v>9.9520491379263165E-2</v>
      </c>
      <c r="AW63" s="669">
        <v>9.9520491379263165E-2</v>
      </c>
      <c r="AX63" s="669">
        <v>9.9520491379263165E-2</v>
      </c>
      <c r="AY63" s="669">
        <v>9.9520491379263165E-2</v>
      </c>
      <c r="AZ63" s="669">
        <v>1.1642608017410431E-2</v>
      </c>
      <c r="BA63" s="669">
        <v>0.39870192249398317</v>
      </c>
      <c r="BB63" s="669">
        <v>0.28671349151437248</v>
      </c>
      <c r="BC63" s="669">
        <v>0.8399367240020863</v>
      </c>
      <c r="BD63" s="669">
        <v>2.1245150168314559</v>
      </c>
      <c r="BE63" s="669">
        <v>3.969492126286577</v>
      </c>
      <c r="BF63" s="669">
        <v>7.337178163865909</v>
      </c>
      <c r="BG63" s="669">
        <v>6.7800671742082983</v>
      </c>
      <c r="BH63" s="669">
        <v>17.909168925462467</v>
      </c>
      <c r="BI63" s="669">
        <v>11.416045130253025</v>
      </c>
      <c r="BJ63" s="669">
        <v>16.548846303527771</v>
      </c>
      <c r="BK63" s="669">
        <v>23.256918873779878</v>
      </c>
      <c r="BL63" s="669">
        <v>12.138627158847079</v>
      </c>
      <c r="BM63" s="669">
        <v>18.623857280386318</v>
      </c>
      <c r="BN63" s="669">
        <v>16.357580654789672</v>
      </c>
      <c r="BO63" s="669">
        <v>17.92386402181679</v>
      </c>
      <c r="BP63" s="669">
        <v>20.675467143776324</v>
      </c>
      <c r="BQ63" s="669">
        <v>17.213174043804262</v>
      </c>
      <c r="BR63" s="669">
        <v>14.060534481271095</v>
      </c>
      <c r="BS63" s="669">
        <v>16.526081150188638</v>
      </c>
      <c r="BT63" s="669">
        <v>22.335324750445878</v>
      </c>
      <c r="BU63" s="669">
        <v>22.335324750445878</v>
      </c>
      <c r="BV63" s="669">
        <v>22.335324750445878</v>
      </c>
      <c r="BW63" s="669">
        <v>22.335324750445878</v>
      </c>
      <c r="BX63" s="669">
        <v>28.09239387543564</v>
      </c>
      <c r="BY63" s="669">
        <v>28.09239387543564</v>
      </c>
      <c r="BZ63" s="669">
        <v>28.09239387543564</v>
      </c>
      <c r="CA63" s="669">
        <v>28.09239387543564</v>
      </c>
      <c r="CB63" s="669">
        <v>30.589916448494705</v>
      </c>
      <c r="CC63" s="669">
        <v>36.756371195887724</v>
      </c>
      <c r="CD63" s="669">
        <v>35.556003631392528</v>
      </c>
      <c r="CE63" s="669">
        <v>33.347906126029564</v>
      </c>
      <c r="CF63" s="669">
        <v>33.613905744700268</v>
      </c>
      <c r="CG63" s="669">
        <v>32.196030599016055</v>
      </c>
      <c r="CH63" s="669">
        <v>32.266445344065538</v>
      </c>
      <c r="CI63" s="669">
        <v>31.473175290528967</v>
      </c>
      <c r="CJ63" s="669">
        <v>32.467684867735137</v>
      </c>
      <c r="CK63" s="669">
        <v>35.759740811543026</v>
      </c>
      <c r="CL63" s="669">
        <v>36.254208046793117</v>
      </c>
      <c r="CM63" s="669">
        <v>31.22164512608337</v>
      </c>
      <c r="CN63" s="669">
        <v>27.336109748196929</v>
      </c>
      <c r="CO63" s="669">
        <v>14.115640296081267</v>
      </c>
      <c r="CP63" s="669">
        <v>18.574076473367452</v>
      </c>
      <c r="CQ63" s="669">
        <v>15.919518768359428</v>
      </c>
      <c r="CR63" s="669">
        <v>20.154760791400722</v>
      </c>
      <c r="CS63" s="669">
        <v>25.447970621290857</v>
      </c>
      <c r="CT63" s="669">
        <v>25.447970621290857</v>
      </c>
      <c r="CU63" s="669">
        <v>25.447970621290857</v>
      </c>
      <c r="CV63" s="669">
        <v>25.447970621290857</v>
      </c>
      <c r="CW63" s="669">
        <v>25.447970621290857</v>
      </c>
      <c r="CX63" s="669">
        <v>25.447970621290857</v>
      </c>
      <c r="CY63" s="669">
        <v>25.447970621290857</v>
      </c>
      <c r="CZ63" s="669">
        <v>25.447970621290857</v>
      </c>
      <c r="DA63" s="669">
        <v>25.447970621290857</v>
      </c>
      <c r="DB63" s="669">
        <v>25.447970621290857</v>
      </c>
      <c r="DC63" s="669">
        <v>25.447970621290857</v>
      </c>
    </row>
    <row r="64" spans="2:190">
      <c r="B64" s="668" t="s">
        <v>894</v>
      </c>
      <c r="C64" s="669"/>
      <c r="D64" s="669">
        <v>0</v>
      </c>
      <c r="E64" s="669">
        <v>0</v>
      </c>
      <c r="F64" s="669">
        <v>0</v>
      </c>
      <c r="G64" s="669">
        <v>0</v>
      </c>
      <c r="H64" s="669">
        <v>0</v>
      </c>
      <c r="I64" s="669">
        <v>0</v>
      </c>
      <c r="J64" s="669">
        <v>0</v>
      </c>
      <c r="K64" s="669">
        <v>0</v>
      </c>
      <c r="L64" s="669">
        <v>0</v>
      </c>
      <c r="M64" s="669">
        <v>0</v>
      </c>
      <c r="N64" s="669">
        <v>0</v>
      </c>
      <c r="O64" s="669">
        <v>0</v>
      </c>
      <c r="P64" s="669">
        <v>0</v>
      </c>
      <c r="Q64" s="669">
        <v>0</v>
      </c>
      <c r="R64" s="669">
        <v>0</v>
      </c>
      <c r="S64" s="669">
        <v>0</v>
      </c>
      <c r="T64" s="669">
        <v>0</v>
      </c>
      <c r="U64" s="669">
        <v>0</v>
      </c>
      <c r="V64" s="669">
        <v>0</v>
      </c>
      <c r="W64" s="669">
        <v>0</v>
      </c>
      <c r="X64" s="669">
        <v>0</v>
      </c>
      <c r="Y64" s="669">
        <v>0</v>
      </c>
      <c r="Z64" s="669">
        <v>0</v>
      </c>
      <c r="AA64" s="669">
        <v>0</v>
      </c>
      <c r="AB64" s="669">
        <v>0</v>
      </c>
      <c r="AC64" s="669">
        <v>0</v>
      </c>
      <c r="AD64" s="669">
        <v>0</v>
      </c>
      <c r="AE64" s="669">
        <v>0</v>
      </c>
      <c r="AF64" s="669">
        <v>0</v>
      </c>
      <c r="AG64" s="669">
        <v>0</v>
      </c>
      <c r="AH64" s="669">
        <v>0</v>
      </c>
      <c r="AI64" s="669">
        <v>0</v>
      </c>
      <c r="AJ64" s="669">
        <v>0</v>
      </c>
      <c r="AK64" s="669">
        <v>0</v>
      </c>
      <c r="AL64" s="669">
        <v>0</v>
      </c>
      <c r="AM64" s="669">
        <v>0</v>
      </c>
      <c r="AN64" s="669">
        <v>0</v>
      </c>
      <c r="AO64" s="669">
        <v>0</v>
      </c>
      <c r="AP64" s="669">
        <v>0</v>
      </c>
      <c r="AQ64" s="669">
        <v>0</v>
      </c>
      <c r="AR64" s="669">
        <v>217.64725000000001</v>
      </c>
      <c r="AS64" s="669">
        <v>217.64725000000001</v>
      </c>
      <c r="AT64" s="669">
        <v>217.64725000000001</v>
      </c>
      <c r="AU64" s="669">
        <v>217.64725000000001</v>
      </c>
      <c r="AV64" s="669">
        <v>151.90174999999999</v>
      </c>
      <c r="AW64" s="669">
        <v>151.90174999999999</v>
      </c>
      <c r="AX64" s="669">
        <v>151.90174999999999</v>
      </c>
      <c r="AY64" s="669">
        <v>151.90174999999999</v>
      </c>
      <c r="AZ64" s="669">
        <v>29.587</v>
      </c>
      <c r="BA64" s="669">
        <v>839.78800000000001</v>
      </c>
      <c r="BB64" s="669">
        <v>589.41700000000003</v>
      </c>
      <c r="BC64" s="669">
        <v>984.76800000000003</v>
      </c>
      <c r="BD64" s="669">
        <v>2109.788</v>
      </c>
      <c r="BE64" s="669">
        <v>3744.8779999999997</v>
      </c>
      <c r="BF64" s="669">
        <v>5573.7289999999994</v>
      </c>
      <c r="BG64" s="669">
        <v>5805.5730000000003</v>
      </c>
      <c r="BH64" s="669">
        <v>13097.52</v>
      </c>
      <c r="BI64" s="669">
        <v>8111.8059999999996</v>
      </c>
      <c r="BJ64" s="669">
        <v>10908.991</v>
      </c>
      <c r="BK64" s="669">
        <v>11809.64632</v>
      </c>
      <c r="BL64" s="669">
        <v>9431.6631600000001</v>
      </c>
      <c r="BM64" s="669">
        <v>13250.66274</v>
      </c>
      <c r="BN64" s="669">
        <v>12842.0965</v>
      </c>
      <c r="BO64" s="669">
        <v>14365.910400000001</v>
      </c>
      <c r="BP64" s="669">
        <v>13662.328000000001</v>
      </c>
      <c r="BQ64" s="669">
        <v>11448.135869999998</v>
      </c>
      <c r="BR64" s="669">
        <v>11343.70182</v>
      </c>
      <c r="BS64" s="669">
        <v>13378.341950000002</v>
      </c>
      <c r="BT64" s="669">
        <v>19500.26871</v>
      </c>
      <c r="BU64" s="669">
        <v>19500.26871</v>
      </c>
      <c r="BV64" s="669">
        <v>19500.26871</v>
      </c>
      <c r="BW64" s="669">
        <v>19500.26871</v>
      </c>
      <c r="BX64" s="669">
        <v>30783.752294999998</v>
      </c>
      <c r="BY64" s="669">
        <v>30783.752294999998</v>
      </c>
      <c r="BZ64" s="669">
        <v>30783.752294999998</v>
      </c>
      <c r="CA64" s="669">
        <v>30783.752294999998</v>
      </c>
      <c r="CB64" s="669">
        <v>34461.133629999997</v>
      </c>
      <c r="CC64" s="669">
        <v>40369.08642</v>
      </c>
      <c r="CD64" s="669">
        <v>40690.508999999998</v>
      </c>
      <c r="CE64" s="669">
        <v>36512.892</v>
      </c>
      <c r="CF64" s="669">
        <v>34654.403359999997</v>
      </c>
      <c r="CG64" s="669">
        <v>33724.207629999997</v>
      </c>
      <c r="CH64" s="669">
        <v>35047.324289999997</v>
      </c>
      <c r="CI64" s="669">
        <v>34822.663509999998</v>
      </c>
      <c r="CJ64" s="669">
        <v>38375.565630000005</v>
      </c>
      <c r="CK64" s="669">
        <v>42057.93275</v>
      </c>
      <c r="CL64" s="669">
        <v>43581.776640000004</v>
      </c>
      <c r="CM64" s="669">
        <v>36902.469850000001</v>
      </c>
      <c r="CN64" s="669">
        <v>33417.795399999995</v>
      </c>
      <c r="CO64" s="669">
        <v>22067.169850000002</v>
      </c>
      <c r="CP64" s="669">
        <v>29127.294870000002</v>
      </c>
      <c r="CQ64" s="669">
        <v>25562.362450000001</v>
      </c>
      <c r="CR64" s="669">
        <v>30194.709480000001</v>
      </c>
      <c r="CS64" s="669">
        <v>31525.88809</v>
      </c>
      <c r="CT64" s="669">
        <v>31525.88809</v>
      </c>
      <c r="CU64" s="669">
        <v>31525.88809</v>
      </c>
      <c r="CV64" s="669">
        <v>31525.88809</v>
      </c>
      <c r="CW64" s="669">
        <v>31525.88809</v>
      </c>
      <c r="CX64" s="669">
        <v>31525.88809</v>
      </c>
      <c r="CY64" s="669">
        <v>31525.88809</v>
      </c>
      <c r="CZ64" s="669">
        <v>31525.88809</v>
      </c>
      <c r="DA64" s="669">
        <v>31525.88809</v>
      </c>
      <c r="DB64" s="669">
        <v>31525.88809</v>
      </c>
      <c r="DC64" s="669">
        <v>31525.88809</v>
      </c>
    </row>
    <row r="65" spans="2:107">
      <c r="B65" s="668" t="s">
        <v>895</v>
      </c>
      <c r="C65" s="669"/>
      <c r="D65" s="669">
        <v>0</v>
      </c>
      <c r="E65" s="669">
        <v>0</v>
      </c>
      <c r="F65" s="669">
        <v>0</v>
      </c>
      <c r="G65" s="669">
        <v>0</v>
      </c>
      <c r="H65" s="669">
        <v>0</v>
      </c>
      <c r="I65" s="669">
        <v>0</v>
      </c>
      <c r="J65" s="669">
        <v>0</v>
      </c>
      <c r="K65" s="669">
        <v>0</v>
      </c>
      <c r="L65" s="669">
        <v>0</v>
      </c>
      <c r="M65" s="669">
        <v>0</v>
      </c>
      <c r="N65" s="669">
        <v>0</v>
      </c>
      <c r="O65" s="669">
        <v>0</v>
      </c>
      <c r="P65" s="669">
        <v>0</v>
      </c>
      <c r="Q65" s="669">
        <v>0</v>
      </c>
      <c r="R65" s="669">
        <v>0</v>
      </c>
      <c r="S65" s="669">
        <v>0</v>
      </c>
      <c r="T65" s="669">
        <v>0</v>
      </c>
      <c r="U65" s="669">
        <v>0</v>
      </c>
      <c r="V65" s="669">
        <v>0</v>
      </c>
      <c r="W65" s="669">
        <v>0</v>
      </c>
      <c r="X65" s="669">
        <v>0</v>
      </c>
      <c r="Y65" s="669">
        <v>0</v>
      </c>
      <c r="Z65" s="669">
        <v>0</v>
      </c>
      <c r="AA65" s="669">
        <v>0</v>
      </c>
      <c r="AB65" s="669">
        <v>0</v>
      </c>
      <c r="AC65" s="669">
        <v>0</v>
      </c>
      <c r="AD65" s="669">
        <v>0</v>
      </c>
      <c r="AE65" s="669">
        <v>0</v>
      </c>
      <c r="AF65" s="669">
        <v>0</v>
      </c>
      <c r="AG65" s="669">
        <v>0</v>
      </c>
      <c r="AH65" s="669">
        <v>0</v>
      </c>
      <c r="AI65" s="669">
        <v>0</v>
      </c>
      <c r="AJ65" s="669">
        <v>0</v>
      </c>
      <c r="AK65" s="669">
        <v>0</v>
      </c>
      <c r="AL65" s="669">
        <v>0</v>
      </c>
      <c r="AM65" s="669">
        <v>0</v>
      </c>
      <c r="AN65" s="669">
        <v>0</v>
      </c>
      <c r="AO65" s="669">
        <v>0</v>
      </c>
      <c r="AP65" s="669">
        <v>0</v>
      </c>
      <c r="AQ65" s="669">
        <v>0</v>
      </c>
      <c r="AR65" s="669">
        <v>13.119204942043881</v>
      </c>
      <c r="AS65" s="669">
        <v>13.119204942043881</v>
      </c>
      <c r="AT65" s="669">
        <v>13.119204942043881</v>
      </c>
      <c r="AU65" s="669">
        <v>13.119204942043881</v>
      </c>
      <c r="AV65" s="669">
        <v>5.4960075716986285</v>
      </c>
      <c r="AW65" s="669">
        <v>5.4960075716986285</v>
      </c>
      <c r="AX65" s="669">
        <v>5.4960075716986285</v>
      </c>
      <c r="AY65" s="669">
        <v>5.4960075716986285</v>
      </c>
      <c r="AZ65" s="669">
        <v>8.4033051377707935</v>
      </c>
      <c r="BA65" s="669">
        <v>10.152127725258834</v>
      </c>
      <c r="BB65" s="669">
        <v>12.559087341999104</v>
      </c>
      <c r="BC65" s="669">
        <v>3.250696154739809</v>
      </c>
      <c r="BD65" s="669">
        <v>7.1311052623916797</v>
      </c>
      <c r="BE65" s="669">
        <v>2.9820766073981089</v>
      </c>
      <c r="BF65" s="669">
        <v>2.9255901590651634</v>
      </c>
      <c r="BG65" s="669">
        <v>4.0092123808072628</v>
      </c>
      <c r="BH65" s="669">
        <v>7.2092806998473131</v>
      </c>
      <c r="BI65" s="669">
        <v>5.4646421814885464</v>
      </c>
      <c r="BJ65" s="669">
        <v>8.9417642476102834</v>
      </c>
      <c r="BK65" s="669">
        <v>17.240484050856061</v>
      </c>
      <c r="BL65" s="669">
        <v>18.993712366975668</v>
      </c>
      <c r="BM65" s="669">
        <v>18.088812156922344</v>
      </c>
      <c r="BN65" s="669">
        <v>16.798892804106455</v>
      </c>
      <c r="BO65" s="669">
        <v>16.11023843162107</v>
      </c>
      <c r="BP65" s="669">
        <v>18.23869255808324</v>
      </c>
      <c r="BQ65" s="669">
        <v>43.863748538673889</v>
      </c>
      <c r="BR65" s="669">
        <v>15.041818823762426</v>
      </c>
      <c r="BS65" s="669">
        <v>19.732462238589541</v>
      </c>
      <c r="BT65" s="669">
        <v>22.131278284116998</v>
      </c>
      <c r="BU65" s="669">
        <v>22.131278284116998</v>
      </c>
      <c r="BV65" s="669">
        <v>22.131278284116998</v>
      </c>
      <c r="BW65" s="669">
        <v>22.131278284116998</v>
      </c>
      <c r="BX65" s="669">
        <v>27.976998978034587</v>
      </c>
      <c r="BY65" s="669">
        <v>27.976998978034587</v>
      </c>
      <c r="BZ65" s="669">
        <v>27.976998978034587</v>
      </c>
      <c r="CA65" s="669">
        <v>27.976998978034587</v>
      </c>
      <c r="CB65" s="669">
        <v>26.794693514716727</v>
      </c>
      <c r="CC65" s="669">
        <v>33.192131397519155</v>
      </c>
      <c r="CD65" s="669">
        <v>32.327884625302545</v>
      </c>
      <c r="CE65" s="669">
        <v>38.781706023558293</v>
      </c>
      <c r="CF65" s="669">
        <v>45.001271458329718</v>
      </c>
      <c r="CG65" s="669">
        <v>47.043641210908177</v>
      </c>
      <c r="CH65" s="669">
        <v>44.992457366961375</v>
      </c>
      <c r="CI65" s="669">
        <v>46.839204880319627</v>
      </c>
      <c r="CJ65" s="669">
        <v>52.195438642451229</v>
      </c>
      <c r="CK65" s="669">
        <v>53.484889096653113</v>
      </c>
      <c r="CL65" s="669">
        <v>54.401241843642993</v>
      </c>
      <c r="CM65" s="669">
        <v>56.110748871565164</v>
      </c>
      <c r="CN65" s="669">
        <v>54.914866939886238</v>
      </c>
      <c r="CO65" s="669">
        <v>48.530408179155501</v>
      </c>
      <c r="CP65" s="669">
        <v>61.408203690194512</v>
      </c>
      <c r="CQ65" s="669">
        <v>73.996315429065703</v>
      </c>
      <c r="CR65" s="669">
        <v>88.432822479609797</v>
      </c>
      <c r="CS65" s="669">
        <v>89.546977177826534</v>
      </c>
      <c r="CT65" s="669">
        <v>89.546977177826534</v>
      </c>
      <c r="CU65" s="669">
        <v>89.546977177826534</v>
      </c>
      <c r="CV65" s="669">
        <v>89.546977177826534</v>
      </c>
      <c r="CW65" s="669">
        <v>89.546977177826534</v>
      </c>
      <c r="CX65" s="669">
        <v>89.546977177826534</v>
      </c>
      <c r="CY65" s="669">
        <v>89.546977177826534</v>
      </c>
      <c r="CZ65" s="669">
        <v>89.546977177826534</v>
      </c>
      <c r="DA65" s="669">
        <v>89.546977177826534</v>
      </c>
      <c r="DB65" s="669">
        <v>89.546977177826534</v>
      </c>
      <c r="DC65" s="669">
        <v>89.546977177826534</v>
      </c>
    </row>
    <row r="66" spans="2:107">
      <c r="B66" s="668" t="s">
        <v>896</v>
      </c>
      <c r="C66" s="669"/>
      <c r="D66" s="669">
        <v>0</v>
      </c>
      <c r="E66" s="669">
        <v>0</v>
      </c>
      <c r="F66" s="669">
        <v>0</v>
      </c>
      <c r="G66" s="669">
        <v>0</v>
      </c>
      <c r="H66" s="669">
        <v>0</v>
      </c>
      <c r="I66" s="669">
        <v>0</v>
      </c>
      <c r="J66" s="669">
        <v>0</v>
      </c>
      <c r="K66" s="669">
        <v>0</v>
      </c>
      <c r="L66" s="669">
        <v>0</v>
      </c>
      <c r="M66" s="669">
        <v>0</v>
      </c>
      <c r="N66" s="669">
        <v>0</v>
      </c>
      <c r="O66" s="669">
        <v>0</v>
      </c>
      <c r="P66" s="669">
        <v>0</v>
      </c>
      <c r="Q66" s="669">
        <v>0</v>
      </c>
      <c r="R66" s="669">
        <v>0</v>
      </c>
      <c r="S66" s="669">
        <v>0</v>
      </c>
      <c r="T66" s="669">
        <v>0</v>
      </c>
      <c r="U66" s="669">
        <v>0</v>
      </c>
      <c r="V66" s="669">
        <v>0</v>
      </c>
      <c r="W66" s="669">
        <v>0</v>
      </c>
      <c r="X66" s="669">
        <v>0</v>
      </c>
      <c r="Y66" s="669">
        <v>0</v>
      </c>
      <c r="Z66" s="669">
        <v>0</v>
      </c>
      <c r="AA66" s="669">
        <v>0</v>
      </c>
      <c r="AB66" s="669">
        <v>0</v>
      </c>
      <c r="AC66" s="669">
        <v>0</v>
      </c>
      <c r="AD66" s="669">
        <v>0</v>
      </c>
      <c r="AE66" s="669">
        <v>0</v>
      </c>
      <c r="AF66" s="669">
        <v>0</v>
      </c>
      <c r="AG66" s="669">
        <v>0</v>
      </c>
      <c r="AH66" s="669">
        <v>0</v>
      </c>
      <c r="AI66" s="669">
        <v>0</v>
      </c>
      <c r="AJ66" s="669">
        <v>0</v>
      </c>
      <c r="AK66" s="669">
        <v>0</v>
      </c>
      <c r="AL66" s="669">
        <v>0</v>
      </c>
      <c r="AM66" s="669">
        <v>0</v>
      </c>
      <c r="AN66" s="669">
        <v>0</v>
      </c>
      <c r="AO66" s="669">
        <v>0</v>
      </c>
      <c r="AP66" s="669">
        <v>0</v>
      </c>
      <c r="AQ66" s="669">
        <v>0</v>
      </c>
      <c r="AR66" s="669">
        <v>3168.5197499999999</v>
      </c>
      <c r="AS66" s="669">
        <v>3168.5197499999999</v>
      </c>
      <c r="AT66" s="669">
        <v>3168.5197499999999</v>
      </c>
      <c r="AU66" s="669">
        <v>3168.5197499999999</v>
      </c>
      <c r="AV66" s="669">
        <v>892.61275000000001</v>
      </c>
      <c r="AW66" s="669">
        <v>892.61275000000001</v>
      </c>
      <c r="AX66" s="669">
        <v>892.61275000000001</v>
      </c>
      <c r="AY66" s="669">
        <v>892.61275000000001</v>
      </c>
      <c r="AZ66" s="669">
        <v>1763.451</v>
      </c>
      <c r="BA66" s="669">
        <v>1347.403</v>
      </c>
      <c r="BB66" s="669">
        <v>1412.4639999999999</v>
      </c>
      <c r="BC66" s="669">
        <v>430.80000000000007</v>
      </c>
      <c r="BD66" s="669">
        <v>782.43900000000008</v>
      </c>
      <c r="BE66" s="669">
        <v>602.01300000000003</v>
      </c>
      <c r="BF66" s="669">
        <v>612.77099999999996</v>
      </c>
      <c r="BG66" s="669">
        <v>1135.1180000000002</v>
      </c>
      <c r="BH66" s="669">
        <v>1218.318</v>
      </c>
      <c r="BI66" s="669">
        <v>1570.0190000000002</v>
      </c>
      <c r="BJ66" s="669">
        <v>1826.7225000000005</v>
      </c>
      <c r="BK66" s="669">
        <v>8506.6170000000002</v>
      </c>
      <c r="BL66" s="669">
        <v>9443.2731999999996</v>
      </c>
      <c r="BM66" s="669">
        <v>13110.7935</v>
      </c>
      <c r="BN66" s="669">
        <v>13294.801040000002</v>
      </c>
      <c r="BO66" s="669">
        <v>11848.328369999999</v>
      </c>
      <c r="BP66" s="669">
        <v>14260.757300000001</v>
      </c>
      <c r="BQ66" s="669">
        <v>13630.794999999998</v>
      </c>
      <c r="BR66" s="669">
        <v>12898.6931</v>
      </c>
      <c r="BS66" s="669">
        <v>15110.238519999999</v>
      </c>
      <c r="BT66" s="669">
        <v>20288.7869775</v>
      </c>
      <c r="BU66" s="669">
        <v>20288.7869775</v>
      </c>
      <c r="BV66" s="669">
        <v>20288.7869775</v>
      </c>
      <c r="BW66" s="669">
        <v>20288.7869775</v>
      </c>
      <c r="BX66" s="669">
        <v>26807.906305</v>
      </c>
      <c r="BY66" s="669">
        <v>26807.906305</v>
      </c>
      <c r="BZ66" s="669">
        <v>26807.906305</v>
      </c>
      <c r="CA66" s="669">
        <v>26807.906305</v>
      </c>
      <c r="CB66" s="669">
        <v>30526.527629999997</v>
      </c>
      <c r="CC66" s="669">
        <v>36397.1826</v>
      </c>
      <c r="CD66" s="669">
        <v>36664.550679999993</v>
      </c>
      <c r="CE66" s="669">
        <v>43833.618920000015</v>
      </c>
      <c r="CF66" s="669">
        <v>52275.90295999997</v>
      </c>
      <c r="CG66" s="669">
        <v>54355.604919999983</v>
      </c>
      <c r="CH66" s="669">
        <v>50891.445630000002</v>
      </c>
      <c r="CI66" s="669">
        <v>54992.693589999988</v>
      </c>
      <c r="CJ66" s="669">
        <v>59537.537379999987</v>
      </c>
      <c r="CK66" s="669">
        <v>62041.008190000008</v>
      </c>
      <c r="CL66" s="669">
        <v>62470.048189999994</v>
      </c>
      <c r="CM66" s="669">
        <v>67276.28376000002</v>
      </c>
      <c r="CN66" s="669">
        <v>63281.04199000002</v>
      </c>
      <c r="CO66" s="669">
        <v>56925.388019999999</v>
      </c>
      <c r="CP66" s="669">
        <v>73477.313509999993</v>
      </c>
      <c r="CQ66" s="669">
        <v>91980.88072999999</v>
      </c>
      <c r="CR66" s="669">
        <v>83311.513380000004</v>
      </c>
      <c r="CS66" s="669">
        <v>103400.03779</v>
      </c>
      <c r="CT66" s="669">
        <v>103400.03779</v>
      </c>
      <c r="CU66" s="669">
        <v>103400.03779</v>
      </c>
      <c r="CV66" s="669">
        <v>103400.03779</v>
      </c>
      <c r="CW66" s="669">
        <v>103400.03779</v>
      </c>
      <c r="CX66" s="669">
        <v>103400.03779</v>
      </c>
      <c r="CY66" s="669">
        <v>103400.03779</v>
      </c>
      <c r="CZ66" s="669">
        <v>103400.03779</v>
      </c>
      <c r="DA66" s="669">
        <v>103400.03779</v>
      </c>
      <c r="DB66" s="669">
        <v>103400.03779</v>
      </c>
      <c r="DC66" s="669">
        <v>103400.03779</v>
      </c>
    </row>
    <row r="67" spans="2:107">
      <c r="B67" s="670" t="s">
        <v>897</v>
      </c>
      <c r="C67" s="671"/>
      <c r="D67" s="671">
        <v>31.199283000000008</v>
      </c>
      <c r="E67" s="671">
        <v>31.199283000000008</v>
      </c>
      <c r="F67" s="671">
        <v>31.199283000000008</v>
      </c>
      <c r="G67" s="671">
        <v>31.199283000000008</v>
      </c>
      <c r="H67" s="671">
        <v>28.379712000000005</v>
      </c>
      <c r="I67" s="671">
        <v>28.379712000000005</v>
      </c>
      <c r="J67" s="671">
        <v>28.379712000000005</v>
      </c>
      <c r="K67" s="671">
        <v>28.379712000000005</v>
      </c>
      <c r="L67" s="671">
        <v>24.374979989615149</v>
      </c>
      <c r="M67" s="671">
        <v>24.374979989615149</v>
      </c>
      <c r="N67" s="671">
        <v>24.374979989615149</v>
      </c>
      <c r="O67" s="671">
        <v>24.374979989615149</v>
      </c>
      <c r="P67" s="671">
        <v>51.511584935407882</v>
      </c>
      <c r="Q67" s="671">
        <v>51.511584935407882</v>
      </c>
      <c r="R67" s="671">
        <v>51.511584935407882</v>
      </c>
      <c r="S67" s="671">
        <v>51.511584935407882</v>
      </c>
      <c r="T67" s="671">
        <v>49.769141688435916</v>
      </c>
      <c r="U67" s="671">
        <v>49.769141688435916</v>
      </c>
      <c r="V67" s="671">
        <v>49.769141688435916</v>
      </c>
      <c r="W67" s="671">
        <v>49.769141688435916</v>
      </c>
      <c r="X67" s="671">
        <v>53.429777744094785</v>
      </c>
      <c r="Y67" s="671">
        <v>53.429777744094785</v>
      </c>
      <c r="Z67" s="671">
        <v>53.429777744094785</v>
      </c>
      <c r="AA67" s="671">
        <v>53.429777744094785</v>
      </c>
      <c r="AB67" s="671">
        <v>64.44374495958867</v>
      </c>
      <c r="AC67" s="671">
        <v>64.44374495958867</v>
      </c>
      <c r="AD67" s="671">
        <v>64.44374495958867</v>
      </c>
      <c r="AE67" s="671">
        <v>64.44374495958867</v>
      </c>
      <c r="AF67" s="671">
        <v>82.10862102978858</v>
      </c>
      <c r="AG67" s="671">
        <v>82.10862102978858</v>
      </c>
      <c r="AH67" s="671">
        <v>82.10862102978858</v>
      </c>
      <c r="AI67" s="671">
        <v>82.10862102978858</v>
      </c>
      <c r="AJ67" s="671">
        <v>105.53878822680524</v>
      </c>
      <c r="AK67" s="671">
        <v>105.53878822680524</v>
      </c>
      <c r="AL67" s="671">
        <v>105.53878822680524</v>
      </c>
      <c r="AM67" s="671">
        <v>105.53878822680524</v>
      </c>
      <c r="AN67" s="671">
        <v>141.28447298032737</v>
      </c>
      <c r="AO67" s="671">
        <v>141.28447298032737</v>
      </c>
      <c r="AP67" s="671">
        <v>141.28447298032737</v>
      </c>
      <c r="AQ67" s="671">
        <v>141.28447298032737</v>
      </c>
      <c r="AR67" s="671">
        <v>213.76591916397459</v>
      </c>
      <c r="AS67" s="671">
        <v>213.76591916397459</v>
      </c>
      <c r="AT67" s="671">
        <v>213.76591916397459</v>
      </c>
      <c r="AU67" s="671">
        <v>213.76591916397459</v>
      </c>
      <c r="AV67" s="671">
        <v>238.63965095956667</v>
      </c>
      <c r="AW67" s="671">
        <v>238.63965095956667</v>
      </c>
      <c r="AX67" s="671">
        <v>238.63965095956667</v>
      </c>
      <c r="AY67" s="671">
        <v>238.63965095956667</v>
      </c>
      <c r="AZ67" s="671">
        <v>264.78227065302178</v>
      </c>
      <c r="BA67" s="671">
        <v>273.17254860667322</v>
      </c>
      <c r="BB67" s="671">
        <v>291.63228698245166</v>
      </c>
      <c r="BC67" s="671">
        <v>316.84484797519156</v>
      </c>
      <c r="BD67" s="671">
        <v>368.19746955936284</v>
      </c>
      <c r="BE67" s="671">
        <v>392.43528546823808</v>
      </c>
      <c r="BF67" s="671">
        <v>474.82889058504372</v>
      </c>
      <c r="BG67" s="671">
        <v>424.53407975085616</v>
      </c>
      <c r="BH67" s="671">
        <v>429.34515011405125</v>
      </c>
      <c r="BI67" s="671">
        <v>454.43820223738396</v>
      </c>
      <c r="BJ67" s="671">
        <v>519.18304518774505</v>
      </c>
      <c r="BK67" s="671">
        <v>453.97843039666623</v>
      </c>
      <c r="BL67" s="671">
        <v>426.70834469394185</v>
      </c>
      <c r="BM67" s="671">
        <v>445.21864156999044</v>
      </c>
      <c r="BN67" s="671">
        <v>487.88359032854174</v>
      </c>
      <c r="BO67" s="671">
        <v>492.34624281086758</v>
      </c>
      <c r="BP67" s="671">
        <v>470.73884348873378</v>
      </c>
      <c r="BQ67" s="671">
        <v>522.42934818286187</v>
      </c>
      <c r="BR67" s="671">
        <v>499.90987249463916</v>
      </c>
      <c r="BS67" s="671">
        <v>492.14187896024953</v>
      </c>
      <c r="BT67" s="671">
        <v>479.66261655044343</v>
      </c>
      <c r="BU67" s="671">
        <v>479.66261655044343</v>
      </c>
      <c r="BV67" s="671">
        <v>479.66261655044343</v>
      </c>
      <c r="BW67" s="671">
        <v>479.66261655044343</v>
      </c>
      <c r="BX67" s="671">
        <v>505.18853246144903</v>
      </c>
      <c r="BY67" s="671">
        <v>505.18853246144903</v>
      </c>
      <c r="BZ67" s="671">
        <v>505.18853246144903</v>
      </c>
      <c r="CA67" s="671">
        <v>505.18853246144903</v>
      </c>
      <c r="CB67" s="671">
        <v>467.54958641513554</v>
      </c>
      <c r="CC67" s="671">
        <v>496.1350866601021</v>
      </c>
      <c r="CD67" s="671">
        <v>525.44768508433594</v>
      </c>
      <c r="CE67" s="671">
        <v>525.23221336577365</v>
      </c>
      <c r="CF67" s="671">
        <v>549.08642650460911</v>
      </c>
      <c r="CG67" s="671">
        <v>533.03338620043564</v>
      </c>
      <c r="CH67" s="671">
        <v>589.0409589378944</v>
      </c>
      <c r="CI67" s="671">
        <v>612.98315137407621</v>
      </c>
      <c r="CJ67" s="671">
        <v>558.80737098938948</v>
      </c>
      <c r="CK67" s="671">
        <v>665.85247361017764</v>
      </c>
      <c r="CL67" s="671">
        <v>616.34211393150417</v>
      </c>
      <c r="CM67" s="671">
        <v>624.28241605406754</v>
      </c>
      <c r="CN67" s="671">
        <v>651.36223545112364</v>
      </c>
      <c r="CO67" s="671">
        <v>488.64445446020659</v>
      </c>
      <c r="CP67" s="671">
        <v>648.96081136890541</v>
      </c>
      <c r="CQ67" s="671">
        <v>642.02411004435032</v>
      </c>
      <c r="CR67" s="671">
        <v>599.37704526314133</v>
      </c>
      <c r="CS67" s="671">
        <v>720.2303584283917</v>
      </c>
      <c r="CT67" s="671">
        <v>720.2303584283917</v>
      </c>
      <c r="CU67" s="671">
        <v>720.2303584283917</v>
      </c>
      <c r="CV67" s="671">
        <v>720.2303584283917</v>
      </c>
      <c r="CW67" s="671">
        <v>720.2303584283917</v>
      </c>
      <c r="CX67" s="671">
        <v>720.2303584283917</v>
      </c>
      <c r="CY67" s="671">
        <v>720.2303584283917</v>
      </c>
      <c r="CZ67" s="671">
        <v>720.2303584283917</v>
      </c>
      <c r="DA67" s="671">
        <v>720.2303584283917</v>
      </c>
      <c r="DB67" s="671">
        <v>720.2303584283917</v>
      </c>
      <c r="DC67" s="671">
        <v>720.2303584283917</v>
      </c>
    </row>
    <row r="68" spans="2:107">
      <c r="B68" s="668" t="s">
        <v>898</v>
      </c>
      <c r="C68" s="669"/>
      <c r="D68" s="669">
        <v>15.0425</v>
      </c>
      <c r="E68" s="669">
        <v>15.0425</v>
      </c>
      <c r="F68" s="669">
        <v>15.0425</v>
      </c>
      <c r="G68" s="669">
        <v>15.0425</v>
      </c>
      <c r="H68" s="669">
        <v>13.842499999999999</v>
      </c>
      <c r="I68" s="669">
        <v>13.842499999999999</v>
      </c>
      <c r="J68" s="669">
        <v>13.842499999999999</v>
      </c>
      <c r="K68" s="669">
        <v>13.842499999999999</v>
      </c>
      <c r="L68" s="669">
        <v>8.2575000000000003</v>
      </c>
      <c r="M68" s="669">
        <v>8.2575000000000003</v>
      </c>
      <c r="N68" s="669">
        <v>8.2575000000000003</v>
      </c>
      <c r="O68" s="669">
        <v>8.2575000000000003</v>
      </c>
      <c r="P68" s="669">
        <v>13.952604129191736</v>
      </c>
      <c r="Q68" s="669">
        <v>13.952604129191736</v>
      </c>
      <c r="R68" s="669">
        <v>13.952604129191736</v>
      </c>
      <c r="S68" s="669">
        <v>13.952604129191736</v>
      </c>
      <c r="T68" s="669">
        <v>17.002852601950774</v>
      </c>
      <c r="U68" s="669">
        <v>17.002852601950774</v>
      </c>
      <c r="V68" s="669">
        <v>17.002852601950774</v>
      </c>
      <c r="W68" s="669">
        <v>17.002852601950774</v>
      </c>
      <c r="X68" s="669">
        <v>18.987925000000004</v>
      </c>
      <c r="Y68" s="669">
        <v>18.987925000000004</v>
      </c>
      <c r="Z68" s="669">
        <v>18.987925000000004</v>
      </c>
      <c r="AA68" s="669">
        <v>18.987925000000004</v>
      </c>
      <c r="AB68" s="669">
        <v>19.994532629023311</v>
      </c>
      <c r="AC68" s="669">
        <v>19.994532629023311</v>
      </c>
      <c r="AD68" s="669">
        <v>19.994532629023311</v>
      </c>
      <c r="AE68" s="669">
        <v>19.994532629023311</v>
      </c>
      <c r="AF68" s="669">
        <v>27.469616328742056</v>
      </c>
      <c r="AG68" s="669">
        <v>27.469616328742056</v>
      </c>
      <c r="AH68" s="669">
        <v>27.469616328742056</v>
      </c>
      <c r="AI68" s="669">
        <v>27.469616328742056</v>
      </c>
      <c r="AJ68" s="669">
        <v>31.700199187820111</v>
      </c>
      <c r="AK68" s="669">
        <v>31.700199187820111</v>
      </c>
      <c r="AL68" s="669">
        <v>31.700199187820111</v>
      </c>
      <c r="AM68" s="669">
        <v>31.700199187820111</v>
      </c>
      <c r="AN68" s="669">
        <v>50.632481919087702</v>
      </c>
      <c r="AO68" s="669">
        <v>50.632481919087702</v>
      </c>
      <c r="AP68" s="669">
        <v>50.632481919087702</v>
      </c>
      <c r="AQ68" s="669">
        <v>50.632481919087702</v>
      </c>
      <c r="AR68" s="669">
        <v>91.82324933321425</v>
      </c>
      <c r="AS68" s="669">
        <v>91.82324933321425</v>
      </c>
      <c r="AT68" s="669">
        <v>91.82324933321425</v>
      </c>
      <c r="AU68" s="669">
        <v>91.82324933321425</v>
      </c>
      <c r="AV68" s="669">
        <v>93.10032563280123</v>
      </c>
      <c r="AW68" s="669">
        <v>93.10032563280123</v>
      </c>
      <c r="AX68" s="669">
        <v>93.10032563280123</v>
      </c>
      <c r="AY68" s="669">
        <v>93.10032563280123</v>
      </c>
      <c r="AZ68" s="669">
        <v>86.001988795340395</v>
      </c>
      <c r="BA68" s="669">
        <v>81.175873101292026</v>
      </c>
      <c r="BB68" s="669">
        <v>94.178798707813314</v>
      </c>
      <c r="BC68" s="669">
        <v>96.207687697248872</v>
      </c>
      <c r="BD68" s="669">
        <v>99.280288710836999</v>
      </c>
      <c r="BE68" s="669">
        <v>107.12441622204324</v>
      </c>
      <c r="BF68" s="669">
        <v>140.61302357705381</v>
      </c>
      <c r="BG68" s="669">
        <v>118.32959097744042</v>
      </c>
      <c r="BH68" s="669">
        <v>163.03387895889458</v>
      </c>
      <c r="BI68" s="669">
        <v>130.54242533427066</v>
      </c>
      <c r="BJ68" s="669">
        <v>165.21959579624405</v>
      </c>
      <c r="BK68" s="669">
        <v>130.44901155829643</v>
      </c>
      <c r="BL68" s="669">
        <v>138.5099018586609</v>
      </c>
      <c r="BM68" s="669">
        <v>138.49805381575254</v>
      </c>
      <c r="BN68" s="669">
        <v>159.62826813061952</v>
      </c>
      <c r="BO68" s="669">
        <v>159.68296484720221</v>
      </c>
      <c r="BP68" s="669">
        <v>150.27458572743643</v>
      </c>
      <c r="BQ68" s="669">
        <v>165.72265893188847</v>
      </c>
      <c r="BR68" s="669">
        <v>157.86532272016234</v>
      </c>
      <c r="BS68" s="669">
        <v>168.38268973973203</v>
      </c>
      <c r="BT68" s="669">
        <v>163.14427391845723</v>
      </c>
      <c r="BU68" s="669">
        <v>163.14427391845723</v>
      </c>
      <c r="BV68" s="669">
        <v>163.14427391845723</v>
      </c>
      <c r="BW68" s="669">
        <v>163.14427391845723</v>
      </c>
      <c r="BX68" s="669">
        <v>176.98071301023487</v>
      </c>
      <c r="BY68" s="669">
        <v>176.98071301023487</v>
      </c>
      <c r="BZ68" s="669">
        <v>176.98071301023487</v>
      </c>
      <c r="CA68" s="669">
        <v>176.98071301023487</v>
      </c>
      <c r="CB68" s="669">
        <v>122.20966942068735</v>
      </c>
      <c r="CC68" s="669">
        <v>117.16556936166758</v>
      </c>
      <c r="CD68" s="669">
        <v>136.40908137978766</v>
      </c>
      <c r="CE68" s="669">
        <v>128.34501438127614</v>
      </c>
      <c r="CF68" s="669">
        <v>148.86155013999999</v>
      </c>
      <c r="CG68" s="669">
        <v>124.61418663000002</v>
      </c>
      <c r="CH68" s="669">
        <v>146.33727453000003</v>
      </c>
      <c r="CI68" s="669">
        <v>163.85027732000012</v>
      </c>
      <c r="CJ68" s="669">
        <v>151.63850421187757</v>
      </c>
      <c r="CK68" s="669">
        <v>218.65639473740771</v>
      </c>
      <c r="CL68" s="669">
        <v>148.92551954699547</v>
      </c>
      <c r="CM68" s="669">
        <v>173.28248975617853</v>
      </c>
      <c r="CN68" s="669">
        <v>180.88221715716503</v>
      </c>
      <c r="CO68" s="669">
        <v>130.61585636994673</v>
      </c>
      <c r="CP68" s="669">
        <v>170.08161025511245</v>
      </c>
      <c r="CQ68" s="669">
        <v>178.45791243611097</v>
      </c>
      <c r="CR68" s="669">
        <v>204.88186571247613</v>
      </c>
      <c r="CS68" s="669">
        <v>180.66167070445249</v>
      </c>
      <c r="CT68" s="669">
        <v>180.66167070445249</v>
      </c>
      <c r="CU68" s="669">
        <v>180.66167070445249</v>
      </c>
      <c r="CV68" s="669">
        <v>180.66167070445249</v>
      </c>
      <c r="CW68" s="669">
        <v>180.66167070445249</v>
      </c>
      <c r="CX68" s="669">
        <v>180.66167070445249</v>
      </c>
      <c r="CY68" s="669">
        <v>180.66167070445249</v>
      </c>
      <c r="CZ68" s="669">
        <v>180.66167070445249</v>
      </c>
      <c r="DA68" s="669">
        <v>180.66167070445249</v>
      </c>
      <c r="DB68" s="669">
        <v>180.66167070445249</v>
      </c>
      <c r="DC68" s="669">
        <v>180.66167070445249</v>
      </c>
    </row>
    <row r="69" spans="2:107">
      <c r="B69" s="668" t="s">
        <v>899</v>
      </c>
      <c r="C69" s="669"/>
      <c r="D69" s="669">
        <v>0</v>
      </c>
      <c r="E69" s="669">
        <v>0</v>
      </c>
      <c r="F69" s="669">
        <v>0</v>
      </c>
      <c r="G69" s="669">
        <v>0</v>
      </c>
      <c r="H69" s="669">
        <v>0</v>
      </c>
      <c r="I69" s="669">
        <v>0</v>
      </c>
      <c r="J69" s="669">
        <v>0</v>
      </c>
      <c r="K69" s="669">
        <v>0</v>
      </c>
      <c r="L69" s="669">
        <v>0</v>
      </c>
      <c r="M69" s="669">
        <v>0</v>
      </c>
      <c r="N69" s="669">
        <v>0</v>
      </c>
      <c r="O69" s="669">
        <v>0</v>
      </c>
      <c r="P69" s="669">
        <v>2375.2399999999998</v>
      </c>
      <c r="Q69" s="669">
        <v>2375.2399999999998</v>
      </c>
      <c r="R69" s="669">
        <v>2375.2399999999998</v>
      </c>
      <c r="S69" s="669">
        <v>2375.2399999999998</v>
      </c>
      <c r="T69" s="669">
        <v>3029.6872499999999</v>
      </c>
      <c r="U69" s="669">
        <v>3029.6872499999999</v>
      </c>
      <c r="V69" s="669">
        <v>3029.6872499999999</v>
      </c>
      <c r="W69" s="669">
        <v>3029.6872499999999</v>
      </c>
      <c r="X69" s="669">
        <v>3069.8747499999999</v>
      </c>
      <c r="Y69" s="669">
        <v>3069.8747499999999</v>
      </c>
      <c r="Z69" s="669">
        <v>3069.8747499999999</v>
      </c>
      <c r="AA69" s="669">
        <v>3069.8747499999999</v>
      </c>
      <c r="AB69" s="669">
        <v>3123.2325000000001</v>
      </c>
      <c r="AC69" s="669">
        <v>3123.2325000000001</v>
      </c>
      <c r="AD69" s="669">
        <v>3123.2325000000001</v>
      </c>
      <c r="AE69" s="669">
        <v>3123.2325000000001</v>
      </c>
      <c r="AF69" s="669">
        <v>4376.5772499999994</v>
      </c>
      <c r="AG69" s="669">
        <v>4376.5772499999994</v>
      </c>
      <c r="AH69" s="669">
        <v>4376.5772499999994</v>
      </c>
      <c r="AI69" s="669">
        <v>4376.5772499999994</v>
      </c>
      <c r="AJ69" s="669">
        <v>5200.7302499999996</v>
      </c>
      <c r="AK69" s="669">
        <v>5200.7302499999996</v>
      </c>
      <c r="AL69" s="669">
        <v>5200.7302499999996</v>
      </c>
      <c r="AM69" s="669">
        <v>5200.7302499999996</v>
      </c>
      <c r="AN69" s="669">
        <v>7887.8092500000002</v>
      </c>
      <c r="AO69" s="669">
        <v>7887.8092500000002</v>
      </c>
      <c r="AP69" s="669">
        <v>7887.8092500000002</v>
      </c>
      <c r="AQ69" s="669">
        <v>7887.8092500000002</v>
      </c>
      <c r="AR69" s="669">
        <v>9964.9310000000005</v>
      </c>
      <c r="AS69" s="669">
        <v>9964.9310000000005</v>
      </c>
      <c r="AT69" s="669">
        <v>9964.9310000000005</v>
      </c>
      <c r="AU69" s="669">
        <v>9964.9310000000005</v>
      </c>
      <c r="AV69" s="669">
        <v>13284.01325</v>
      </c>
      <c r="AW69" s="669">
        <v>13284.01325</v>
      </c>
      <c r="AX69" s="669">
        <v>13284.01325</v>
      </c>
      <c r="AY69" s="669">
        <v>13284.01325</v>
      </c>
      <c r="AZ69" s="669">
        <v>10142.214</v>
      </c>
      <c r="BA69" s="669">
        <v>9038.4920000000002</v>
      </c>
      <c r="BB69" s="669">
        <v>11343.115</v>
      </c>
      <c r="BC69" s="669">
        <v>8676.6970000000001</v>
      </c>
      <c r="BD69" s="669">
        <v>11966.826999999999</v>
      </c>
      <c r="BE69" s="669">
        <v>11773.008</v>
      </c>
      <c r="BF69" s="669">
        <v>13873.045</v>
      </c>
      <c r="BG69" s="669">
        <v>12910.828000000001</v>
      </c>
      <c r="BH69" s="669">
        <v>16698.097999999998</v>
      </c>
      <c r="BI69" s="669">
        <v>15474.136490000001</v>
      </c>
      <c r="BJ69" s="669">
        <v>18967.802669999997</v>
      </c>
      <c r="BK69" s="669">
        <v>16945.519039999999</v>
      </c>
      <c r="BL69" s="669">
        <v>12400.78615</v>
      </c>
      <c r="BM69" s="669">
        <v>13157.120350000001</v>
      </c>
      <c r="BN69" s="669">
        <v>16240.138859999999</v>
      </c>
      <c r="BO69" s="669">
        <v>17198.705109999999</v>
      </c>
      <c r="BP69" s="669">
        <v>14855.777119999999</v>
      </c>
      <c r="BQ69" s="669">
        <v>14992.522099999998</v>
      </c>
      <c r="BR69" s="669">
        <v>14860.76081</v>
      </c>
      <c r="BS69" s="669">
        <v>15908.169389999997</v>
      </c>
      <c r="BT69" s="669">
        <v>17551.361695</v>
      </c>
      <c r="BU69" s="669">
        <v>17551.361695</v>
      </c>
      <c r="BV69" s="669">
        <v>17551.361695</v>
      </c>
      <c r="BW69" s="669">
        <v>17551.361695</v>
      </c>
      <c r="BX69" s="669">
        <v>17277.7348275</v>
      </c>
      <c r="BY69" s="669">
        <v>17277.7348275</v>
      </c>
      <c r="BZ69" s="669">
        <v>17277.7348275</v>
      </c>
      <c r="CA69" s="669">
        <v>17277.7348275</v>
      </c>
      <c r="CB69" s="669">
        <v>15215.67325</v>
      </c>
      <c r="CC69" s="669">
        <v>13534.092430000001</v>
      </c>
      <c r="CD69" s="669">
        <v>16547.36293000001</v>
      </c>
      <c r="CE69" s="669">
        <v>14910.91807000002</v>
      </c>
      <c r="CF69" s="669">
        <v>15722.555249999998</v>
      </c>
      <c r="CG69" s="669">
        <v>16671.199590000004</v>
      </c>
      <c r="CH69" s="669">
        <v>17260.288660000009</v>
      </c>
      <c r="CI69" s="669">
        <v>18225.387099999985</v>
      </c>
      <c r="CJ69" s="669">
        <v>18922.959459999998</v>
      </c>
      <c r="CK69" s="669">
        <v>22842.219220000014</v>
      </c>
      <c r="CL69" s="669">
        <v>22543.330459999997</v>
      </c>
      <c r="CM69" s="669">
        <v>23681.807590000011</v>
      </c>
      <c r="CN69" s="669">
        <v>20703.723539999999</v>
      </c>
      <c r="CO69" s="669">
        <v>14718.54111</v>
      </c>
      <c r="CP69" s="669">
        <v>24389.448779999999</v>
      </c>
      <c r="CQ69" s="669">
        <v>24432.134689999999</v>
      </c>
      <c r="CR69" s="669">
        <v>26032.917040000004</v>
      </c>
      <c r="CS69" s="669">
        <v>40450.620029999998</v>
      </c>
      <c r="CT69" s="669">
        <v>40450.620029999998</v>
      </c>
      <c r="CU69" s="669">
        <v>40450.620029999998</v>
      </c>
      <c r="CV69" s="669">
        <v>40450.620029999998</v>
      </c>
      <c r="CW69" s="669">
        <v>40450.620029999998</v>
      </c>
      <c r="CX69" s="669">
        <v>40450.620029999998</v>
      </c>
      <c r="CY69" s="669">
        <v>40450.620029999998</v>
      </c>
      <c r="CZ69" s="669">
        <v>40450.620029999998</v>
      </c>
      <c r="DA69" s="669">
        <v>40450.620029999998</v>
      </c>
      <c r="DB69" s="669">
        <v>40450.620029999998</v>
      </c>
      <c r="DC69" s="669">
        <v>40450.620029999998</v>
      </c>
    </row>
    <row r="70" spans="2:107">
      <c r="B70" s="668" t="s">
        <v>900</v>
      </c>
      <c r="C70" s="669"/>
      <c r="D70" s="669">
        <v>16.4175</v>
      </c>
      <c r="E70" s="669">
        <v>16.4175</v>
      </c>
      <c r="F70" s="669">
        <v>16.4175</v>
      </c>
      <c r="G70" s="669">
        <v>16.4175</v>
      </c>
      <c r="H70" s="669">
        <v>11.987500000000001</v>
      </c>
      <c r="I70" s="669">
        <v>11.987500000000001</v>
      </c>
      <c r="J70" s="669">
        <v>11.987500000000001</v>
      </c>
      <c r="K70" s="669">
        <v>11.987500000000001</v>
      </c>
      <c r="L70" s="669">
        <v>10.83</v>
      </c>
      <c r="M70" s="669">
        <v>10.83</v>
      </c>
      <c r="N70" s="669">
        <v>10.83</v>
      </c>
      <c r="O70" s="669">
        <v>10.83</v>
      </c>
      <c r="P70" s="669">
        <v>13.869757776382048</v>
      </c>
      <c r="Q70" s="669">
        <v>13.869757776382048</v>
      </c>
      <c r="R70" s="669">
        <v>13.869757776382048</v>
      </c>
      <c r="S70" s="669">
        <v>13.869757776382048</v>
      </c>
      <c r="T70" s="669">
        <v>15.439242486113329</v>
      </c>
      <c r="U70" s="669">
        <v>15.439242486113329</v>
      </c>
      <c r="V70" s="669">
        <v>15.439242486113329</v>
      </c>
      <c r="W70" s="669">
        <v>15.439242486113329</v>
      </c>
      <c r="X70" s="669">
        <v>16.20195</v>
      </c>
      <c r="Y70" s="669">
        <v>16.20195</v>
      </c>
      <c r="Z70" s="669">
        <v>16.20195</v>
      </c>
      <c r="AA70" s="669">
        <v>16.20195</v>
      </c>
      <c r="AB70" s="669">
        <v>19.801172134019478</v>
      </c>
      <c r="AC70" s="669">
        <v>19.801172134019478</v>
      </c>
      <c r="AD70" s="669">
        <v>19.801172134019478</v>
      </c>
      <c r="AE70" s="669">
        <v>19.801172134019478</v>
      </c>
      <c r="AF70" s="669">
        <v>27.790440298236856</v>
      </c>
      <c r="AG70" s="669">
        <v>27.790440298236856</v>
      </c>
      <c r="AH70" s="669">
        <v>27.790440298236856</v>
      </c>
      <c r="AI70" s="669">
        <v>27.790440298236856</v>
      </c>
      <c r="AJ70" s="669">
        <v>36.537870431722958</v>
      </c>
      <c r="AK70" s="669">
        <v>36.537870431722958</v>
      </c>
      <c r="AL70" s="669">
        <v>36.537870431722958</v>
      </c>
      <c r="AM70" s="669">
        <v>36.537870431722958</v>
      </c>
      <c r="AN70" s="669">
        <v>47.477514605894989</v>
      </c>
      <c r="AO70" s="669">
        <v>47.477514605894989</v>
      </c>
      <c r="AP70" s="669">
        <v>47.477514605894989</v>
      </c>
      <c r="AQ70" s="669">
        <v>47.477514605894989</v>
      </c>
      <c r="AR70" s="669">
        <v>80.967914118954241</v>
      </c>
      <c r="AS70" s="669">
        <v>80.967914118954241</v>
      </c>
      <c r="AT70" s="669">
        <v>80.967914118954241</v>
      </c>
      <c r="AU70" s="669">
        <v>80.967914118954241</v>
      </c>
      <c r="AV70" s="669">
        <v>83.113860459770308</v>
      </c>
      <c r="AW70" s="669">
        <v>83.113860459770308</v>
      </c>
      <c r="AX70" s="669">
        <v>83.113860459770308</v>
      </c>
      <c r="AY70" s="669">
        <v>83.113860459770308</v>
      </c>
      <c r="AZ70" s="669">
        <v>79.583336154641415</v>
      </c>
      <c r="BA70" s="669">
        <v>98.588512995677775</v>
      </c>
      <c r="BB70" s="669">
        <v>102.78386890388897</v>
      </c>
      <c r="BC70" s="669">
        <v>101.01306851032123</v>
      </c>
      <c r="BD70" s="669">
        <v>114.86457031087494</v>
      </c>
      <c r="BE70" s="669">
        <v>125.61532131439193</v>
      </c>
      <c r="BF70" s="669">
        <v>149.45284983226551</v>
      </c>
      <c r="BG70" s="669">
        <v>136.62206072904252</v>
      </c>
      <c r="BH70" s="669">
        <v>142.24324385915608</v>
      </c>
      <c r="BI70" s="669">
        <v>155.17275947288243</v>
      </c>
      <c r="BJ70" s="669">
        <v>181.41422174378903</v>
      </c>
      <c r="BK70" s="669">
        <v>143.61115341209046</v>
      </c>
      <c r="BL70" s="669">
        <v>147.02035018171694</v>
      </c>
      <c r="BM70" s="669">
        <v>144.06060669551459</v>
      </c>
      <c r="BN70" s="669">
        <v>184.37788805781048</v>
      </c>
      <c r="BO70" s="669">
        <v>157.41740387925694</v>
      </c>
      <c r="BP70" s="669">
        <v>162.46344223629066</v>
      </c>
      <c r="BQ70" s="669">
        <v>211.34360875015818</v>
      </c>
      <c r="BR70" s="669">
        <v>178.62145340663946</v>
      </c>
      <c r="BS70" s="669">
        <v>167.57055374949741</v>
      </c>
      <c r="BT70" s="669">
        <v>170.61334831545275</v>
      </c>
      <c r="BU70" s="669">
        <v>170.61334831545275</v>
      </c>
      <c r="BV70" s="669">
        <v>170.61334831545275</v>
      </c>
      <c r="BW70" s="669">
        <v>170.61334831545275</v>
      </c>
      <c r="BX70" s="669">
        <v>141.48910785009414</v>
      </c>
      <c r="BY70" s="669">
        <v>141.48910785009414</v>
      </c>
      <c r="BZ70" s="669">
        <v>141.48910785009414</v>
      </c>
      <c r="CA70" s="669">
        <v>141.48910785009414</v>
      </c>
      <c r="CB70" s="669">
        <v>132.19823421033584</v>
      </c>
      <c r="CC70" s="669">
        <v>130.36494776739264</v>
      </c>
      <c r="CD70" s="669">
        <v>159.8280032008837</v>
      </c>
      <c r="CE70" s="669">
        <v>141.24666001040313</v>
      </c>
      <c r="CF70" s="669">
        <v>145.21186427000001</v>
      </c>
      <c r="CG70" s="669">
        <v>149.36105115999996</v>
      </c>
      <c r="CH70" s="669">
        <v>156.10957246999999</v>
      </c>
      <c r="CI70" s="669">
        <v>179.65621035999999</v>
      </c>
      <c r="CJ70" s="669">
        <v>157.11993613264735</v>
      </c>
      <c r="CK70" s="669">
        <v>192.58222522163584</v>
      </c>
      <c r="CL70" s="669">
        <v>193.21626325043803</v>
      </c>
      <c r="CM70" s="669">
        <v>187.71945619610233</v>
      </c>
      <c r="CN70" s="669">
        <v>183.37153248434805</v>
      </c>
      <c r="CO70" s="669">
        <v>148.10530404770392</v>
      </c>
      <c r="CP70" s="669">
        <v>241.25502167126561</v>
      </c>
      <c r="CQ70" s="669">
        <v>189.1561493695412</v>
      </c>
      <c r="CR70" s="669">
        <v>166.95924639446073</v>
      </c>
      <c r="CS70" s="669">
        <v>228.82918285244261</v>
      </c>
      <c r="CT70" s="669">
        <v>228.82918285244261</v>
      </c>
      <c r="CU70" s="669">
        <v>228.82918285244261</v>
      </c>
      <c r="CV70" s="669">
        <v>228.82918285244261</v>
      </c>
      <c r="CW70" s="669">
        <v>228.82918285244261</v>
      </c>
      <c r="CX70" s="669">
        <v>228.82918285244261</v>
      </c>
      <c r="CY70" s="669">
        <v>228.82918285244261</v>
      </c>
      <c r="CZ70" s="669">
        <v>228.82918285244261</v>
      </c>
      <c r="DA70" s="669">
        <v>228.82918285244261</v>
      </c>
      <c r="DB70" s="669">
        <v>228.82918285244261</v>
      </c>
      <c r="DC70" s="669">
        <v>228.82918285244261</v>
      </c>
    </row>
    <row r="71" spans="2:107">
      <c r="B71" s="668" t="s">
        <v>901</v>
      </c>
      <c r="C71" s="669"/>
      <c r="D71" s="669">
        <v>0</v>
      </c>
      <c r="E71" s="669">
        <v>0</v>
      </c>
      <c r="F71" s="669">
        <v>0</v>
      </c>
      <c r="G71" s="669">
        <v>0</v>
      </c>
      <c r="H71" s="669">
        <v>0</v>
      </c>
      <c r="I71" s="669">
        <v>0</v>
      </c>
      <c r="J71" s="669">
        <v>0</v>
      </c>
      <c r="K71" s="669">
        <v>0</v>
      </c>
      <c r="L71" s="669">
        <v>0</v>
      </c>
      <c r="M71" s="669">
        <v>0</v>
      </c>
      <c r="N71" s="669">
        <v>0</v>
      </c>
      <c r="O71" s="669">
        <v>0</v>
      </c>
      <c r="P71" s="669">
        <v>20041.358499999998</v>
      </c>
      <c r="Q71" s="669">
        <v>20041.358499999998</v>
      </c>
      <c r="R71" s="669">
        <v>20041.358499999998</v>
      </c>
      <c r="S71" s="669">
        <v>20041.358499999998</v>
      </c>
      <c r="T71" s="669">
        <v>22909.15</v>
      </c>
      <c r="U71" s="669">
        <v>22909.15</v>
      </c>
      <c r="V71" s="669">
        <v>22909.15</v>
      </c>
      <c r="W71" s="669">
        <v>22909.15</v>
      </c>
      <c r="X71" s="669">
        <v>23274.191750000002</v>
      </c>
      <c r="Y71" s="669">
        <v>23274.191750000002</v>
      </c>
      <c r="Z71" s="669">
        <v>23274.191750000002</v>
      </c>
      <c r="AA71" s="669">
        <v>23274.191750000002</v>
      </c>
      <c r="AB71" s="669">
        <v>26928.947250000001</v>
      </c>
      <c r="AC71" s="669">
        <v>26928.947250000001</v>
      </c>
      <c r="AD71" s="669">
        <v>26928.947250000001</v>
      </c>
      <c r="AE71" s="669">
        <v>26928.947250000001</v>
      </c>
      <c r="AF71" s="669">
        <v>38590.701750000007</v>
      </c>
      <c r="AG71" s="669">
        <v>38590.701750000007</v>
      </c>
      <c r="AH71" s="669">
        <v>38590.701750000007</v>
      </c>
      <c r="AI71" s="669">
        <v>38590.701750000007</v>
      </c>
      <c r="AJ71" s="669">
        <v>51707.8</v>
      </c>
      <c r="AK71" s="669">
        <v>51707.8</v>
      </c>
      <c r="AL71" s="669">
        <v>51707.8</v>
      </c>
      <c r="AM71" s="669">
        <v>51707.8</v>
      </c>
      <c r="AN71" s="669">
        <v>68643.392499999987</v>
      </c>
      <c r="AO71" s="669">
        <v>68643.392499999987</v>
      </c>
      <c r="AP71" s="669">
        <v>68643.392499999987</v>
      </c>
      <c r="AQ71" s="669">
        <v>68643.392499999987</v>
      </c>
      <c r="AR71" s="669">
        <v>91984.574500000002</v>
      </c>
      <c r="AS71" s="669">
        <v>91984.574500000002</v>
      </c>
      <c r="AT71" s="669">
        <v>91984.574500000002</v>
      </c>
      <c r="AU71" s="669">
        <v>91984.574500000002</v>
      </c>
      <c r="AV71" s="669">
        <v>102169.239</v>
      </c>
      <c r="AW71" s="669">
        <v>102169.239</v>
      </c>
      <c r="AX71" s="669">
        <v>102169.239</v>
      </c>
      <c r="AY71" s="669">
        <v>102169.239</v>
      </c>
      <c r="AZ71" s="669">
        <v>98279.32</v>
      </c>
      <c r="BA71" s="669">
        <v>101359.954</v>
      </c>
      <c r="BB71" s="669">
        <v>128879.424</v>
      </c>
      <c r="BC71" s="669">
        <v>153086.66800000001</v>
      </c>
      <c r="BD71" s="669">
        <v>126441.49100000001</v>
      </c>
      <c r="BE71" s="669">
        <v>158742.33599999998</v>
      </c>
      <c r="BF71" s="669">
        <v>169002.90399999998</v>
      </c>
      <c r="BG71" s="669">
        <v>154988.935</v>
      </c>
      <c r="BH71" s="669">
        <v>174770.788</v>
      </c>
      <c r="BI71" s="669">
        <v>188553.22567000001</v>
      </c>
      <c r="BJ71" s="669">
        <v>235676.02982</v>
      </c>
      <c r="BK71" s="669">
        <v>211265.41169000001</v>
      </c>
      <c r="BL71" s="669">
        <v>208329.76459999999</v>
      </c>
      <c r="BM71" s="669">
        <v>199528.90927999999</v>
      </c>
      <c r="BN71" s="669">
        <v>247594.78067000001</v>
      </c>
      <c r="BO71" s="669">
        <v>223400.82135999994</v>
      </c>
      <c r="BP71" s="669">
        <v>194990.65989000001</v>
      </c>
      <c r="BQ71" s="669">
        <v>212613.16394</v>
      </c>
      <c r="BR71" s="669">
        <v>267217.17959000007</v>
      </c>
      <c r="BS71" s="669">
        <v>239872.24543000001</v>
      </c>
      <c r="BT71" s="669">
        <v>248045.4731</v>
      </c>
      <c r="BU71" s="669">
        <v>248045.4731</v>
      </c>
      <c r="BV71" s="669">
        <v>248045.4731</v>
      </c>
      <c r="BW71" s="669">
        <v>248045.4731</v>
      </c>
      <c r="BX71" s="669">
        <v>205464.13052499999</v>
      </c>
      <c r="BY71" s="669">
        <v>205464.13052499999</v>
      </c>
      <c r="BZ71" s="669">
        <v>205464.13052499999</v>
      </c>
      <c r="CA71" s="669">
        <v>205464.13052499999</v>
      </c>
      <c r="CB71" s="669">
        <v>214711.7809300001</v>
      </c>
      <c r="CC71" s="669">
        <v>206081.36746000004</v>
      </c>
      <c r="CD71" s="669">
        <v>263503.21090000024</v>
      </c>
      <c r="CE71" s="669">
        <v>230032.65489000012</v>
      </c>
      <c r="CF71" s="669">
        <v>224786.90461000003</v>
      </c>
      <c r="CG71" s="669">
        <v>275442.81974000036</v>
      </c>
      <c r="CH71" s="669">
        <v>241592.08697999991</v>
      </c>
      <c r="CI71" s="669">
        <v>282064.12869999994</v>
      </c>
      <c r="CJ71" s="669">
        <v>227800.8444899997</v>
      </c>
      <c r="CK71" s="669">
        <v>295081.29295000073</v>
      </c>
      <c r="CL71" s="669">
        <v>314515.48844999966</v>
      </c>
      <c r="CM71" s="669">
        <v>337656.00400000036</v>
      </c>
      <c r="CN71" s="669">
        <v>266442.51126</v>
      </c>
      <c r="CO71" s="669">
        <v>240198.33329000001</v>
      </c>
      <c r="CP71" s="669">
        <v>511035.52241999999</v>
      </c>
      <c r="CQ71" s="669">
        <v>410274.78928999999</v>
      </c>
      <c r="CR71" s="669">
        <v>261649.59974000001</v>
      </c>
      <c r="CS71" s="669">
        <v>341178.45943999995</v>
      </c>
      <c r="CT71" s="669">
        <v>341178.45943999995</v>
      </c>
      <c r="CU71" s="669">
        <v>341178.45943999995</v>
      </c>
      <c r="CV71" s="669">
        <v>341178.45943999995</v>
      </c>
      <c r="CW71" s="669">
        <v>341178.45943999995</v>
      </c>
      <c r="CX71" s="669">
        <v>341178.45943999995</v>
      </c>
      <c r="CY71" s="669">
        <v>341178.45943999995</v>
      </c>
      <c r="CZ71" s="669">
        <v>341178.45943999995</v>
      </c>
      <c r="DA71" s="669">
        <v>341178.45943999995</v>
      </c>
      <c r="DB71" s="669">
        <v>341178.45943999995</v>
      </c>
      <c r="DC71" s="669">
        <v>341178.45943999995</v>
      </c>
    </row>
    <row r="72" spans="2:107">
      <c r="B72" s="668" t="s">
        <v>902</v>
      </c>
      <c r="C72" s="669"/>
      <c r="D72" s="669">
        <v>8.7050000000000001</v>
      </c>
      <c r="E72" s="669">
        <v>8.7050000000000001</v>
      </c>
      <c r="F72" s="669">
        <v>8.7050000000000001</v>
      </c>
      <c r="G72" s="669">
        <v>8.7050000000000001</v>
      </c>
      <c r="H72" s="669">
        <v>10.23</v>
      </c>
      <c r="I72" s="669">
        <v>10.23</v>
      </c>
      <c r="J72" s="669">
        <v>10.23</v>
      </c>
      <c r="K72" s="669">
        <v>10.23</v>
      </c>
      <c r="L72" s="669">
        <v>11.231175</v>
      </c>
      <c r="M72" s="669">
        <v>11.231175</v>
      </c>
      <c r="N72" s="669">
        <v>11.231175</v>
      </c>
      <c r="O72" s="669">
        <v>11.231175</v>
      </c>
      <c r="P72" s="669">
        <v>9.8780273996899215</v>
      </c>
      <c r="Q72" s="669">
        <v>9.8780273996899215</v>
      </c>
      <c r="R72" s="669">
        <v>9.8780273996899215</v>
      </c>
      <c r="S72" s="669">
        <v>9.8780273996899215</v>
      </c>
      <c r="T72" s="669">
        <v>10.550633352751426</v>
      </c>
      <c r="U72" s="669">
        <v>10.550633352751426</v>
      </c>
      <c r="V72" s="669">
        <v>10.550633352751426</v>
      </c>
      <c r="W72" s="669">
        <v>10.550633352751426</v>
      </c>
      <c r="X72" s="669">
        <v>13.347201619035193</v>
      </c>
      <c r="Y72" s="669">
        <v>13.347201619035193</v>
      </c>
      <c r="Z72" s="669">
        <v>13.347201619035193</v>
      </c>
      <c r="AA72" s="669">
        <v>13.347201619035193</v>
      </c>
      <c r="AB72" s="669">
        <v>17.158752156648056</v>
      </c>
      <c r="AC72" s="669">
        <v>17.158752156648056</v>
      </c>
      <c r="AD72" s="669">
        <v>17.158752156648056</v>
      </c>
      <c r="AE72" s="669">
        <v>17.158752156648056</v>
      </c>
      <c r="AF72" s="669">
        <v>19.540755496342054</v>
      </c>
      <c r="AG72" s="669">
        <v>19.540755496342054</v>
      </c>
      <c r="AH72" s="669">
        <v>19.540755496342054</v>
      </c>
      <c r="AI72" s="669">
        <v>19.540755496342054</v>
      </c>
      <c r="AJ72" s="669">
        <v>27.141212695813977</v>
      </c>
      <c r="AK72" s="669">
        <v>27.141212695813977</v>
      </c>
      <c r="AL72" s="669">
        <v>27.141212695813977</v>
      </c>
      <c r="AM72" s="669">
        <v>27.141212695813977</v>
      </c>
      <c r="AN72" s="669">
        <v>28.912475228034225</v>
      </c>
      <c r="AO72" s="669">
        <v>28.912475228034225</v>
      </c>
      <c r="AP72" s="669">
        <v>28.912475228034225</v>
      </c>
      <c r="AQ72" s="669">
        <v>28.912475228034225</v>
      </c>
      <c r="AR72" s="669">
        <v>40.371821371084955</v>
      </c>
      <c r="AS72" s="669">
        <v>40.371821371084955</v>
      </c>
      <c r="AT72" s="669">
        <v>40.371821371084955</v>
      </c>
      <c r="AU72" s="669">
        <v>40.371821371084955</v>
      </c>
      <c r="AV72" s="669">
        <v>43.617848972433436</v>
      </c>
      <c r="AW72" s="669">
        <v>43.617848972433436</v>
      </c>
      <c r="AX72" s="669">
        <v>43.617848972433436</v>
      </c>
      <c r="AY72" s="669">
        <v>43.617848972433436</v>
      </c>
      <c r="AZ72" s="669">
        <v>48.023455928779271</v>
      </c>
      <c r="BA72" s="669">
        <v>53.782176384308826</v>
      </c>
      <c r="BB72" s="669">
        <v>46.680758667043619</v>
      </c>
      <c r="BC72" s="669">
        <v>57.352748054933429</v>
      </c>
      <c r="BD72" s="669">
        <v>67.903916135686046</v>
      </c>
      <c r="BE72" s="669">
        <v>79.665888663851547</v>
      </c>
      <c r="BF72" s="669">
        <v>111.67298112431725</v>
      </c>
      <c r="BG72" s="669">
        <v>86.326035534156389</v>
      </c>
      <c r="BH72" s="669">
        <v>87.441387468904296</v>
      </c>
      <c r="BI72" s="669">
        <v>87.469305033753955</v>
      </c>
      <c r="BJ72" s="669">
        <v>91.513750139070993</v>
      </c>
      <c r="BK72" s="669">
        <v>94.996913175635711</v>
      </c>
      <c r="BL72" s="669">
        <v>91.189116496944791</v>
      </c>
      <c r="BM72" s="669">
        <v>93.960306727327634</v>
      </c>
      <c r="BN72" s="669">
        <v>91.30438308722124</v>
      </c>
      <c r="BO72" s="669">
        <v>108.14415736566653</v>
      </c>
      <c r="BP72" s="669">
        <v>91.873784990331529</v>
      </c>
      <c r="BQ72" s="669">
        <v>91.557547277086826</v>
      </c>
      <c r="BR72" s="669">
        <v>97.699223703860099</v>
      </c>
      <c r="BS72" s="669">
        <v>87.365596211345135</v>
      </c>
      <c r="BT72" s="669">
        <v>70.519885269173244</v>
      </c>
      <c r="BU72" s="669">
        <v>70.519885269173244</v>
      </c>
      <c r="BV72" s="669">
        <v>70.519885269173244</v>
      </c>
      <c r="BW72" s="669">
        <v>70.519885269173244</v>
      </c>
      <c r="BX72" s="669">
        <v>56.59914845274227</v>
      </c>
      <c r="BY72" s="669">
        <v>56.59914845274227</v>
      </c>
      <c r="BZ72" s="669">
        <v>56.59914845274227</v>
      </c>
      <c r="CA72" s="669">
        <v>56.59914845274227</v>
      </c>
      <c r="CB72" s="669">
        <v>126.34245646762558</v>
      </c>
      <c r="CC72" s="669">
        <v>125.02996818280943</v>
      </c>
      <c r="CD72" s="669">
        <v>109.74999920342691</v>
      </c>
      <c r="CE72" s="669">
        <v>126.01144217904333</v>
      </c>
      <c r="CF72" s="669">
        <v>134.22293386999999</v>
      </c>
      <c r="CG72" s="669">
        <v>138.75262322</v>
      </c>
      <c r="CH72" s="669">
        <v>157.35407122999999</v>
      </c>
      <c r="CI72" s="669">
        <v>131.93855961</v>
      </c>
      <c r="CJ72" s="669">
        <v>122.38955620311326</v>
      </c>
      <c r="CK72" s="669">
        <v>131.83442146577889</v>
      </c>
      <c r="CL72" s="669">
        <v>141.77984903744684</v>
      </c>
      <c r="CM72" s="669">
        <v>125.48957138559703</v>
      </c>
      <c r="CN72" s="669">
        <v>141.01503268541575</v>
      </c>
      <c r="CO72" s="669">
        <v>75.238341564342846</v>
      </c>
      <c r="CP72" s="669">
        <v>60.905627225756405</v>
      </c>
      <c r="CQ72" s="669">
        <v>71.582895413584566</v>
      </c>
      <c r="CR72" s="669">
        <v>59.626026136301938</v>
      </c>
      <c r="CS72" s="669">
        <v>103.06464856239856</v>
      </c>
      <c r="CT72" s="669">
        <v>103.06464856239856</v>
      </c>
      <c r="CU72" s="669">
        <v>103.06464856239856</v>
      </c>
      <c r="CV72" s="669">
        <v>103.06464856239856</v>
      </c>
      <c r="CW72" s="669">
        <v>103.06464856239856</v>
      </c>
      <c r="CX72" s="669">
        <v>103.06464856239856</v>
      </c>
      <c r="CY72" s="669">
        <v>103.06464856239856</v>
      </c>
      <c r="CZ72" s="669">
        <v>103.06464856239856</v>
      </c>
      <c r="DA72" s="669">
        <v>103.06464856239856</v>
      </c>
      <c r="DB72" s="669">
        <v>103.06464856239856</v>
      </c>
      <c r="DC72" s="669">
        <v>103.06464856239856</v>
      </c>
    </row>
    <row r="73" spans="2:107">
      <c r="B73" s="668" t="s">
        <v>903</v>
      </c>
      <c r="C73" s="669"/>
      <c r="D73" s="669">
        <v>0</v>
      </c>
      <c r="E73" s="669">
        <v>0</v>
      </c>
      <c r="F73" s="669">
        <v>0</v>
      </c>
      <c r="G73" s="669">
        <v>0</v>
      </c>
      <c r="H73" s="669">
        <v>0</v>
      </c>
      <c r="I73" s="669">
        <v>0</v>
      </c>
      <c r="J73" s="669">
        <v>0</v>
      </c>
      <c r="K73" s="669">
        <v>0</v>
      </c>
      <c r="L73" s="669">
        <v>0</v>
      </c>
      <c r="M73" s="669">
        <v>0</v>
      </c>
      <c r="N73" s="669">
        <v>0</v>
      </c>
      <c r="O73" s="669">
        <v>0</v>
      </c>
      <c r="P73" s="669">
        <v>25685.020499999999</v>
      </c>
      <c r="Q73" s="669">
        <v>25685.020499999999</v>
      </c>
      <c r="R73" s="669">
        <v>25685.020499999999</v>
      </c>
      <c r="S73" s="669">
        <v>25685.020499999999</v>
      </c>
      <c r="T73" s="669">
        <v>25512.561000000002</v>
      </c>
      <c r="U73" s="669">
        <v>25512.561000000002</v>
      </c>
      <c r="V73" s="669">
        <v>25512.561000000002</v>
      </c>
      <c r="W73" s="669">
        <v>25512.561000000002</v>
      </c>
      <c r="X73" s="669">
        <v>26130.014999999999</v>
      </c>
      <c r="Y73" s="669">
        <v>26130.014999999999</v>
      </c>
      <c r="Z73" s="669">
        <v>26130.014999999999</v>
      </c>
      <c r="AA73" s="669">
        <v>26130.014999999999</v>
      </c>
      <c r="AB73" s="669">
        <v>30820.608749999999</v>
      </c>
      <c r="AC73" s="669">
        <v>30820.608749999999</v>
      </c>
      <c r="AD73" s="669">
        <v>30820.608749999999</v>
      </c>
      <c r="AE73" s="669">
        <v>30820.608749999999</v>
      </c>
      <c r="AF73" s="669">
        <v>32204.692249999996</v>
      </c>
      <c r="AG73" s="669">
        <v>32204.692249999996</v>
      </c>
      <c r="AH73" s="669">
        <v>32204.692249999996</v>
      </c>
      <c r="AI73" s="669">
        <v>32204.692249999996</v>
      </c>
      <c r="AJ73" s="669">
        <v>43204.605750000002</v>
      </c>
      <c r="AK73" s="669">
        <v>43204.605750000002</v>
      </c>
      <c r="AL73" s="669">
        <v>43204.605750000002</v>
      </c>
      <c r="AM73" s="669">
        <v>43204.605750000002</v>
      </c>
      <c r="AN73" s="669">
        <v>45813.080750000001</v>
      </c>
      <c r="AO73" s="669">
        <v>45813.080750000001</v>
      </c>
      <c r="AP73" s="669">
        <v>45813.080750000001</v>
      </c>
      <c r="AQ73" s="669">
        <v>45813.080750000001</v>
      </c>
      <c r="AR73" s="669">
        <v>46680.513250000004</v>
      </c>
      <c r="AS73" s="669">
        <v>46680.513250000004</v>
      </c>
      <c r="AT73" s="669">
        <v>46680.513250000004</v>
      </c>
      <c r="AU73" s="669">
        <v>46680.513250000004</v>
      </c>
      <c r="AV73" s="669">
        <v>46861.4035</v>
      </c>
      <c r="AW73" s="669">
        <v>46861.4035</v>
      </c>
      <c r="AX73" s="669">
        <v>46861.4035</v>
      </c>
      <c r="AY73" s="669">
        <v>46861.4035</v>
      </c>
      <c r="AZ73" s="669">
        <v>46362.085999999996</v>
      </c>
      <c r="BA73" s="669">
        <v>49564.228999999992</v>
      </c>
      <c r="BB73" s="669">
        <v>48147.926999999996</v>
      </c>
      <c r="BC73" s="669">
        <v>51654.574000000001</v>
      </c>
      <c r="BD73" s="669">
        <v>52643.783000000003</v>
      </c>
      <c r="BE73" s="669">
        <v>54315.320999999996</v>
      </c>
      <c r="BF73" s="669">
        <v>54981.123</v>
      </c>
      <c r="BG73" s="669">
        <v>58553.086000000003</v>
      </c>
      <c r="BH73" s="669">
        <v>62290.202000000005</v>
      </c>
      <c r="BI73" s="669">
        <v>59397.39439999999</v>
      </c>
      <c r="BJ73" s="669">
        <v>66320.052599999995</v>
      </c>
      <c r="BK73" s="669">
        <v>65230.726650000004</v>
      </c>
      <c r="BL73" s="669">
        <v>63816.154240000003</v>
      </c>
      <c r="BM73" s="669">
        <v>64154.265319999999</v>
      </c>
      <c r="BN73" s="669">
        <v>69230.376369999998</v>
      </c>
      <c r="BO73" s="669">
        <v>72517.447149999993</v>
      </c>
      <c r="BP73" s="669">
        <v>67262.812000000005</v>
      </c>
      <c r="BQ73" s="669">
        <v>66340.171660000007</v>
      </c>
      <c r="BR73" s="669">
        <v>72959.13983</v>
      </c>
      <c r="BS73" s="669">
        <v>72380.855179999999</v>
      </c>
      <c r="BT73" s="669">
        <v>77450.853204999992</v>
      </c>
      <c r="BU73" s="669">
        <v>77450.853204999992</v>
      </c>
      <c r="BV73" s="669">
        <v>77450.853204999992</v>
      </c>
      <c r="BW73" s="669">
        <v>77450.853204999992</v>
      </c>
      <c r="BX73" s="669">
        <v>77739.554415000006</v>
      </c>
      <c r="BY73" s="669">
        <v>77739.554415000006</v>
      </c>
      <c r="BZ73" s="669">
        <v>77739.554415000006</v>
      </c>
      <c r="CA73" s="669">
        <v>77739.554415000006</v>
      </c>
      <c r="CB73" s="669">
        <v>198645.38735999996</v>
      </c>
      <c r="CC73" s="669">
        <v>193463.40806999995</v>
      </c>
      <c r="CD73" s="669">
        <v>185616.23825999995</v>
      </c>
      <c r="CE73" s="669">
        <v>204701.26474000001</v>
      </c>
      <c r="CF73" s="669">
        <v>207619.84784999996</v>
      </c>
      <c r="CG73" s="669">
        <v>225721.07060000018</v>
      </c>
      <c r="CH73" s="669">
        <v>230734.71454000007</v>
      </c>
      <c r="CI73" s="669">
        <v>217707.70729999998</v>
      </c>
      <c r="CJ73" s="669">
        <v>214326.64565999998</v>
      </c>
      <c r="CK73" s="669">
        <v>223126.96479000003</v>
      </c>
      <c r="CL73" s="669">
        <v>240669.39956999998</v>
      </c>
      <c r="CM73" s="669">
        <v>224168.82668</v>
      </c>
      <c r="CN73" s="669">
        <v>230026.55352999998</v>
      </c>
      <c r="CO73" s="669">
        <v>146344.79442000002</v>
      </c>
      <c r="CP73" s="669">
        <v>139174.65894000002</v>
      </c>
      <c r="CQ73" s="669">
        <v>175867.89536000002</v>
      </c>
      <c r="CR73" s="669">
        <v>141720.09073</v>
      </c>
      <c r="CS73" s="669">
        <v>174767.99333</v>
      </c>
      <c r="CT73" s="669">
        <v>174767.99333</v>
      </c>
      <c r="CU73" s="669">
        <v>174767.99333</v>
      </c>
      <c r="CV73" s="669">
        <v>174767.99333</v>
      </c>
      <c r="CW73" s="669">
        <v>174767.99333</v>
      </c>
      <c r="CX73" s="669">
        <v>174767.99333</v>
      </c>
      <c r="CY73" s="669">
        <v>174767.99333</v>
      </c>
      <c r="CZ73" s="669">
        <v>174767.99333</v>
      </c>
      <c r="DA73" s="669">
        <v>174767.99333</v>
      </c>
      <c r="DB73" s="669">
        <v>174767.99333</v>
      </c>
      <c r="DC73" s="669">
        <v>174767.99333</v>
      </c>
    </row>
    <row r="74" spans="2:107">
      <c r="B74" s="668" t="s">
        <v>904</v>
      </c>
      <c r="C74" s="669"/>
      <c r="D74" s="669">
        <v>0</v>
      </c>
      <c r="E74" s="669">
        <v>0</v>
      </c>
      <c r="F74" s="669">
        <v>0</v>
      </c>
      <c r="G74" s="669">
        <v>0</v>
      </c>
      <c r="H74" s="669">
        <v>0</v>
      </c>
      <c r="I74" s="669">
        <v>0</v>
      </c>
      <c r="J74" s="669">
        <v>0</v>
      </c>
      <c r="K74" s="669">
        <v>0</v>
      </c>
      <c r="L74" s="669">
        <v>0</v>
      </c>
      <c r="M74" s="669">
        <v>0</v>
      </c>
      <c r="N74" s="669">
        <v>0</v>
      </c>
      <c r="O74" s="669">
        <v>0</v>
      </c>
      <c r="P74" s="669">
        <v>0</v>
      </c>
      <c r="Q74" s="669">
        <v>0</v>
      </c>
      <c r="R74" s="669">
        <v>0</v>
      </c>
      <c r="S74" s="669">
        <v>0</v>
      </c>
      <c r="T74" s="669">
        <v>0</v>
      </c>
      <c r="U74" s="669">
        <v>0</v>
      </c>
      <c r="V74" s="669">
        <v>0</v>
      </c>
      <c r="W74" s="669">
        <v>0</v>
      </c>
      <c r="X74" s="669">
        <v>0</v>
      </c>
      <c r="Y74" s="669">
        <v>0</v>
      </c>
      <c r="Z74" s="669">
        <v>0</v>
      </c>
      <c r="AA74" s="669">
        <v>0</v>
      </c>
      <c r="AB74" s="669">
        <v>0</v>
      </c>
      <c r="AC74" s="669">
        <v>0</v>
      </c>
      <c r="AD74" s="669">
        <v>0</v>
      </c>
      <c r="AE74" s="669">
        <v>0</v>
      </c>
      <c r="AF74" s="669">
        <v>0</v>
      </c>
      <c r="AG74" s="669">
        <v>0</v>
      </c>
      <c r="AH74" s="669">
        <v>0</v>
      </c>
      <c r="AI74" s="669">
        <v>0</v>
      </c>
      <c r="AJ74" s="669">
        <v>0</v>
      </c>
      <c r="AK74" s="669">
        <v>0</v>
      </c>
      <c r="AL74" s="669">
        <v>0</v>
      </c>
      <c r="AM74" s="669">
        <v>0</v>
      </c>
      <c r="AN74" s="669">
        <v>0</v>
      </c>
      <c r="AO74" s="669">
        <v>0</v>
      </c>
      <c r="AP74" s="669">
        <v>0</v>
      </c>
      <c r="AQ74" s="669">
        <v>0</v>
      </c>
      <c r="AR74" s="669">
        <v>0</v>
      </c>
      <c r="AS74" s="669">
        <v>0</v>
      </c>
      <c r="AT74" s="669">
        <v>0</v>
      </c>
      <c r="AU74" s="669">
        <v>0</v>
      </c>
      <c r="AV74" s="669">
        <v>0</v>
      </c>
      <c r="AW74" s="669">
        <v>0</v>
      </c>
      <c r="AX74" s="669">
        <v>0</v>
      </c>
      <c r="AY74" s="669">
        <v>0</v>
      </c>
      <c r="AZ74" s="669">
        <v>0</v>
      </c>
      <c r="BA74" s="669">
        <v>0</v>
      </c>
      <c r="BB74" s="669">
        <v>0</v>
      </c>
      <c r="BC74" s="669">
        <v>0</v>
      </c>
      <c r="BD74" s="669">
        <v>0</v>
      </c>
      <c r="BE74" s="669">
        <v>0</v>
      </c>
      <c r="BF74" s="669">
        <v>0</v>
      </c>
      <c r="BG74" s="669">
        <v>0</v>
      </c>
      <c r="BH74" s="669">
        <v>17602.728999999999</v>
      </c>
      <c r="BI74" s="669">
        <v>18134.116999999998</v>
      </c>
      <c r="BJ74" s="669">
        <v>19217.447</v>
      </c>
      <c r="BK74" s="669">
        <v>19243.885000000002</v>
      </c>
      <c r="BL74" s="669">
        <v>18371.642</v>
      </c>
      <c r="BM74" s="669">
        <v>18669.074570000001</v>
      </c>
      <c r="BN74" s="669">
        <v>19875.919000000002</v>
      </c>
      <c r="BO74" s="669">
        <v>19646.351900000001</v>
      </c>
      <c r="BP74" s="669">
        <v>18128.256000000001</v>
      </c>
      <c r="BQ74" s="669">
        <v>19162.911820000001</v>
      </c>
      <c r="BR74" s="669">
        <v>19736.737000000001</v>
      </c>
      <c r="BS74" s="669">
        <v>20732.719000000001</v>
      </c>
      <c r="BT74" s="669">
        <v>21989.064227499999</v>
      </c>
      <c r="BU74" s="669">
        <v>21989.064227499999</v>
      </c>
      <c r="BV74" s="669">
        <v>21989.064227499999</v>
      </c>
      <c r="BW74" s="669">
        <v>21989.064227499999</v>
      </c>
      <c r="BX74" s="669">
        <v>24041.075000000001</v>
      </c>
      <c r="BY74" s="669">
        <v>24041.075000000001</v>
      </c>
      <c r="BZ74" s="669">
        <v>24041.075000000001</v>
      </c>
      <c r="CA74" s="669">
        <v>24041.075000000001</v>
      </c>
      <c r="CB74" s="669">
        <v>62364.388229999997</v>
      </c>
      <c r="CC74" s="669">
        <v>61413.952179999993</v>
      </c>
      <c r="CD74" s="669">
        <v>40722.54</v>
      </c>
      <c r="CE74" s="669">
        <v>48117.167679999999</v>
      </c>
      <c r="CF74" s="669">
        <v>61863.533449999995</v>
      </c>
      <c r="CG74" s="669">
        <v>60920.95809</v>
      </c>
      <c r="CH74" s="669">
        <v>54906.328800000003</v>
      </c>
      <c r="CI74" s="669">
        <v>58287.238890000001</v>
      </c>
      <c r="CJ74" s="669">
        <v>59880.284810000005</v>
      </c>
      <c r="CK74" s="669">
        <v>59896.838080000001</v>
      </c>
      <c r="CL74" s="669">
        <v>65354.66406000001</v>
      </c>
      <c r="CM74" s="669">
        <v>59322.398699999998</v>
      </c>
      <c r="CN74" s="669">
        <v>70454.39056</v>
      </c>
      <c r="CO74" s="669">
        <v>53326.154399999999</v>
      </c>
      <c r="CP74" s="669">
        <v>43345.536900000006</v>
      </c>
      <c r="CQ74" s="669">
        <v>52232.665380000006</v>
      </c>
      <c r="CR74" s="669">
        <v>55285.246269999996</v>
      </c>
      <c r="CS74" s="669">
        <v>61340.618350000004</v>
      </c>
      <c r="CT74" s="669">
        <v>61340.618350000004</v>
      </c>
      <c r="CU74" s="669">
        <v>61340.618350000004</v>
      </c>
      <c r="CV74" s="669">
        <v>61340.618350000004</v>
      </c>
      <c r="CW74" s="669">
        <v>61340.618350000004</v>
      </c>
      <c r="CX74" s="669">
        <v>61340.618350000004</v>
      </c>
      <c r="CY74" s="669">
        <v>61340.618350000004</v>
      </c>
      <c r="CZ74" s="669">
        <v>61340.618350000004</v>
      </c>
      <c r="DA74" s="669">
        <v>61340.618350000004</v>
      </c>
      <c r="DB74" s="669">
        <v>61340.618350000004</v>
      </c>
      <c r="DC74" s="669">
        <v>61340.618350000004</v>
      </c>
    </row>
    <row r="75" spans="2:107">
      <c r="B75" s="668" t="s">
        <v>905</v>
      </c>
      <c r="C75" s="669"/>
      <c r="D75" s="669">
        <v>0</v>
      </c>
      <c r="E75" s="669">
        <v>0</v>
      </c>
      <c r="F75" s="669">
        <v>0</v>
      </c>
      <c r="G75" s="669">
        <v>0</v>
      </c>
      <c r="H75" s="669">
        <v>0</v>
      </c>
      <c r="I75" s="669">
        <v>0</v>
      </c>
      <c r="J75" s="669">
        <v>0</v>
      </c>
      <c r="K75" s="669">
        <v>0</v>
      </c>
      <c r="L75" s="669">
        <v>0</v>
      </c>
      <c r="M75" s="669">
        <v>0</v>
      </c>
      <c r="N75" s="669">
        <v>0</v>
      </c>
      <c r="O75" s="669">
        <v>0</v>
      </c>
      <c r="P75" s="669">
        <v>0</v>
      </c>
      <c r="Q75" s="669">
        <v>0</v>
      </c>
      <c r="R75" s="669">
        <v>0</v>
      </c>
      <c r="S75" s="669">
        <v>0</v>
      </c>
      <c r="T75" s="669">
        <v>0</v>
      </c>
      <c r="U75" s="669">
        <v>0</v>
      </c>
      <c r="V75" s="669">
        <v>0</v>
      </c>
      <c r="W75" s="669">
        <v>0</v>
      </c>
      <c r="X75" s="669">
        <v>0</v>
      </c>
      <c r="Y75" s="669">
        <v>0</v>
      </c>
      <c r="Z75" s="669">
        <v>0</v>
      </c>
      <c r="AA75" s="669">
        <v>0</v>
      </c>
      <c r="AB75" s="669">
        <v>0</v>
      </c>
      <c r="AC75" s="669">
        <v>0</v>
      </c>
      <c r="AD75" s="669">
        <v>0</v>
      </c>
      <c r="AE75" s="669">
        <v>0</v>
      </c>
      <c r="AF75" s="669">
        <v>0</v>
      </c>
      <c r="AG75" s="669">
        <v>0</v>
      </c>
      <c r="AH75" s="669">
        <v>0</v>
      </c>
      <c r="AI75" s="669">
        <v>0</v>
      </c>
      <c r="AJ75" s="669">
        <v>0</v>
      </c>
      <c r="AK75" s="669">
        <v>0</v>
      </c>
      <c r="AL75" s="669">
        <v>0</v>
      </c>
      <c r="AM75" s="669">
        <v>0</v>
      </c>
      <c r="AN75" s="669">
        <v>0</v>
      </c>
      <c r="AO75" s="669">
        <v>0</v>
      </c>
      <c r="AP75" s="669">
        <v>0</v>
      </c>
      <c r="AQ75" s="669">
        <v>0</v>
      </c>
      <c r="AR75" s="669">
        <v>0</v>
      </c>
      <c r="AS75" s="669">
        <v>0</v>
      </c>
      <c r="AT75" s="669">
        <v>0</v>
      </c>
      <c r="AU75" s="669">
        <v>0</v>
      </c>
      <c r="AV75" s="669">
        <v>0</v>
      </c>
      <c r="AW75" s="669">
        <v>0</v>
      </c>
      <c r="AX75" s="669">
        <v>0</v>
      </c>
      <c r="AY75" s="669">
        <v>0</v>
      </c>
      <c r="AZ75" s="669">
        <v>0</v>
      </c>
      <c r="BA75" s="669">
        <v>0</v>
      </c>
      <c r="BB75" s="669">
        <v>0</v>
      </c>
      <c r="BC75" s="669">
        <v>0</v>
      </c>
      <c r="BD75" s="669">
        <v>0</v>
      </c>
      <c r="BE75" s="669">
        <v>0</v>
      </c>
      <c r="BF75" s="669">
        <v>0</v>
      </c>
      <c r="BG75" s="669">
        <v>0</v>
      </c>
      <c r="BH75" s="669">
        <v>27552.938000000002</v>
      </c>
      <c r="BI75" s="669">
        <v>25435.665000000001</v>
      </c>
      <c r="BJ75" s="669">
        <v>28858.986000000001</v>
      </c>
      <c r="BK75" s="669">
        <v>31964.098480000001</v>
      </c>
      <c r="BL75" s="669">
        <v>29799.71774</v>
      </c>
      <c r="BM75" s="669">
        <v>32010.004400000002</v>
      </c>
      <c r="BN75" s="669">
        <v>33426.690999999999</v>
      </c>
      <c r="BO75" s="669">
        <v>36929.659</v>
      </c>
      <c r="BP75" s="669">
        <v>32600.219000000001</v>
      </c>
      <c r="BQ75" s="669">
        <v>35911.337</v>
      </c>
      <c r="BR75" s="669">
        <v>36973.694630000005</v>
      </c>
      <c r="BS75" s="669">
        <v>33406.520050000006</v>
      </c>
      <c r="BT75" s="669">
        <v>35558.423457499994</v>
      </c>
      <c r="BU75" s="669">
        <v>35558.423457499994</v>
      </c>
      <c r="BV75" s="669">
        <v>35558.423457499994</v>
      </c>
      <c r="BW75" s="669">
        <v>35558.423457499994</v>
      </c>
      <c r="BX75" s="669">
        <v>34813.324999999997</v>
      </c>
      <c r="BY75" s="669">
        <v>34813.324999999997</v>
      </c>
      <c r="BZ75" s="669">
        <v>34813.324999999997</v>
      </c>
      <c r="CA75" s="669">
        <v>34813.324999999997</v>
      </c>
      <c r="CB75" s="669">
        <v>64382.49154000001</v>
      </c>
      <c r="CC75" s="669">
        <v>59394.566249999989</v>
      </c>
      <c r="CD75" s="669">
        <v>56311.017019999999</v>
      </c>
      <c r="CE75" s="669">
        <v>68664.559550000005</v>
      </c>
      <c r="CF75" s="669">
        <v>59031.18718999999</v>
      </c>
      <c r="CG75" s="669">
        <v>67073.858680000005</v>
      </c>
      <c r="CH75" s="669">
        <v>79148.985499999981</v>
      </c>
      <c r="CI75" s="669">
        <v>53194.844250000002</v>
      </c>
      <c r="CJ75" s="669">
        <v>71270.266410000011</v>
      </c>
      <c r="CK75" s="669">
        <v>68386.413489999992</v>
      </c>
      <c r="CL75" s="669">
        <v>77063.363980000009</v>
      </c>
      <c r="CM75" s="669">
        <v>71412.781010000006</v>
      </c>
      <c r="CN75" s="669">
        <v>73943.136469999998</v>
      </c>
      <c r="CO75" s="669">
        <v>68279.724210000015</v>
      </c>
      <c r="CP75" s="669">
        <v>56900.872990000003</v>
      </c>
      <c r="CQ75" s="669">
        <v>74997.389159999992</v>
      </c>
      <c r="CR75" s="669">
        <v>54391.495159999999</v>
      </c>
      <c r="CS75" s="669">
        <v>74865.657609999995</v>
      </c>
      <c r="CT75" s="669">
        <v>74865.657609999995</v>
      </c>
      <c r="CU75" s="669">
        <v>74865.657609999995</v>
      </c>
      <c r="CV75" s="669">
        <v>74865.657609999995</v>
      </c>
      <c r="CW75" s="669">
        <v>74865.657609999995</v>
      </c>
      <c r="CX75" s="669">
        <v>74865.657609999995</v>
      </c>
      <c r="CY75" s="669">
        <v>74865.657609999995</v>
      </c>
      <c r="CZ75" s="669">
        <v>74865.657609999995</v>
      </c>
      <c r="DA75" s="669">
        <v>74865.657609999995</v>
      </c>
      <c r="DB75" s="669">
        <v>74865.657609999995</v>
      </c>
      <c r="DC75" s="669">
        <v>74865.657609999995</v>
      </c>
    </row>
    <row r="76" spans="2:107">
      <c r="B76" s="668" t="s">
        <v>906</v>
      </c>
      <c r="C76" s="669"/>
      <c r="D76" s="669">
        <v>0</v>
      </c>
      <c r="E76" s="669">
        <v>0</v>
      </c>
      <c r="F76" s="669">
        <v>0</v>
      </c>
      <c r="G76" s="669">
        <v>0</v>
      </c>
      <c r="H76" s="669">
        <v>0</v>
      </c>
      <c r="I76" s="669">
        <v>0</v>
      </c>
      <c r="J76" s="669">
        <v>0</v>
      </c>
      <c r="K76" s="669">
        <v>0</v>
      </c>
      <c r="L76" s="669">
        <v>0</v>
      </c>
      <c r="M76" s="669">
        <v>0</v>
      </c>
      <c r="N76" s="669">
        <v>0</v>
      </c>
      <c r="O76" s="669">
        <v>0</v>
      </c>
      <c r="P76" s="669">
        <v>0</v>
      </c>
      <c r="Q76" s="669">
        <v>0</v>
      </c>
      <c r="R76" s="669">
        <v>0</v>
      </c>
      <c r="S76" s="669">
        <v>0</v>
      </c>
      <c r="T76" s="669">
        <v>0</v>
      </c>
      <c r="U76" s="669">
        <v>0</v>
      </c>
      <c r="V76" s="669">
        <v>0</v>
      </c>
      <c r="W76" s="669">
        <v>0</v>
      </c>
      <c r="X76" s="669">
        <v>0</v>
      </c>
      <c r="Y76" s="669">
        <v>0</v>
      </c>
      <c r="Z76" s="669">
        <v>0</v>
      </c>
      <c r="AA76" s="669">
        <v>0</v>
      </c>
      <c r="AB76" s="669">
        <v>0</v>
      </c>
      <c r="AC76" s="669">
        <v>0</v>
      </c>
      <c r="AD76" s="669">
        <v>0</v>
      </c>
      <c r="AE76" s="669">
        <v>0</v>
      </c>
      <c r="AF76" s="669">
        <v>0</v>
      </c>
      <c r="AG76" s="669">
        <v>0</v>
      </c>
      <c r="AH76" s="669">
        <v>0</v>
      </c>
      <c r="AI76" s="669">
        <v>0</v>
      </c>
      <c r="AJ76" s="669">
        <v>0</v>
      </c>
      <c r="AK76" s="669">
        <v>0</v>
      </c>
      <c r="AL76" s="669">
        <v>0</v>
      </c>
      <c r="AM76" s="669">
        <v>0</v>
      </c>
      <c r="AN76" s="669">
        <v>0</v>
      </c>
      <c r="AO76" s="669">
        <v>0</v>
      </c>
      <c r="AP76" s="669">
        <v>0</v>
      </c>
      <c r="AQ76" s="669">
        <v>0</v>
      </c>
      <c r="AR76" s="669">
        <v>0</v>
      </c>
      <c r="AS76" s="669">
        <v>0</v>
      </c>
      <c r="AT76" s="669">
        <v>0</v>
      </c>
      <c r="AU76" s="669">
        <v>0</v>
      </c>
      <c r="AV76" s="669">
        <v>0</v>
      </c>
      <c r="AW76" s="669">
        <v>0</v>
      </c>
      <c r="AX76" s="669">
        <v>0</v>
      </c>
      <c r="AY76" s="669">
        <v>0</v>
      </c>
      <c r="AZ76" s="669">
        <v>0</v>
      </c>
      <c r="BA76" s="669">
        <v>0</v>
      </c>
      <c r="BB76" s="669">
        <v>0</v>
      </c>
      <c r="BC76" s="669">
        <v>0</v>
      </c>
      <c r="BD76" s="669">
        <v>0</v>
      </c>
      <c r="BE76" s="669">
        <v>0</v>
      </c>
      <c r="BF76" s="669">
        <v>0</v>
      </c>
      <c r="BG76" s="669">
        <v>0</v>
      </c>
      <c r="BH76" s="669">
        <v>14277.992000000002</v>
      </c>
      <c r="BI76" s="669">
        <v>13121.323</v>
      </c>
      <c r="BJ76" s="669">
        <v>15641.324000000001</v>
      </c>
      <c r="BK76" s="669">
        <v>11308.136999999999</v>
      </c>
      <c r="BL76" s="669">
        <v>13485.573</v>
      </c>
      <c r="BM76" s="669">
        <v>11551.17</v>
      </c>
      <c r="BN76" s="669">
        <v>13549.221450000001</v>
      </c>
      <c r="BO76" s="669">
        <v>13914.458999999999</v>
      </c>
      <c r="BP76" s="669">
        <v>14315.58</v>
      </c>
      <c r="BQ76" s="669">
        <v>8940.3290699999998</v>
      </c>
      <c r="BR76" s="669">
        <v>14307.1752</v>
      </c>
      <c r="BS76" s="669">
        <v>16196.46603</v>
      </c>
      <c r="BT76" s="669">
        <v>11691.610237500001</v>
      </c>
      <c r="BU76" s="669">
        <v>11691.610237500001</v>
      </c>
      <c r="BV76" s="669">
        <v>11691.610237500001</v>
      </c>
      <c r="BW76" s="669">
        <v>11691.610237500001</v>
      </c>
      <c r="BX76" s="669">
        <v>7941.35</v>
      </c>
      <c r="BY76" s="669">
        <v>7941.35</v>
      </c>
      <c r="BZ76" s="669">
        <v>7941.35</v>
      </c>
      <c r="CA76" s="669">
        <v>7941.35</v>
      </c>
      <c r="CB76" s="669">
        <v>40084.755469999989</v>
      </c>
      <c r="CC76" s="669">
        <v>47326.898330000004</v>
      </c>
      <c r="CD76" s="669">
        <v>55351.927080000001</v>
      </c>
      <c r="CE76" s="669">
        <v>58784.085930000008</v>
      </c>
      <c r="CF76" s="669">
        <v>51126.952730000012</v>
      </c>
      <c r="CG76" s="669">
        <v>55816.014040000002</v>
      </c>
      <c r="CH76" s="669">
        <v>61300.502220000009</v>
      </c>
      <c r="CI76" s="669">
        <v>62669.109279999997</v>
      </c>
      <c r="CJ76" s="669">
        <v>37712.710269999996</v>
      </c>
      <c r="CK76" s="669">
        <v>55520.132950000007</v>
      </c>
      <c r="CL76" s="669">
        <v>60666.732359999995</v>
      </c>
      <c r="CM76" s="669">
        <v>59045.926850000003</v>
      </c>
      <c r="CN76" s="669">
        <v>70889.671929999997</v>
      </c>
      <c r="CO76" s="669">
        <v>14720.63523</v>
      </c>
      <c r="CP76" s="669">
        <v>20871.119320000005</v>
      </c>
      <c r="CQ76" s="669">
        <v>27455.629710000001</v>
      </c>
      <c r="CR76" s="669">
        <v>21458.289389999998</v>
      </c>
      <c r="CS76" s="669">
        <v>26735.20436</v>
      </c>
      <c r="CT76" s="669">
        <v>26735.20436</v>
      </c>
      <c r="CU76" s="669">
        <v>26735.20436</v>
      </c>
      <c r="CV76" s="669">
        <v>26735.20436</v>
      </c>
      <c r="CW76" s="669">
        <v>26735.20436</v>
      </c>
      <c r="CX76" s="669">
        <v>26735.20436</v>
      </c>
      <c r="CY76" s="669">
        <v>26735.20436</v>
      </c>
      <c r="CZ76" s="669">
        <v>26735.20436</v>
      </c>
      <c r="DA76" s="669">
        <v>26735.20436</v>
      </c>
      <c r="DB76" s="669">
        <v>26735.20436</v>
      </c>
      <c r="DC76" s="669">
        <v>26735.20436</v>
      </c>
    </row>
    <row r="77" spans="2:107">
      <c r="B77" s="668" t="s">
        <v>907</v>
      </c>
      <c r="C77" s="669"/>
      <c r="D77" s="669">
        <v>0</v>
      </c>
      <c r="E77" s="669">
        <v>0</v>
      </c>
      <c r="F77" s="669">
        <v>0</v>
      </c>
      <c r="G77" s="669">
        <v>0</v>
      </c>
      <c r="H77" s="669">
        <v>0</v>
      </c>
      <c r="I77" s="669">
        <v>0</v>
      </c>
      <c r="J77" s="669">
        <v>0</v>
      </c>
      <c r="K77" s="669">
        <v>0</v>
      </c>
      <c r="L77" s="669">
        <v>0</v>
      </c>
      <c r="M77" s="669">
        <v>0</v>
      </c>
      <c r="N77" s="669">
        <v>0</v>
      </c>
      <c r="O77" s="669">
        <v>0</v>
      </c>
      <c r="P77" s="669">
        <v>11.043093369977774</v>
      </c>
      <c r="Q77" s="669">
        <v>11.043093369977774</v>
      </c>
      <c r="R77" s="669">
        <v>11.043093369977774</v>
      </c>
      <c r="S77" s="669">
        <v>11.043093369977774</v>
      </c>
      <c r="T77" s="669">
        <v>7.4079926083968211</v>
      </c>
      <c r="U77" s="669">
        <v>7.4079926083968211</v>
      </c>
      <c r="V77" s="669">
        <v>7.4079926083968211</v>
      </c>
      <c r="W77" s="669">
        <v>7.4079926083968211</v>
      </c>
      <c r="X77" s="669">
        <v>6.1819249999999997</v>
      </c>
      <c r="Y77" s="669">
        <v>6.1819249999999997</v>
      </c>
      <c r="Z77" s="669">
        <v>6.1819249999999997</v>
      </c>
      <c r="AA77" s="669">
        <v>6.1819249999999997</v>
      </c>
      <c r="AB77" s="669">
        <v>8.2911381075631283</v>
      </c>
      <c r="AC77" s="669">
        <v>8.2911381075631283</v>
      </c>
      <c r="AD77" s="669">
        <v>8.2911381075631283</v>
      </c>
      <c r="AE77" s="669">
        <v>8.2911381075631283</v>
      </c>
      <c r="AF77" s="669">
        <v>8.81587914387773</v>
      </c>
      <c r="AG77" s="669">
        <v>8.81587914387773</v>
      </c>
      <c r="AH77" s="669">
        <v>8.81587914387773</v>
      </c>
      <c r="AI77" s="669">
        <v>8.81587914387773</v>
      </c>
      <c r="AJ77" s="669">
        <v>11.981251936466448</v>
      </c>
      <c r="AK77" s="669">
        <v>11.981251936466448</v>
      </c>
      <c r="AL77" s="669">
        <v>11.981251936466448</v>
      </c>
      <c r="AM77" s="669">
        <v>11.981251936466448</v>
      </c>
      <c r="AN77" s="669">
        <v>17.940430039646564</v>
      </c>
      <c r="AO77" s="669">
        <v>17.940430039646564</v>
      </c>
      <c r="AP77" s="669">
        <v>17.940430039646564</v>
      </c>
      <c r="AQ77" s="669">
        <v>17.940430039646564</v>
      </c>
      <c r="AR77" s="669">
        <v>21.767772692335832</v>
      </c>
      <c r="AS77" s="669">
        <v>21.767772692335832</v>
      </c>
      <c r="AT77" s="669">
        <v>21.767772692335832</v>
      </c>
      <c r="AU77" s="669">
        <v>21.767772692335832</v>
      </c>
      <c r="AV77" s="669">
        <v>30.680882623455883</v>
      </c>
      <c r="AW77" s="669">
        <v>30.680882623455883</v>
      </c>
      <c r="AX77" s="669">
        <v>30.680882623455883</v>
      </c>
      <c r="AY77" s="669">
        <v>30.680882623455883</v>
      </c>
      <c r="AZ77" s="669">
        <v>41.792312943971524</v>
      </c>
      <c r="BA77" s="669">
        <v>35.74853878353143</v>
      </c>
      <c r="BB77" s="669">
        <v>37.340473091743917</v>
      </c>
      <c r="BC77" s="669">
        <v>35.835294219649278</v>
      </c>
      <c r="BD77" s="669">
        <v>41.077097712394711</v>
      </c>
      <c r="BE77" s="669">
        <v>52.23737423859049</v>
      </c>
      <c r="BF77" s="669">
        <v>62.003546993532737</v>
      </c>
      <c r="BG77" s="669">
        <v>52.308283773533333</v>
      </c>
      <c r="BH77" s="669">
        <v>46.972604565529529</v>
      </c>
      <c r="BI77" s="669">
        <v>65.239044423431068</v>
      </c>
      <c r="BJ77" s="669">
        <v>67.60844652843187</v>
      </c>
      <c r="BK77" s="669">
        <v>47.985823829739573</v>
      </c>
      <c r="BL77" s="669">
        <v>49.089475232066007</v>
      </c>
      <c r="BM77" s="669">
        <v>61.230615341114586</v>
      </c>
      <c r="BN77" s="669">
        <v>63.518990878825505</v>
      </c>
      <c r="BO77" s="669">
        <v>56.345808245576855</v>
      </c>
      <c r="BP77" s="669">
        <v>50.18481633225025</v>
      </c>
      <c r="BQ77" s="669">
        <v>61.362169103823248</v>
      </c>
      <c r="BR77" s="669">
        <v>65.237428618777599</v>
      </c>
      <c r="BS77" s="669">
        <v>53.749107489319371</v>
      </c>
      <c r="BT77" s="669">
        <v>63.02317901253975</v>
      </c>
      <c r="BU77" s="669">
        <v>63.02317901253975</v>
      </c>
      <c r="BV77" s="669">
        <v>63.02317901253975</v>
      </c>
      <c r="BW77" s="669">
        <v>63.02317901253975</v>
      </c>
      <c r="BX77" s="669">
        <v>70.729757220438415</v>
      </c>
      <c r="BY77" s="669">
        <v>70.729757220438415</v>
      </c>
      <c r="BZ77" s="669">
        <v>70.729757220438415</v>
      </c>
      <c r="CA77" s="669">
        <v>70.729757220438415</v>
      </c>
      <c r="CB77" s="669">
        <v>71.098232630432165</v>
      </c>
      <c r="CC77" s="669">
        <v>78.59812494788703</v>
      </c>
      <c r="CD77" s="669">
        <v>86.039915570371178</v>
      </c>
      <c r="CE77" s="669">
        <v>87.904511912612264</v>
      </c>
      <c r="CF77" s="669">
        <v>67.562110480000001</v>
      </c>
      <c r="CG77" s="669">
        <v>80.810263280000001</v>
      </c>
      <c r="CH77" s="669">
        <v>83.346960109999998</v>
      </c>
      <c r="CI77" s="669">
        <v>91.346694649999989</v>
      </c>
      <c r="CJ77" s="669">
        <v>68.42918450325331</v>
      </c>
      <c r="CK77" s="669">
        <v>69.57670725849151</v>
      </c>
      <c r="CL77" s="669">
        <v>74.118091757500451</v>
      </c>
      <c r="CM77" s="669">
        <v>85.806638088882295</v>
      </c>
      <c r="CN77" s="669">
        <v>82.712666732277867</v>
      </c>
      <c r="CO77" s="669">
        <v>71.774618791458209</v>
      </c>
      <c r="CP77" s="669">
        <v>90.475874553759013</v>
      </c>
      <c r="CQ77" s="669">
        <v>100.24352033685459</v>
      </c>
      <c r="CR77" s="669">
        <v>77.840687052254367</v>
      </c>
      <c r="CS77" s="669">
        <v>90.56223612719063</v>
      </c>
      <c r="CT77" s="669">
        <v>90.56223612719063</v>
      </c>
      <c r="CU77" s="669">
        <v>90.56223612719063</v>
      </c>
      <c r="CV77" s="669">
        <v>90.56223612719063</v>
      </c>
      <c r="CW77" s="669">
        <v>90.56223612719063</v>
      </c>
      <c r="CX77" s="669">
        <v>90.56223612719063</v>
      </c>
      <c r="CY77" s="669">
        <v>90.56223612719063</v>
      </c>
      <c r="CZ77" s="669">
        <v>90.56223612719063</v>
      </c>
      <c r="DA77" s="669">
        <v>90.56223612719063</v>
      </c>
      <c r="DB77" s="669">
        <v>90.56223612719063</v>
      </c>
      <c r="DC77" s="669">
        <v>90.56223612719063</v>
      </c>
    </row>
    <row r="78" spans="2:107">
      <c r="B78" s="668" t="s">
        <v>908</v>
      </c>
      <c r="C78" s="669"/>
      <c r="D78" s="669">
        <v>0</v>
      </c>
      <c r="E78" s="669">
        <v>0</v>
      </c>
      <c r="F78" s="669">
        <v>0</v>
      </c>
      <c r="G78" s="669">
        <v>0</v>
      </c>
      <c r="H78" s="669">
        <v>0</v>
      </c>
      <c r="I78" s="669">
        <v>0</v>
      </c>
      <c r="J78" s="669">
        <v>0</v>
      </c>
      <c r="K78" s="669">
        <v>0</v>
      </c>
      <c r="L78" s="669">
        <v>0</v>
      </c>
      <c r="M78" s="669">
        <v>0</v>
      </c>
      <c r="N78" s="669">
        <v>0</v>
      </c>
      <c r="O78" s="669">
        <v>0</v>
      </c>
      <c r="P78" s="669">
        <v>23570.762500000001</v>
      </c>
      <c r="Q78" s="669">
        <v>23570.762500000001</v>
      </c>
      <c r="R78" s="669">
        <v>23570.762500000001</v>
      </c>
      <c r="S78" s="669">
        <v>23570.762500000001</v>
      </c>
      <c r="T78" s="669">
        <v>17638.61275</v>
      </c>
      <c r="U78" s="669">
        <v>17638.61275</v>
      </c>
      <c r="V78" s="669">
        <v>17638.61275</v>
      </c>
      <c r="W78" s="669">
        <v>17638.61275</v>
      </c>
      <c r="X78" s="669">
        <v>16472.396000000001</v>
      </c>
      <c r="Y78" s="669">
        <v>16472.396000000001</v>
      </c>
      <c r="Z78" s="669">
        <v>16472.396000000001</v>
      </c>
      <c r="AA78" s="669">
        <v>16472.396000000001</v>
      </c>
      <c r="AB78" s="669">
        <v>18936.062750000001</v>
      </c>
      <c r="AC78" s="669">
        <v>18936.062750000001</v>
      </c>
      <c r="AD78" s="669">
        <v>18936.062750000001</v>
      </c>
      <c r="AE78" s="669">
        <v>18936.062750000001</v>
      </c>
      <c r="AF78" s="669">
        <v>19963.473000000002</v>
      </c>
      <c r="AG78" s="669">
        <v>19963.473000000002</v>
      </c>
      <c r="AH78" s="669">
        <v>19963.473000000002</v>
      </c>
      <c r="AI78" s="669">
        <v>19963.473000000002</v>
      </c>
      <c r="AJ78" s="669">
        <v>30708.05975</v>
      </c>
      <c r="AK78" s="669">
        <v>30708.05975</v>
      </c>
      <c r="AL78" s="669">
        <v>30708.05975</v>
      </c>
      <c r="AM78" s="669">
        <v>30708.05975</v>
      </c>
      <c r="AN78" s="669">
        <v>55994.798999999999</v>
      </c>
      <c r="AO78" s="669">
        <v>55994.798999999999</v>
      </c>
      <c r="AP78" s="669">
        <v>55994.798999999999</v>
      </c>
      <c r="AQ78" s="669">
        <v>55994.798999999999</v>
      </c>
      <c r="AR78" s="669">
        <v>43018.328500000003</v>
      </c>
      <c r="AS78" s="669">
        <v>43018.328500000003</v>
      </c>
      <c r="AT78" s="669">
        <v>43018.328500000003</v>
      </c>
      <c r="AU78" s="669">
        <v>43018.328500000003</v>
      </c>
      <c r="AV78" s="669">
        <v>66399.7215</v>
      </c>
      <c r="AW78" s="669">
        <v>66399.7215</v>
      </c>
      <c r="AX78" s="669">
        <v>66399.7215</v>
      </c>
      <c r="AY78" s="669">
        <v>66399.7215</v>
      </c>
      <c r="AZ78" s="669">
        <v>65739.184000000008</v>
      </c>
      <c r="BA78" s="669">
        <v>88540.337</v>
      </c>
      <c r="BB78" s="669">
        <v>93252.127000000008</v>
      </c>
      <c r="BC78" s="669">
        <v>89540.866999999998</v>
      </c>
      <c r="BD78" s="669">
        <v>73538.502000000008</v>
      </c>
      <c r="BE78" s="669">
        <v>77876.767999999996</v>
      </c>
      <c r="BF78" s="669">
        <v>106097.269</v>
      </c>
      <c r="BG78" s="669">
        <v>86423.329999999987</v>
      </c>
      <c r="BH78" s="669">
        <v>81473.044999999998</v>
      </c>
      <c r="BI78" s="669">
        <v>104543.45385000001</v>
      </c>
      <c r="BJ78" s="669">
        <v>133501.51951999997</v>
      </c>
      <c r="BK78" s="669">
        <v>113390.0508</v>
      </c>
      <c r="BL78" s="669">
        <v>100937.5794</v>
      </c>
      <c r="BM78" s="669">
        <v>104658.64231</v>
      </c>
      <c r="BN78" s="669">
        <v>113316.81204999998</v>
      </c>
      <c r="BO78" s="669">
        <v>117616.07959000001</v>
      </c>
      <c r="BP78" s="669">
        <v>88030.341229999991</v>
      </c>
      <c r="BQ78" s="669">
        <v>101586.13235999999</v>
      </c>
      <c r="BR78" s="669">
        <v>130900.79084999999</v>
      </c>
      <c r="BS78" s="669">
        <v>119005.28687000001</v>
      </c>
      <c r="BT78" s="669">
        <v>131542.5646325</v>
      </c>
      <c r="BU78" s="669">
        <v>131542.5646325</v>
      </c>
      <c r="BV78" s="669">
        <v>131542.5646325</v>
      </c>
      <c r="BW78" s="669">
        <v>131542.5646325</v>
      </c>
      <c r="BX78" s="669">
        <v>151741.8605025</v>
      </c>
      <c r="BY78" s="669">
        <v>151741.8605025</v>
      </c>
      <c r="BZ78" s="669">
        <v>151741.8605025</v>
      </c>
      <c r="CA78" s="669">
        <v>151741.8605025</v>
      </c>
      <c r="CB78" s="669">
        <v>134229.96743000005</v>
      </c>
      <c r="CC78" s="669">
        <v>133660.30886999992</v>
      </c>
      <c r="CD78" s="669">
        <v>179312.21551000001</v>
      </c>
      <c r="CE78" s="669">
        <v>211444.30026999992</v>
      </c>
      <c r="CF78" s="669">
        <v>159870.55509000004</v>
      </c>
      <c r="CG78" s="669">
        <v>157144.17792999995</v>
      </c>
      <c r="CH78" s="669">
        <v>191409.74762000004</v>
      </c>
      <c r="CI78" s="669">
        <v>184822.42798000001</v>
      </c>
      <c r="CJ78" s="669">
        <v>132138.51689999999</v>
      </c>
      <c r="CK78" s="669">
        <v>114568.75559999992</v>
      </c>
      <c r="CL78" s="669">
        <v>138865.96937000001</v>
      </c>
      <c r="CM78" s="669">
        <v>177062.15943999993</v>
      </c>
      <c r="CN78" s="669">
        <v>158044.90289</v>
      </c>
      <c r="CO78" s="669">
        <v>120147.67887</v>
      </c>
      <c r="CP78" s="669">
        <v>172063.08662000002</v>
      </c>
      <c r="CQ78" s="669">
        <v>210615.80361999999</v>
      </c>
      <c r="CR78" s="669">
        <v>155998.83616000001</v>
      </c>
      <c r="CS78" s="669">
        <v>134189.46791000001</v>
      </c>
      <c r="CT78" s="669">
        <v>134189.46791000001</v>
      </c>
      <c r="CU78" s="669">
        <v>134189.46791000001</v>
      </c>
      <c r="CV78" s="669">
        <v>134189.46791000001</v>
      </c>
      <c r="CW78" s="669">
        <v>134189.46791000001</v>
      </c>
      <c r="CX78" s="669">
        <v>134189.46791000001</v>
      </c>
      <c r="CY78" s="669">
        <v>134189.46791000001</v>
      </c>
      <c r="CZ78" s="669">
        <v>134189.46791000001</v>
      </c>
      <c r="DA78" s="669">
        <v>134189.46791000001</v>
      </c>
      <c r="DB78" s="669">
        <v>134189.46791000001</v>
      </c>
      <c r="DC78" s="669">
        <v>134189.46791000001</v>
      </c>
    </row>
    <row r="79" spans="2:107">
      <c r="B79" s="668" t="s">
        <v>909</v>
      </c>
      <c r="C79" s="669"/>
      <c r="D79" s="669">
        <v>0</v>
      </c>
      <c r="E79" s="669">
        <v>0</v>
      </c>
      <c r="F79" s="669">
        <v>0</v>
      </c>
      <c r="G79" s="669">
        <v>0</v>
      </c>
      <c r="H79" s="669">
        <v>0</v>
      </c>
      <c r="I79" s="669">
        <v>0</v>
      </c>
      <c r="J79" s="669">
        <v>0</v>
      </c>
      <c r="K79" s="669">
        <v>0</v>
      </c>
      <c r="L79" s="669">
        <v>0</v>
      </c>
      <c r="M79" s="669">
        <v>0</v>
      </c>
      <c r="N79" s="669">
        <v>0</v>
      </c>
      <c r="O79" s="669">
        <v>0</v>
      </c>
      <c r="P79" s="669">
        <v>16.404591085632784</v>
      </c>
      <c r="Q79" s="669">
        <v>16.404591085632784</v>
      </c>
      <c r="R79" s="669">
        <v>16.404591085632784</v>
      </c>
      <c r="S79" s="669">
        <v>16.404591085632784</v>
      </c>
      <c r="T79" s="669">
        <v>12.894845231701185</v>
      </c>
      <c r="U79" s="669">
        <v>12.894845231701185</v>
      </c>
      <c r="V79" s="669">
        <v>12.894845231701185</v>
      </c>
      <c r="W79" s="669">
        <v>12.894845231701185</v>
      </c>
      <c r="X79" s="669">
        <v>13.593074999999997</v>
      </c>
      <c r="Y79" s="669">
        <v>13.593074999999997</v>
      </c>
      <c r="Z79" s="669">
        <v>13.593074999999997</v>
      </c>
      <c r="AA79" s="669">
        <v>13.593074999999997</v>
      </c>
      <c r="AB79" s="669">
        <v>17.324046347830894</v>
      </c>
      <c r="AC79" s="669">
        <v>17.324046347830894</v>
      </c>
      <c r="AD79" s="669">
        <v>17.324046347830894</v>
      </c>
      <c r="AE79" s="669">
        <v>17.324046347830894</v>
      </c>
      <c r="AF79" s="669">
        <v>23.976577261088529</v>
      </c>
      <c r="AG79" s="669">
        <v>23.976577261088529</v>
      </c>
      <c r="AH79" s="669">
        <v>23.976577261088529</v>
      </c>
      <c r="AI79" s="669">
        <v>23.976577261088529</v>
      </c>
      <c r="AJ79" s="669">
        <v>29.654646002515655</v>
      </c>
      <c r="AK79" s="669">
        <v>29.654646002515655</v>
      </c>
      <c r="AL79" s="669">
        <v>29.654646002515655</v>
      </c>
      <c r="AM79" s="669">
        <v>29.654646002515655</v>
      </c>
      <c r="AN79" s="669">
        <v>39.333916362931518</v>
      </c>
      <c r="AO79" s="669">
        <v>39.333916362931518</v>
      </c>
      <c r="AP79" s="669">
        <v>39.333916362931518</v>
      </c>
      <c r="AQ79" s="669">
        <v>39.333916362931518</v>
      </c>
      <c r="AR79" s="669">
        <v>49.2523549082049</v>
      </c>
      <c r="AS79" s="669">
        <v>49.2523549082049</v>
      </c>
      <c r="AT79" s="669">
        <v>49.2523549082049</v>
      </c>
      <c r="AU79" s="669">
        <v>49.2523549082049</v>
      </c>
      <c r="AV79" s="669">
        <v>60.317000947447262</v>
      </c>
      <c r="AW79" s="669">
        <v>60.317000947447262</v>
      </c>
      <c r="AX79" s="669">
        <v>60.317000947447262</v>
      </c>
      <c r="AY79" s="669">
        <v>60.317000947447262</v>
      </c>
      <c r="AZ79" s="669">
        <v>64.765858125808847</v>
      </c>
      <c r="BA79" s="669">
        <v>59.712608285896081</v>
      </c>
      <c r="BB79" s="669">
        <v>69.864298652598364</v>
      </c>
      <c r="BC79" s="669">
        <v>93.950645776152484</v>
      </c>
      <c r="BD79" s="669">
        <v>91.824915954586274</v>
      </c>
      <c r="BE79" s="669">
        <v>77.493526172685137</v>
      </c>
      <c r="BF79" s="669">
        <v>84.220454417561655</v>
      </c>
      <c r="BG79" s="669">
        <v>91.945128178449181</v>
      </c>
      <c r="BH79" s="669">
        <v>67.690964650395543</v>
      </c>
      <c r="BI79" s="669">
        <v>98.957801175111456</v>
      </c>
      <c r="BJ79" s="669">
        <v>111.37801035341502</v>
      </c>
      <c r="BK79" s="669">
        <v>120.23058882646573</v>
      </c>
      <c r="BL79" s="669">
        <v>90.319114712910334</v>
      </c>
      <c r="BM79" s="669">
        <v>101.4175054402326</v>
      </c>
      <c r="BN79" s="669">
        <v>94.042608921524106</v>
      </c>
      <c r="BO79" s="669">
        <v>117.6520606234438</v>
      </c>
      <c r="BP79" s="669">
        <v>111.31260448633942</v>
      </c>
      <c r="BQ79" s="669">
        <v>98.947313747098576</v>
      </c>
      <c r="BR79" s="669">
        <v>101.48770349025834</v>
      </c>
      <c r="BS79" s="669">
        <v>113.8942832893747</v>
      </c>
      <c r="BT79" s="669">
        <v>110.51012748628324</v>
      </c>
      <c r="BU79" s="669">
        <v>110.51012748628324</v>
      </c>
      <c r="BV79" s="669">
        <v>110.51012748628324</v>
      </c>
      <c r="BW79" s="669">
        <v>110.51012748628324</v>
      </c>
      <c r="BX79" s="669">
        <v>110.02522099784977</v>
      </c>
      <c r="BY79" s="669">
        <v>110.02522099784977</v>
      </c>
      <c r="BZ79" s="669">
        <v>110.02522099784977</v>
      </c>
      <c r="CA79" s="669">
        <v>110.02522099784977</v>
      </c>
      <c r="CB79" s="669">
        <v>65.710127794118478</v>
      </c>
      <c r="CC79" s="669">
        <v>90.944165997125069</v>
      </c>
      <c r="CD79" s="669">
        <v>87.764529614569526</v>
      </c>
      <c r="CE79" s="669">
        <v>88.867384681634348</v>
      </c>
      <c r="CF79" s="669">
        <v>95.061511310000014</v>
      </c>
      <c r="CG79" s="669">
        <v>82.751379069999999</v>
      </c>
      <c r="CH79" s="669">
        <v>94.38452620000001</v>
      </c>
      <c r="CI79" s="669">
        <v>94.738157400000034</v>
      </c>
      <c r="CJ79" s="669">
        <v>99.225282522443564</v>
      </c>
      <c r="CK79" s="669">
        <v>98.991111372303564</v>
      </c>
      <c r="CL79" s="669">
        <v>116.83868490590464</v>
      </c>
      <c r="CM79" s="669">
        <v>101.6582454183033</v>
      </c>
      <c r="CN79" s="669">
        <v>111.48394830655546</v>
      </c>
      <c r="CO79" s="669">
        <v>86.217666183805136</v>
      </c>
      <c r="CP79" s="669">
        <v>114.07542452158816</v>
      </c>
      <c r="CQ79" s="669">
        <v>114.02515488237505</v>
      </c>
      <c r="CR79" s="669">
        <v>87.688996220375429</v>
      </c>
      <c r="CS79" s="669">
        <v>135.15782663510274</v>
      </c>
      <c r="CT79" s="669">
        <v>135.15782663510274</v>
      </c>
      <c r="CU79" s="669">
        <v>135.15782663510274</v>
      </c>
      <c r="CV79" s="669">
        <v>135.15782663510274</v>
      </c>
      <c r="CW79" s="669">
        <v>135.15782663510274</v>
      </c>
      <c r="CX79" s="669">
        <v>135.15782663510274</v>
      </c>
      <c r="CY79" s="669">
        <v>135.15782663510274</v>
      </c>
      <c r="CZ79" s="669">
        <v>135.15782663510274</v>
      </c>
      <c r="DA79" s="669">
        <v>135.15782663510274</v>
      </c>
      <c r="DB79" s="669">
        <v>135.15782663510274</v>
      </c>
      <c r="DC79" s="669">
        <v>135.15782663510274</v>
      </c>
    </row>
    <row r="80" spans="2:107">
      <c r="B80" s="668" t="s">
        <v>910</v>
      </c>
      <c r="C80" s="669"/>
      <c r="D80" s="669">
        <v>0</v>
      </c>
      <c r="E80" s="669">
        <v>0</v>
      </c>
      <c r="F80" s="669">
        <v>0</v>
      </c>
      <c r="G80" s="669">
        <v>0</v>
      </c>
      <c r="H80" s="669">
        <v>0</v>
      </c>
      <c r="I80" s="669">
        <v>0</v>
      </c>
      <c r="J80" s="669">
        <v>0</v>
      </c>
      <c r="K80" s="669">
        <v>0</v>
      </c>
      <c r="L80" s="669">
        <v>0</v>
      </c>
      <c r="M80" s="669">
        <v>0</v>
      </c>
      <c r="N80" s="669">
        <v>0</v>
      </c>
      <c r="O80" s="669">
        <v>0</v>
      </c>
      <c r="P80" s="669">
        <v>5107.8540000000003</v>
      </c>
      <c r="Q80" s="669">
        <v>5107.8540000000003</v>
      </c>
      <c r="R80" s="669">
        <v>5107.8540000000003</v>
      </c>
      <c r="S80" s="669">
        <v>5107.8540000000003</v>
      </c>
      <c r="T80" s="669">
        <v>5982.4385000000002</v>
      </c>
      <c r="U80" s="669">
        <v>5982.4385000000002</v>
      </c>
      <c r="V80" s="669">
        <v>5982.4385000000002</v>
      </c>
      <c r="W80" s="669">
        <v>5982.4385000000002</v>
      </c>
      <c r="X80" s="669">
        <v>6152.3907499999987</v>
      </c>
      <c r="Y80" s="669">
        <v>6152.3907499999987</v>
      </c>
      <c r="Z80" s="669">
        <v>6152.3907499999987</v>
      </c>
      <c r="AA80" s="669">
        <v>6152.3907499999987</v>
      </c>
      <c r="AB80" s="669">
        <v>8366.3722500000003</v>
      </c>
      <c r="AC80" s="669">
        <v>8366.3722500000003</v>
      </c>
      <c r="AD80" s="669">
        <v>8366.3722500000003</v>
      </c>
      <c r="AE80" s="669">
        <v>8366.3722500000003</v>
      </c>
      <c r="AF80" s="669">
        <v>10250.34425</v>
      </c>
      <c r="AG80" s="669">
        <v>10250.34425</v>
      </c>
      <c r="AH80" s="669">
        <v>10250.34425</v>
      </c>
      <c r="AI80" s="669">
        <v>10250.34425</v>
      </c>
      <c r="AJ80" s="669">
        <v>12727.741249999999</v>
      </c>
      <c r="AK80" s="669">
        <v>12727.741249999999</v>
      </c>
      <c r="AL80" s="669">
        <v>12727.741249999999</v>
      </c>
      <c r="AM80" s="669">
        <v>12727.741249999999</v>
      </c>
      <c r="AN80" s="669">
        <v>15320.053249999999</v>
      </c>
      <c r="AO80" s="669">
        <v>15320.053249999999</v>
      </c>
      <c r="AP80" s="669">
        <v>15320.053249999999</v>
      </c>
      <c r="AQ80" s="669">
        <v>15320.053249999999</v>
      </c>
      <c r="AR80" s="669">
        <v>20397.264500000001</v>
      </c>
      <c r="AS80" s="669">
        <v>20397.264500000001</v>
      </c>
      <c r="AT80" s="669">
        <v>20397.264500000001</v>
      </c>
      <c r="AU80" s="669">
        <v>20397.264500000001</v>
      </c>
      <c r="AV80" s="669">
        <v>23428.80125</v>
      </c>
      <c r="AW80" s="669">
        <v>23428.80125</v>
      </c>
      <c r="AX80" s="669">
        <v>23428.80125</v>
      </c>
      <c r="AY80" s="669">
        <v>23428.80125</v>
      </c>
      <c r="AZ80" s="669">
        <v>56785.566999999995</v>
      </c>
      <c r="BA80" s="669">
        <v>20337.932000000001</v>
      </c>
      <c r="BB80" s="669">
        <v>23415.284</v>
      </c>
      <c r="BC80" s="669">
        <v>30911.315999999999</v>
      </c>
      <c r="BD80" s="669">
        <v>24163.832000000002</v>
      </c>
      <c r="BE80" s="669">
        <v>25994.347999999998</v>
      </c>
      <c r="BF80" s="669">
        <v>29222.277000000002</v>
      </c>
      <c r="BG80" s="669">
        <v>29879.236000000001</v>
      </c>
      <c r="BH80" s="669">
        <v>29341.934999999998</v>
      </c>
      <c r="BI80" s="669">
        <v>32546.800499999998</v>
      </c>
      <c r="BJ80" s="669">
        <v>43266.260000000009</v>
      </c>
      <c r="BK80" s="669">
        <v>38892.157690000007</v>
      </c>
      <c r="BL80" s="669">
        <v>30942.552309999999</v>
      </c>
      <c r="BM80" s="669">
        <v>33419.845820000002</v>
      </c>
      <c r="BN80" s="669">
        <v>37204.609930000006</v>
      </c>
      <c r="BO80" s="669">
        <v>36279.394660000005</v>
      </c>
      <c r="BP80" s="669">
        <v>40228.399850000002</v>
      </c>
      <c r="BQ80" s="669">
        <v>36821.948450000011</v>
      </c>
      <c r="BR80" s="669">
        <v>38467.830419999991</v>
      </c>
      <c r="BS80" s="669">
        <v>37323.868819999989</v>
      </c>
      <c r="BT80" s="669">
        <v>42435.686302500006</v>
      </c>
      <c r="BU80" s="669">
        <v>42435.686302500006</v>
      </c>
      <c r="BV80" s="669">
        <v>42435.686302500006</v>
      </c>
      <c r="BW80" s="669">
        <v>42435.686302500006</v>
      </c>
      <c r="BX80" s="669">
        <v>39067.793737499946</v>
      </c>
      <c r="BY80" s="669">
        <v>39067.793737499946</v>
      </c>
      <c r="BZ80" s="669">
        <v>39067.793737499946</v>
      </c>
      <c r="CA80" s="669">
        <v>39067.793737499946</v>
      </c>
      <c r="CB80" s="669">
        <v>32220.068770000016</v>
      </c>
      <c r="CC80" s="669">
        <v>33080.175289999999</v>
      </c>
      <c r="CD80" s="669">
        <v>34934.985850000005</v>
      </c>
      <c r="CE80" s="669">
        <v>35011.619769999954</v>
      </c>
      <c r="CF80" s="669">
        <v>35875.024639999938</v>
      </c>
      <c r="CG80" s="669">
        <v>36640.679999999971</v>
      </c>
      <c r="CH80" s="669">
        <v>37921.690300000009</v>
      </c>
      <c r="CI80" s="669">
        <v>39901.763509999975</v>
      </c>
      <c r="CJ80" s="669">
        <v>35667.071670000019</v>
      </c>
      <c r="CK80" s="669">
        <v>33558.483570000011</v>
      </c>
      <c r="CL80" s="669">
        <v>41878.88059000003</v>
      </c>
      <c r="CM80" s="669">
        <v>41499.674229999997</v>
      </c>
      <c r="CN80" s="669">
        <v>37119.063670000003</v>
      </c>
      <c r="CO80" s="669">
        <v>32862.507329999993</v>
      </c>
      <c r="CP80" s="669">
        <v>45270.859519999969</v>
      </c>
      <c r="CQ80" s="669">
        <v>45184.684889999975</v>
      </c>
      <c r="CR80" s="669">
        <v>33676.609259999997</v>
      </c>
      <c r="CS80" s="669">
        <v>38863.085219999979</v>
      </c>
      <c r="CT80" s="669">
        <v>38863.085219999979</v>
      </c>
      <c r="CU80" s="669">
        <v>38863.085219999979</v>
      </c>
      <c r="CV80" s="669">
        <v>38863.085219999979</v>
      </c>
      <c r="CW80" s="669">
        <v>38863.085219999979</v>
      </c>
      <c r="CX80" s="669">
        <v>38863.085219999979</v>
      </c>
      <c r="CY80" s="669">
        <v>38863.085219999979</v>
      </c>
      <c r="CZ80" s="669">
        <v>38863.085219999979</v>
      </c>
      <c r="DA80" s="669">
        <v>38863.085219999979</v>
      </c>
      <c r="DB80" s="669">
        <v>38863.085219999979</v>
      </c>
      <c r="DC80" s="669">
        <v>38863.085219999979</v>
      </c>
    </row>
    <row r="81" spans="2:107">
      <c r="B81" s="670" t="s">
        <v>911</v>
      </c>
      <c r="C81" s="671"/>
      <c r="D81" s="671">
        <v>11.0625</v>
      </c>
      <c r="E81" s="671">
        <v>11.0625</v>
      </c>
      <c r="F81" s="671">
        <v>11.0625</v>
      </c>
      <c r="G81" s="671">
        <v>11.0625</v>
      </c>
      <c r="H81" s="671">
        <v>11.69001893995884</v>
      </c>
      <c r="I81" s="671">
        <v>11.69001893995884</v>
      </c>
      <c r="J81" s="671">
        <v>11.69001893995884</v>
      </c>
      <c r="K81" s="671">
        <v>11.69001893995884</v>
      </c>
      <c r="L81" s="671">
        <v>9.2899999999999991</v>
      </c>
      <c r="M81" s="671">
        <v>9.2899999999999991</v>
      </c>
      <c r="N81" s="671">
        <v>9.2899999999999991</v>
      </c>
      <c r="O81" s="671">
        <v>9.2899999999999991</v>
      </c>
      <c r="P81" s="671">
        <v>10.955</v>
      </c>
      <c r="Q81" s="671">
        <v>10.955</v>
      </c>
      <c r="R81" s="671">
        <v>10.955</v>
      </c>
      <c r="S81" s="671">
        <v>10.955</v>
      </c>
      <c r="T81" s="671">
        <v>10.442499999999999</v>
      </c>
      <c r="U81" s="671">
        <v>10.442499999999999</v>
      </c>
      <c r="V81" s="671">
        <v>10.442499999999999</v>
      </c>
      <c r="W81" s="671">
        <v>10.442499999999999</v>
      </c>
      <c r="X81" s="671">
        <v>17.787892251822043</v>
      </c>
      <c r="Y81" s="671">
        <v>17.787892251822043</v>
      </c>
      <c r="Z81" s="671">
        <v>17.787892251822043</v>
      </c>
      <c r="AA81" s="671">
        <v>17.787892251822043</v>
      </c>
      <c r="AB81" s="671">
        <v>23.88060783834387</v>
      </c>
      <c r="AC81" s="671">
        <v>23.88060783834387</v>
      </c>
      <c r="AD81" s="671">
        <v>23.88060783834387</v>
      </c>
      <c r="AE81" s="671">
        <v>23.88060783834387</v>
      </c>
      <c r="AF81" s="671">
        <v>27.794403600508197</v>
      </c>
      <c r="AG81" s="671">
        <v>27.794403600508197</v>
      </c>
      <c r="AH81" s="671">
        <v>27.794403600508197</v>
      </c>
      <c r="AI81" s="671">
        <v>27.794403600508197</v>
      </c>
      <c r="AJ81" s="671">
        <v>47.413225648358761</v>
      </c>
      <c r="AK81" s="671">
        <v>47.413225648358761</v>
      </c>
      <c r="AL81" s="671">
        <v>47.413225648358761</v>
      </c>
      <c r="AM81" s="671">
        <v>47.413225648358761</v>
      </c>
      <c r="AN81" s="671">
        <v>55.358486084910396</v>
      </c>
      <c r="AO81" s="671">
        <v>55.358486084910396</v>
      </c>
      <c r="AP81" s="671">
        <v>55.358486084910396</v>
      </c>
      <c r="AQ81" s="671">
        <v>55.358486084910396</v>
      </c>
      <c r="AR81" s="671">
        <v>77.690028624228233</v>
      </c>
      <c r="AS81" s="671">
        <v>77.690028624228233</v>
      </c>
      <c r="AT81" s="671">
        <v>77.690028624228233</v>
      </c>
      <c r="AU81" s="671">
        <v>77.690028624228233</v>
      </c>
      <c r="AV81" s="671">
        <v>87.358241317933533</v>
      </c>
      <c r="AW81" s="671">
        <v>87.358241317933533</v>
      </c>
      <c r="AX81" s="671">
        <v>87.358241317933533</v>
      </c>
      <c r="AY81" s="671">
        <v>87.358241317933533</v>
      </c>
      <c r="AZ81" s="671">
        <v>96.739933541148162</v>
      </c>
      <c r="BA81" s="671">
        <v>96.739933541148162</v>
      </c>
      <c r="BB81" s="671">
        <v>96.739933541148162</v>
      </c>
      <c r="BC81" s="671">
        <v>96.739933541148162</v>
      </c>
      <c r="BD81" s="671">
        <v>118.54273104865797</v>
      </c>
      <c r="BE81" s="671">
        <v>118.54273104865797</v>
      </c>
      <c r="BF81" s="671">
        <v>118.54273104865797</v>
      </c>
      <c r="BG81" s="671">
        <v>118.54273104865797</v>
      </c>
      <c r="BH81" s="671">
        <v>129.13081580450114</v>
      </c>
      <c r="BI81" s="671">
        <v>129.13081580450114</v>
      </c>
      <c r="BJ81" s="671">
        <v>129.13081580450114</v>
      </c>
      <c r="BK81" s="671">
        <v>129.13081580450114</v>
      </c>
      <c r="BL81" s="671">
        <v>144.60496602289021</v>
      </c>
      <c r="BM81" s="671">
        <v>144.60496602289021</v>
      </c>
      <c r="BN81" s="671">
        <v>144.60496602289021</v>
      </c>
      <c r="BO81" s="671">
        <v>144.60496602289021</v>
      </c>
      <c r="BP81" s="671">
        <v>147.32031010999793</v>
      </c>
      <c r="BQ81" s="671">
        <v>147.32031010999793</v>
      </c>
      <c r="BR81" s="671">
        <v>147.32031010999793</v>
      </c>
      <c r="BS81" s="671">
        <v>147.32031010999793</v>
      </c>
      <c r="BT81" s="671">
        <v>191.74507461255951</v>
      </c>
      <c r="BU81" s="671">
        <v>191.74507461255951</v>
      </c>
      <c r="BV81" s="671">
        <v>191.74507461255951</v>
      </c>
      <c r="BW81" s="671">
        <v>191.74507461255951</v>
      </c>
      <c r="BX81" s="671">
        <v>197.50875498785621</v>
      </c>
      <c r="BY81" s="671">
        <v>197.50875498785621</v>
      </c>
      <c r="BZ81" s="671">
        <v>197.50875498785621</v>
      </c>
      <c r="CA81" s="671">
        <v>197.50875498785621</v>
      </c>
      <c r="CB81" s="671">
        <v>201.47928266266808</v>
      </c>
      <c r="CC81" s="671">
        <v>211.435639449923</v>
      </c>
      <c r="CD81" s="671">
        <v>213.50240942295861</v>
      </c>
      <c r="CE81" s="671">
        <v>237.0228657868328</v>
      </c>
      <c r="CF81" s="671">
        <v>187.66126298633156</v>
      </c>
      <c r="CG81" s="671">
        <v>204.9873351560567</v>
      </c>
      <c r="CH81" s="671">
        <v>288.52727671573422</v>
      </c>
      <c r="CI81" s="671">
        <v>232.45459371025265</v>
      </c>
      <c r="CJ81" s="671">
        <v>225.38007949020221</v>
      </c>
      <c r="CK81" s="671">
        <v>224.84515182917841</v>
      </c>
      <c r="CL81" s="671">
        <v>291.43724719238577</v>
      </c>
      <c r="CM81" s="671">
        <v>273.31058968437674</v>
      </c>
      <c r="CN81" s="671">
        <v>169.24383346092529</v>
      </c>
      <c r="CO81" s="671">
        <v>75.80776607856626</v>
      </c>
      <c r="CP81" s="671">
        <v>132.66509583560688</v>
      </c>
      <c r="CQ81" s="671">
        <v>143.72729729339721</v>
      </c>
      <c r="CR81" s="671">
        <v>95.741111093339498</v>
      </c>
      <c r="CS81" s="671">
        <v>188.87215178517778</v>
      </c>
      <c r="CT81" s="671">
        <v>188.87215178517778</v>
      </c>
      <c r="CU81" s="671">
        <v>188.87215178517778</v>
      </c>
      <c r="CV81" s="671">
        <v>188.87215178517778</v>
      </c>
      <c r="CW81" s="671">
        <v>188.87215178517778</v>
      </c>
      <c r="CX81" s="671">
        <v>188.87215178517778</v>
      </c>
      <c r="CY81" s="671">
        <v>188.87215178517778</v>
      </c>
      <c r="CZ81" s="671">
        <v>188.87215178517778</v>
      </c>
      <c r="DA81" s="671">
        <v>188.87215178517778</v>
      </c>
      <c r="DB81" s="671">
        <v>188.87215178517778</v>
      </c>
      <c r="DC81" s="671">
        <v>188.87215178517778</v>
      </c>
    </row>
    <row r="82" spans="2:107">
      <c r="B82" s="668" t="s">
        <v>912</v>
      </c>
      <c r="C82" s="669"/>
      <c r="D82" s="669">
        <v>2.2424999999999997</v>
      </c>
      <c r="E82" s="669">
        <v>2.2424999999999997</v>
      </c>
      <c r="F82" s="669">
        <v>2.2424999999999997</v>
      </c>
      <c r="G82" s="669">
        <v>2.2424999999999997</v>
      </c>
      <c r="H82" s="669">
        <v>3.7770980105586549</v>
      </c>
      <c r="I82" s="669">
        <v>3.7770980105586549</v>
      </c>
      <c r="J82" s="669">
        <v>3.7770980105586549</v>
      </c>
      <c r="K82" s="669">
        <v>3.7770980105586549</v>
      </c>
      <c r="L82" s="669">
        <v>3.5424999999999995</v>
      </c>
      <c r="M82" s="669">
        <v>3.5424999999999995</v>
      </c>
      <c r="N82" s="669">
        <v>3.5424999999999995</v>
      </c>
      <c r="O82" s="669">
        <v>3.5424999999999995</v>
      </c>
      <c r="P82" s="669">
        <v>3.5125000000000002</v>
      </c>
      <c r="Q82" s="669">
        <v>3.5125000000000002</v>
      </c>
      <c r="R82" s="669">
        <v>3.5125000000000002</v>
      </c>
      <c r="S82" s="669">
        <v>3.5125000000000002</v>
      </c>
      <c r="T82" s="669">
        <v>3.0625</v>
      </c>
      <c r="U82" s="669">
        <v>3.0625</v>
      </c>
      <c r="V82" s="669">
        <v>3.0625</v>
      </c>
      <c r="W82" s="669">
        <v>3.0625</v>
      </c>
      <c r="X82" s="669">
        <v>4.5966862406823576</v>
      </c>
      <c r="Y82" s="669">
        <v>4.5966862406823576</v>
      </c>
      <c r="Z82" s="669">
        <v>4.5966862406823576</v>
      </c>
      <c r="AA82" s="669">
        <v>4.5966862406823576</v>
      </c>
      <c r="AB82" s="669">
        <v>5.3607808505303627</v>
      </c>
      <c r="AC82" s="669">
        <v>5.3607808505303627</v>
      </c>
      <c r="AD82" s="669">
        <v>5.3607808505303627</v>
      </c>
      <c r="AE82" s="669">
        <v>5.3607808505303627</v>
      </c>
      <c r="AF82" s="669">
        <v>6.1937285317130577</v>
      </c>
      <c r="AG82" s="669">
        <v>6.1937285317130577</v>
      </c>
      <c r="AH82" s="669">
        <v>6.1937285317130577</v>
      </c>
      <c r="AI82" s="669">
        <v>6.1937285317130577</v>
      </c>
      <c r="AJ82" s="669">
        <v>5.1559555445588021</v>
      </c>
      <c r="AK82" s="669">
        <v>5.1559555445588021</v>
      </c>
      <c r="AL82" s="669">
        <v>5.1559555445588021</v>
      </c>
      <c r="AM82" s="669">
        <v>5.1559555445588021</v>
      </c>
      <c r="AN82" s="669">
        <v>7.452515243828195</v>
      </c>
      <c r="AO82" s="669">
        <v>7.452515243828195</v>
      </c>
      <c r="AP82" s="669">
        <v>7.452515243828195</v>
      </c>
      <c r="AQ82" s="669">
        <v>7.452515243828195</v>
      </c>
      <c r="AR82" s="669">
        <v>10.722019419816421</v>
      </c>
      <c r="AS82" s="669">
        <v>10.722019419816421</v>
      </c>
      <c r="AT82" s="669">
        <v>10.722019419816421</v>
      </c>
      <c r="AU82" s="669">
        <v>10.722019419816421</v>
      </c>
      <c r="AV82" s="669">
        <v>18.613243057754218</v>
      </c>
      <c r="AW82" s="669">
        <v>18.613243057754218</v>
      </c>
      <c r="AX82" s="669">
        <v>18.613243057754218</v>
      </c>
      <c r="AY82" s="669">
        <v>18.613243057754218</v>
      </c>
      <c r="AZ82" s="669">
        <v>7.3589622013163005</v>
      </c>
      <c r="BA82" s="669">
        <v>7.3589622013163005</v>
      </c>
      <c r="BB82" s="669">
        <v>7.3589622013163005</v>
      </c>
      <c r="BC82" s="669">
        <v>7.3589622013163005</v>
      </c>
      <c r="BD82" s="669">
        <v>12.679668309061343</v>
      </c>
      <c r="BE82" s="669">
        <v>12.679668309061343</v>
      </c>
      <c r="BF82" s="669">
        <v>12.679668309061343</v>
      </c>
      <c r="BG82" s="669">
        <v>12.679668309061343</v>
      </c>
      <c r="BH82" s="669">
        <v>14.974160591171559</v>
      </c>
      <c r="BI82" s="669">
        <v>14.974160591171559</v>
      </c>
      <c r="BJ82" s="669">
        <v>14.974160591171559</v>
      </c>
      <c r="BK82" s="669">
        <v>14.974160591171559</v>
      </c>
      <c r="BL82" s="669">
        <v>18.810594591544984</v>
      </c>
      <c r="BM82" s="669">
        <v>18.810594591544984</v>
      </c>
      <c r="BN82" s="669">
        <v>18.810594591544984</v>
      </c>
      <c r="BO82" s="669">
        <v>18.810594591544984</v>
      </c>
      <c r="BP82" s="669">
        <v>19.519624830879113</v>
      </c>
      <c r="BQ82" s="669">
        <v>19.519624830879113</v>
      </c>
      <c r="BR82" s="669">
        <v>19.519624830879113</v>
      </c>
      <c r="BS82" s="669">
        <v>19.519624830879113</v>
      </c>
      <c r="BT82" s="669">
        <v>25.877119145097794</v>
      </c>
      <c r="BU82" s="669">
        <v>25.877119145097794</v>
      </c>
      <c r="BV82" s="669">
        <v>25.877119145097794</v>
      </c>
      <c r="BW82" s="669">
        <v>25.877119145097794</v>
      </c>
      <c r="BX82" s="669">
        <v>24.60510358441676</v>
      </c>
      <c r="BY82" s="669">
        <v>24.60510358441676</v>
      </c>
      <c r="BZ82" s="669">
        <v>24.60510358441676</v>
      </c>
      <c r="CA82" s="669">
        <v>24.60510358441676</v>
      </c>
      <c r="CB82" s="669">
        <v>29.187840001376578</v>
      </c>
      <c r="CC82" s="669">
        <v>33.609928170490896</v>
      </c>
      <c r="CD82" s="669">
        <v>40.298309483715833</v>
      </c>
      <c r="CE82" s="669">
        <v>38.296198509568399</v>
      </c>
      <c r="CF82" s="669">
        <v>37.541296392439889</v>
      </c>
      <c r="CG82" s="669">
        <v>40.489555875578709</v>
      </c>
      <c r="CH82" s="669">
        <v>53.260693933392794</v>
      </c>
      <c r="CI82" s="669">
        <v>52.962391572518641</v>
      </c>
      <c r="CJ82" s="669">
        <v>42.866768743094397</v>
      </c>
      <c r="CK82" s="669">
        <v>46.421673471164425</v>
      </c>
      <c r="CL82" s="669">
        <v>62.785190796036531</v>
      </c>
      <c r="CM82" s="669">
        <v>60.770615012852723</v>
      </c>
      <c r="CN82" s="669">
        <v>41.919150349999946</v>
      </c>
      <c r="CO82" s="669">
        <v>2.9813514679779676</v>
      </c>
      <c r="CP82" s="669">
        <v>18.075161303602037</v>
      </c>
      <c r="CQ82" s="669">
        <v>43.955106425157865</v>
      </c>
      <c r="CR82" s="669">
        <v>44.0929901381162</v>
      </c>
      <c r="CS82" s="669">
        <v>43.563845748689687</v>
      </c>
      <c r="CT82" s="669">
        <v>43.563845748689687</v>
      </c>
      <c r="CU82" s="669">
        <v>43.563845748689687</v>
      </c>
      <c r="CV82" s="669">
        <v>43.563845748689687</v>
      </c>
      <c r="CW82" s="669">
        <v>43.563845748689687</v>
      </c>
      <c r="CX82" s="669">
        <v>43.563845748689687</v>
      </c>
      <c r="CY82" s="669">
        <v>43.563845748689687</v>
      </c>
      <c r="CZ82" s="669">
        <v>43.563845748689687</v>
      </c>
      <c r="DA82" s="669">
        <v>43.563845748689687</v>
      </c>
      <c r="DB82" s="669">
        <v>43.563845748689687</v>
      </c>
      <c r="DC82" s="669">
        <v>43.563845748689687</v>
      </c>
    </row>
    <row r="83" spans="2:107">
      <c r="B83" s="668" t="s">
        <v>913</v>
      </c>
      <c r="C83" s="669"/>
      <c r="D83" s="669">
        <v>4.7424999999999997</v>
      </c>
      <c r="E83" s="669">
        <v>4.7424999999999997</v>
      </c>
      <c r="F83" s="669">
        <v>4.7424999999999997</v>
      </c>
      <c r="G83" s="669">
        <v>4.7424999999999997</v>
      </c>
      <c r="H83" s="669">
        <v>4.2488069317266683</v>
      </c>
      <c r="I83" s="669">
        <v>4.2488069317266683</v>
      </c>
      <c r="J83" s="669">
        <v>4.2488069317266683</v>
      </c>
      <c r="K83" s="669">
        <v>4.2488069317266683</v>
      </c>
      <c r="L83" s="669">
        <v>1.0674999999999999</v>
      </c>
      <c r="M83" s="669">
        <v>1.0674999999999999</v>
      </c>
      <c r="N83" s="669">
        <v>1.0674999999999999</v>
      </c>
      <c r="O83" s="669">
        <v>1.0674999999999999</v>
      </c>
      <c r="P83" s="669">
        <v>2.34</v>
      </c>
      <c r="Q83" s="669">
        <v>2.34</v>
      </c>
      <c r="R83" s="669">
        <v>2.34</v>
      </c>
      <c r="S83" s="669">
        <v>2.34</v>
      </c>
      <c r="T83" s="669">
        <v>2.95</v>
      </c>
      <c r="U83" s="669">
        <v>2.95</v>
      </c>
      <c r="V83" s="669">
        <v>2.95</v>
      </c>
      <c r="W83" s="669">
        <v>2.95</v>
      </c>
      <c r="X83" s="669">
        <v>7.5205860857645277</v>
      </c>
      <c r="Y83" s="669">
        <v>7.5205860857645277</v>
      </c>
      <c r="Z83" s="669">
        <v>7.5205860857645277</v>
      </c>
      <c r="AA83" s="669">
        <v>7.5205860857645277</v>
      </c>
      <c r="AB83" s="669">
        <v>10.875774340042</v>
      </c>
      <c r="AC83" s="669">
        <v>10.875774340042</v>
      </c>
      <c r="AD83" s="669">
        <v>10.875774340042</v>
      </c>
      <c r="AE83" s="669">
        <v>10.875774340042</v>
      </c>
      <c r="AF83" s="669">
        <v>12.189872793126188</v>
      </c>
      <c r="AG83" s="669">
        <v>12.189872793126188</v>
      </c>
      <c r="AH83" s="669">
        <v>12.189872793126188</v>
      </c>
      <c r="AI83" s="669">
        <v>12.189872793126188</v>
      </c>
      <c r="AJ83" s="669">
        <v>32.96</v>
      </c>
      <c r="AK83" s="669">
        <v>32.96</v>
      </c>
      <c r="AL83" s="669">
        <v>32.96</v>
      </c>
      <c r="AM83" s="669">
        <v>32.96</v>
      </c>
      <c r="AN83" s="669">
        <v>37.907499999999999</v>
      </c>
      <c r="AO83" s="669">
        <v>37.907499999999999</v>
      </c>
      <c r="AP83" s="669">
        <v>37.907499999999999</v>
      </c>
      <c r="AQ83" s="669">
        <v>37.907499999999999</v>
      </c>
      <c r="AR83" s="669">
        <v>46.5</v>
      </c>
      <c r="AS83" s="669">
        <v>46.5</v>
      </c>
      <c r="AT83" s="669">
        <v>46.5</v>
      </c>
      <c r="AU83" s="669">
        <v>46.5</v>
      </c>
      <c r="AV83" s="669">
        <v>43.614409222395125</v>
      </c>
      <c r="AW83" s="669">
        <v>43.614409222395125</v>
      </c>
      <c r="AX83" s="669">
        <v>43.614409222395125</v>
      </c>
      <c r="AY83" s="669">
        <v>43.614409222395125</v>
      </c>
      <c r="AZ83" s="669">
        <v>50.412168715367798</v>
      </c>
      <c r="BA83" s="669">
        <v>50.412168715367798</v>
      </c>
      <c r="BB83" s="669">
        <v>50.412168715367798</v>
      </c>
      <c r="BC83" s="669">
        <v>50.412168715367798</v>
      </c>
      <c r="BD83" s="669">
        <v>62.95</v>
      </c>
      <c r="BE83" s="669">
        <v>62.95</v>
      </c>
      <c r="BF83" s="669">
        <v>62.95</v>
      </c>
      <c r="BG83" s="669">
        <v>62.95</v>
      </c>
      <c r="BH83" s="669">
        <v>70.45</v>
      </c>
      <c r="BI83" s="669">
        <v>70.45</v>
      </c>
      <c r="BJ83" s="669">
        <v>70.45</v>
      </c>
      <c r="BK83" s="669">
        <v>70.45</v>
      </c>
      <c r="BL83" s="669">
        <v>73.400000000000006</v>
      </c>
      <c r="BM83" s="669">
        <v>73.400000000000006</v>
      </c>
      <c r="BN83" s="669">
        <v>73.400000000000006</v>
      </c>
      <c r="BO83" s="669">
        <v>73.400000000000006</v>
      </c>
      <c r="BP83" s="669">
        <v>75.924999999999997</v>
      </c>
      <c r="BQ83" s="669">
        <v>75.924999999999997</v>
      </c>
      <c r="BR83" s="669">
        <v>75.924999999999997</v>
      </c>
      <c r="BS83" s="669">
        <v>75.924999999999997</v>
      </c>
      <c r="BT83" s="669">
        <v>84.516791510102252</v>
      </c>
      <c r="BU83" s="669">
        <v>84.516791510102252</v>
      </c>
      <c r="BV83" s="669">
        <v>84.516791510102252</v>
      </c>
      <c r="BW83" s="669">
        <v>84.516791510102252</v>
      </c>
      <c r="BX83" s="669">
        <v>90.762111304539616</v>
      </c>
      <c r="BY83" s="669">
        <v>90.762111304539616</v>
      </c>
      <c r="BZ83" s="669">
        <v>90.762111304539616</v>
      </c>
      <c r="CA83" s="669">
        <v>90.762111304539616</v>
      </c>
      <c r="CB83" s="669">
        <v>92.625042165371255</v>
      </c>
      <c r="CC83" s="669">
        <v>99.727520822124376</v>
      </c>
      <c r="CD83" s="669">
        <v>109.56028630636038</v>
      </c>
      <c r="CE83" s="669">
        <v>79.160984100829666</v>
      </c>
      <c r="CF83" s="669">
        <v>88.919854983715979</v>
      </c>
      <c r="CG83" s="669">
        <v>89.950887252530961</v>
      </c>
      <c r="CH83" s="669">
        <v>112.88700275751967</v>
      </c>
      <c r="CI83" s="669">
        <v>100.24225500623339</v>
      </c>
      <c r="CJ83" s="669">
        <v>98.749969355227535</v>
      </c>
      <c r="CK83" s="669">
        <v>113.55146019608745</v>
      </c>
      <c r="CL83" s="669">
        <v>138.59503719370699</v>
      </c>
      <c r="CM83" s="669">
        <v>107.10353325497802</v>
      </c>
      <c r="CN83" s="669">
        <v>84.083850774925196</v>
      </c>
      <c r="CO83" s="669">
        <v>1.98366283932834</v>
      </c>
      <c r="CP83" s="669">
        <v>8.4662385554058854</v>
      </c>
      <c r="CQ83" s="669">
        <v>25.923693577826906</v>
      </c>
      <c r="CR83" s="669">
        <v>22.652731241393809</v>
      </c>
      <c r="CS83" s="669">
        <v>30.508092524321</v>
      </c>
      <c r="CT83" s="669">
        <v>30.508092524321</v>
      </c>
      <c r="CU83" s="669">
        <v>30.508092524321</v>
      </c>
      <c r="CV83" s="669">
        <v>30.508092524321</v>
      </c>
      <c r="CW83" s="669">
        <v>30.508092524321</v>
      </c>
      <c r="CX83" s="669">
        <v>30.508092524321</v>
      </c>
      <c r="CY83" s="669">
        <v>30.508092524321</v>
      </c>
      <c r="CZ83" s="669">
        <v>30.508092524321</v>
      </c>
      <c r="DA83" s="669">
        <v>30.508092524321</v>
      </c>
      <c r="DB83" s="669">
        <v>30.508092524321</v>
      </c>
      <c r="DC83" s="669">
        <v>30.508092524321</v>
      </c>
    </row>
    <row r="84" spans="2:107">
      <c r="B84" s="668" t="s">
        <v>914</v>
      </c>
      <c r="C84" s="669"/>
      <c r="D84" s="669">
        <v>4.0774999999999997</v>
      </c>
      <c r="E84" s="669">
        <v>4.0774999999999997</v>
      </c>
      <c r="F84" s="669">
        <v>4.0774999999999997</v>
      </c>
      <c r="G84" s="669">
        <v>4.0774999999999997</v>
      </c>
      <c r="H84" s="669">
        <v>3.6641139976735171</v>
      </c>
      <c r="I84" s="669">
        <v>3.6641139976735171</v>
      </c>
      <c r="J84" s="669">
        <v>3.6641139976735171</v>
      </c>
      <c r="K84" s="669">
        <v>3.6641139976735171</v>
      </c>
      <c r="L84" s="669">
        <v>4.68</v>
      </c>
      <c r="M84" s="669">
        <v>4.68</v>
      </c>
      <c r="N84" s="669">
        <v>4.68</v>
      </c>
      <c r="O84" s="669">
        <v>4.68</v>
      </c>
      <c r="P84" s="669">
        <v>5.1025</v>
      </c>
      <c r="Q84" s="669">
        <v>5.1025</v>
      </c>
      <c r="R84" s="669">
        <v>5.1025</v>
      </c>
      <c r="S84" s="669">
        <v>5.1025</v>
      </c>
      <c r="T84" s="669">
        <v>4.43</v>
      </c>
      <c r="U84" s="669">
        <v>4.43</v>
      </c>
      <c r="V84" s="669">
        <v>4.43</v>
      </c>
      <c r="W84" s="669">
        <v>4.43</v>
      </c>
      <c r="X84" s="669">
        <v>5.6706199253751599</v>
      </c>
      <c r="Y84" s="669">
        <v>5.6706199253751599</v>
      </c>
      <c r="Z84" s="669">
        <v>5.6706199253751599</v>
      </c>
      <c r="AA84" s="669">
        <v>5.6706199253751599</v>
      </c>
      <c r="AB84" s="669">
        <v>7.6440526477715114</v>
      </c>
      <c r="AC84" s="669">
        <v>7.6440526477715114</v>
      </c>
      <c r="AD84" s="669">
        <v>7.6440526477715114</v>
      </c>
      <c r="AE84" s="669">
        <v>7.6440526477715114</v>
      </c>
      <c r="AF84" s="669">
        <v>9.4108022756689511</v>
      </c>
      <c r="AG84" s="669">
        <v>9.4108022756689511</v>
      </c>
      <c r="AH84" s="669">
        <v>9.4108022756689511</v>
      </c>
      <c r="AI84" s="669">
        <v>9.4108022756689511</v>
      </c>
      <c r="AJ84" s="669">
        <v>9.2972701037999617</v>
      </c>
      <c r="AK84" s="669">
        <v>9.2972701037999617</v>
      </c>
      <c r="AL84" s="669">
        <v>9.2972701037999617</v>
      </c>
      <c r="AM84" s="669">
        <v>9.2972701037999617</v>
      </c>
      <c r="AN84" s="669">
        <v>9.9984708410822041</v>
      </c>
      <c r="AO84" s="669">
        <v>9.9984708410822041</v>
      </c>
      <c r="AP84" s="669">
        <v>9.9984708410822041</v>
      </c>
      <c r="AQ84" s="669">
        <v>9.9984708410822041</v>
      </c>
      <c r="AR84" s="669">
        <v>20.468009204411821</v>
      </c>
      <c r="AS84" s="669">
        <v>20.468009204411821</v>
      </c>
      <c r="AT84" s="669">
        <v>20.468009204411821</v>
      </c>
      <c r="AU84" s="669">
        <v>20.468009204411821</v>
      </c>
      <c r="AV84" s="669">
        <v>25.130589037784187</v>
      </c>
      <c r="AW84" s="669">
        <v>25.130589037784187</v>
      </c>
      <c r="AX84" s="669">
        <v>25.130589037784187</v>
      </c>
      <c r="AY84" s="669">
        <v>25.130589037784187</v>
      </c>
      <c r="AZ84" s="669">
        <v>38.968802624464054</v>
      </c>
      <c r="BA84" s="669">
        <v>38.968802624464054</v>
      </c>
      <c r="BB84" s="669">
        <v>38.968802624464054</v>
      </c>
      <c r="BC84" s="669">
        <v>38.968802624464054</v>
      </c>
      <c r="BD84" s="669">
        <v>42.913062739596612</v>
      </c>
      <c r="BE84" s="669">
        <v>42.913062739596612</v>
      </c>
      <c r="BF84" s="669">
        <v>42.913062739596612</v>
      </c>
      <c r="BG84" s="669">
        <v>42.913062739596612</v>
      </c>
      <c r="BH84" s="669">
        <v>43.706655213329569</v>
      </c>
      <c r="BI84" s="669">
        <v>43.706655213329569</v>
      </c>
      <c r="BJ84" s="669">
        <v>43.706655213329569</v>
      </c>
      <c r="BK84" s="669">
        <v>43.706655213329569</v>
      </c>
      <c r="BL84" s="669">
        <v>52.394371431345199</v>
      </c>
      <c r="BM84" s="669">
        <v>52.394371431345199</v>
      </c>
      <c r="BN84" s="669">
        <v>52.394371431345199</v>
      </c>
      <c r="BO84" s="669">
        <v>52.394371431345199</v>
      </c>
      <c r="BP84" s="669">
        <v>51.875685279118834</v>
      </c>
      <c r="BQ84" s="669">
        <v>51.875685279118834</v>
      </c>
      <c r="BR84" s="669">
        <v>51.875685279118834</v>
      </c>
      <c r="BS84" s="669">
        <v>51.875685279118834</v>
      </c>
      <c r="BT84" s="669">
        <v>81.219303390006345</v>
      </c>
      <c r="BU84" s="669">
        <v>81.219303390006345</v>
      </c>
      <c r="BV84" s="669">
        <v>81.219303390006345</v>
      </c>
      <c r="BW84" s="669">
        <v>81.219303390006345</v>
      </c>
      <c r="BX84" s="669">
        <v>82.121036096170741</v>
      </c>
      <c r="BY84" s="669">
        <v>82.121036096170741</v>
      </c>
      <c r="BZ84" s="669">
        <v>82.121036096170741</v>
      </c>
      <c r="CA84" s="669">
        <v>82.121036096170741</v>
      </c>
      <c r="CB84" s="669">
        <v>79.554538097062377</v>
      </c>
      <c r="CC84" s="669">
        <v>77.955581374932478</v>
      </c>
      <c r="CD84" s="669">
        <v>63.479583808125824</v>
      </c>
      <c r="CE84" s="669">
        <v>119.40072896947645</v>
      </c>
      <c r="CF84" s="669">
        <v>61.175439267752942</v>
      </c>
      <c r="CG84" s="669">
        <v>74.524471128591458</v>
      </c>
      <c r="CH84" s="669">
        <v>122.36313982882132</v>
      </c>
      <c r="CI84" s="669">
        <v>79.236167732619279</v>
      </c>
      <c r="CJ84" s="669">
        <v>83.74022852829026</v>
      </c>
      <c r="CK84" s="669">
        <v>64.853079822469709</v>
      </c>
      <c r="CL84" s="669">
        <v>90.038080863185399</v>
      </c>
      <c r="CM84" s="669">
        <v>105.41750307708915</v>
      </c>
      <c r="CN84" s="669">
        <v>43.221893996543344</v>
      </c>
      <c r="CO84" s="669">
        <v>70.823813431803131</v>
      </c>
      <c r="CP84" s="669">
        <v>106.10475763714211</v>
      </c>
      <c r="CQ84" s="669">
        <v>73.829558950955601</v>
      </c>
      <c r="CR84" s="669">
        <v>28.976451374372648</v>
      </c>
      <c r="CS84" s="669">
        <v>114.78127517271025</v>
      </c>
      <c r="CT84" s="669">
        <v>114.78127517271025</v>
      </c>
      <c r="CU84" s="669">
        <v>114.78127517271025</v>
      </c>
      <c r="CV84" s="669">
        <v>114.78127517271025</v>
      </c>
      <c r="CW84" s="669">
        <v>114.78127517271025</v>
      </c>
      <c r="CX84" s="669">
        <v>114.78127517271025</v>
      </c>
      <c r="CY84" s="669">
        <v>114.78127517271025</v>
      </c>
      <c r="CZ84" s="669">
        <v>114.78127517271025</v>
      </c>
      <c r="DA84" s="669">
        <v>114.78127517271025</v>
      </c>
      <c r="DB84" s="669">
        <v>114.78127517271025</v>
      </c>
      <c r="DC84" s="669">
        <v>114.78127517271025</v>
      </c>
    </row>
    <row r="85" spans="2:107">
      <c r="B85" s="670" t="s">
        <v>915</v>
      </c>
      <c r="C85" s="671"/>
      <c r="D85" s="671">
        <v>30.325269182500001</v>
      </c>
      <c r="E85" s="671">
        <v>30.325269182500001</v>
      </c>
      <c r="F85" s="671">
        <v>30.325269182500001</v>
      </c>
      <c r="G85" s="671">
        <v>30.325269182500001</v>
      </c>
      <c r="H85" s="671">
        <v>33.798108923079532</v>
      </c>
      <c r="I85" s="671">
        <v>33.798108923079532</v>
      </c>
      <c r="J85" s="671">
        <v>33.798108923079532</v>
      </c>
      <c r="K85" s="671">
        <v>33.798108923079532</v>
      </c>
      <c r="L85" s="671">
        <v>38.177552137326032</v>
      </c>
      <c r="M85" s="671">
        <v>38.177552137326032</v>
      </c>
      <c r="N85" s="671">
        <v>38.177552137326032</v>
      </c>
      <c r="O85" s="671">
        <v>38.177552137326032</v>
      </c>
      <c r="P85" s="671">
        <v>34.130509436482754</v>
      </c>
      <c r="Q85" s="671">
        <v>34.130509436482754</v>
      </c>
      <c r="R85" s="671">
        <v>34.130509436482754</v>
      </c>
      <c r="S85" s="671">
        <v>34.130509436482754</v>
      </c>
      <c r="T85" s="671">
        <v>36.927213899872775</v>
      </c>
      <c r="U85" s="671">
        <v>36.927213899872775</v>
      </c>
      <c r="V85" s="671">
        <v>36.927213899872775</v>
      </c>
      <c r="W85" s="671">
        <v>36.927213899872775</v>
      </c>
      <c r="X85" s="671">
        <v>39.926554741503224</v>
      </c>
      <c r="Y85" s="671">
        <v>39.926554741503224</v>
      </c>
      <c r="Z85" s="671">
        <v>39.926554741503224</v>
      </c>
      <c r="AA85" s="671">
        <v>39.926554741503224</v>
      </c>
      <c r="AB85" s="671">
        <v>45.20397747388796</v>
      </c>
      <c r="AC85" s="671">
        <v>45.20397747388796</v>
      </c>
      <c r="AD85" s="671">
        <v>45.20397747388796</v>
      </c>
      <c r="AE85" s="671">
        <v>45.20397747388796</v>
      </c>
      <c r="AF85" s="671">
        <v>67.30786061115657</v>
      </c>
      <c r="AG85" s="671">
        <v>67.30786061115657</v>
      </c>
      <c r="AH85" s="671">
        <v>67.30786061115657</v>
      </c>
      <c r="AI85" s="671">
        <v>67.30786061115657</v>
      </c>
      <c r="AJ85" s="671">
        <v>77.291091752433758</v>
      </c>
      <c r="AK85" s="671">
        <v>77.291091752433758</v>
      </c>
      <c r="AL85" s="671">
        <v>77.291091752433758</v>
      </c>
      <c r="AM85" s="671">
        <v>77.291091752433758</v>
      </c>
      <c r="AN85" s="671">
        <v>83.309721440881816</v>
      </c>
      <c r="AO85" s="671">
        <v>83.309721440881816</v>
      </c>
      <c r="AP85" s="671">
        <v>83.309721440881816</v>
      </c>
      <c r="AQ85" s="671">
        <v>83.309721440881816</v>
      </c>
      <c r="AR85" s="671">
        <v>119.63801622695598</v>
      </c>
      <c r="AS85" s="671">
        <v>119.63801622695598</v>
      </c>
      <c r="AT85" s="671">
        <v>119.63801622695598</v>
      </c>
      <c r="AU85" s="671">
        <v>119.63801622695598</v>
      </c>
      <c r="AV85" s="671">
        <v>133.02490547277927</v>
      </c>
      <c r="AW85" s="671">
        <v>133.02490547277927</v>
      </c>
      <c r="AX85" s="671">
        <v>133.02490547277927</v>
      </c>
      <c r="AY85" s="671">
        <v>133.02490547277927</v>
      </c>
      <c r="AZ85" s="671">
        <v>139.14360938455613</v>
      </c>
      <c r="BA85" s="671">
        <v>139.14360938455613</v>
      </c>
      <c r="BB85" s="671">
        <v>139.14360938455613</v>
      </c>
      <c r="BC85" s="671">
        <v>139.14360938455613</v>
      </c>
      <c r="BD85" s="671">
        <v>148.89887503993842</v>
      </c>
      <c r="BE85" s="671">
        <v>148.89887503993842</v>
      </c>
      <c r="BF85" s="671">
        <v>148.89887503993842</v>
      </c>
      <c r="BG85" s="671">
        <v>148.89887503993842</v>
      </c>
      <c r="BH85" s="671">
        <v>126.32971134231525</v>
      </c>
      <c r="BI85" s="671">
        <v>126.32971134231525</v>
      </c>
      <c r="BJ85" s="671">
        <v>126.32971134231525</v>
      </c>
      <c r="BK85" s="671">
        <v>126.32971134231525</v>
      </c>
      <c r="BL85" s="671">
        <v>148.37262948859296</v>
      </c>
      <c r="BM85" s="671">
        <v>148.37262948859296</v>
      </c>
      <c r="BN85" s="671">
        <v>148.37262948859296</v>
      </c>
      <c r="BO85" s="671">
        <v>148.37262948859296</v>
      </c>
      <c r="BP85" s="671">
        <v>163.9424523257513</v>
      </c>
      <c r="BQ85" s="671">
        <v>163.9424523257513</v>
      </c>
      <c r="BR85" s="671">
        <v>163.9424523257513</v>
      </c>
      <c r="BS85" s="671">
        <v>163.9424523257513</v>
      </c>
      <c r="BT85" s="671">
        <v>255.02188641873516</v>
      </c>
      <c r="BU85" s="671">
        <v>255.02188641873516</v>
      </c>
      <c r="BV85" s="671">
        <v>255.02188641873516</v>
      </c>
      <c r="BW85" s="671">
        <v>255.02188641873516</v>
      </c>
      <c r="BX85" s="671">
        <v>258.87276361527535</v>
      </c>
      <c r="BY85" s="671">
        <v>258.87276361527535</v>
      </c>
      <c r="BZ85" s="671">
        <v>258.87276361527535</v>
      </c>
      <c r="CA85" s="671">
        <v>258.87276361527535</v>
      </c>
      <c r="CB85" s="671">
        <v>239.22771738517486</v>
      </c>
      <c r="CC85" s="671">
        <v>244.56359349772339</v>
      </c>
      <c r="CD85" s="671">
        <v>290.01687594176559</v>
      </c>
      <c r="CE85" s="671">
        <v>282.41977239841464</v>
      </c>
      <c r="CF85" s="671">
        <v>266.32156569325895</v>
      </c>
      <c r="CG85" s="671">
        <v>237.91734560878149</v>
      </c>
      <c r="CH85" s="671">
        <v>283.82063734956881</v>
      </c>
      <c r="CI85" s="671">
        <v>269.17400513587211</v>
      </c>
      <c r="CJ85" s="671">
        <v>257.71073993275763</v>
      </c>
      <c r="CK85" s="671">
        <v>227.48765083150053</v>
      </c>
      <c r="CL85" s="671">
        <v>291.18329926387815</v>
      </c>
      <c r="CM85" s="671">
        <v>256.14445939321155</v>
      </c>
      <c r="CN85" s="671">
        <v>207.29061764899433</v>
      </c>
      <c r="CO85" s="671">
        <v>87.675616177597675</v>
      </c>
      <c r="CP85" s="671">
        <v>120.53631978157145</v>
      </c>
      <c r="CQ85" s="671">
        <v>104.27269491561492</v>
      </c>
      <c r="CR85" s="671">
        <v>137.57526127599613</v>
      </c>
      <c r="CS85" s="671">
        <v>163.15769822136929</v>
      </c>
      <c r="CT85" s="671">
        <v>163.15769822136929</v>
      </c>
      <c r="CU85" s="671">
        <v>163.15769822136929</v>
      </c>
      <c r="CV85" s="671">
        <v>163.15769822136929</v>
      </c>
      <c r="CW85" s="671">
        <v>163.15769822136929</v>
      </c>
      <c r="CX85" s="671">
        <v>163.15769822136929</v>
      </c>
      <c r="CY85" s="671">
        <v>163.15769822136929</v>
      </c>
      <c r="CZ85" s="671">
        <v>163.15769822136929</v>
      </c>
      <c r="DA85" s="671">
        <v>163.15769822136929</v>
      </c>
      <c r="DB85" s="671">
        <v>163.15769822136929</v>
      </c>
      <c r="DC85" s="671">
        <v>163.15769822136929</v>
      </c>
    </row>
    <row r="86" spans="2:107">
      <c r="B86" s="668" t="s">
        <v>916</v>
      </c>
      <c r="C86" s="669"/>
      <c r="D86" s="669">
        <v>15.160894182500002</v>
      </c>
      <c r="E86" s="669">
        <v>15.160894182500002</v>
      </c>
      <c r="F86" s="669">
        <v>15.160894182500002</v>
      </c>
      <c r="G86" s="669">
        <v>15.160894182500002</v>
      </c>
      <c r="H86" s="669">
        <v>18.111862204017282</v>
      </c>
      <c r="I86" s="669">
        <v>18.111862204017282</v>
      </c>
      <c r="J86" s="669">
        <v>18.111862204017282</v>
      </c>
      <c r="K86" s="669">
        <v>18.111862204017282</v>
      </c>
      <c r="L86" s="669">
        <v>20.574427137326037</v>
      </c>
      <c r="M86" s="669">
        <v>20.574427137326037</v>
      </c>
      <c r="N86" s="669">
        <v>20.574427137326037</v>
      </c>
      <c r="O86" s="669">
        <v>20.574427137326037</v>
      </c>
      <c r="P86" s="669">
        <v>18.336134436482752</v>
      </c>
      <c r="Q86" s="669">
        <v>18.336134436482752</v>
      </c>
      <c r="R86" s="669">
        <v>18.336134436482752</v>
      </c>
      <c r="S86" s="669">
        <v>18.336134436482752</v>
      </c>
      <c r="T86" s="669">
        <v>20.663463899872777</v>
      </c>
      <c r="U86" s="669">
        <v>20.663463899872777</v>
      </c>
      <c r="V86" s="669">
        <v>20.663463899872777</v>
      </c>
      <c r="W86" s="669">
        <v>20.663463899872777</v>
      </c>
      <c r="X86" s="669">
        <v>19.553716880672194</v>
      </c>
      <c r="Y86" s="669">
        <v>19.553716880672194</v>
      </c>
      <c r="Z86" s="669">
        <v>19.553716880672194</v>
      </c>
      <c r="AA86" s="669">
        <v>19.553716880672194</v>
      </c>
      <c r="AB86" s="669">
        <v>22.936930115895358</v>
      </c>
      <c r="AC86" s="669">
        <v>22.936930115895358</v>
      </c>
      <c r="AD86" s="669">
        <v>22.936930115895358</v>
      </c>
      <c r="AE86" s="669">
        <v>22.936930115895358</v>
      </c>
      <c r="AF86" s="669">
        <v>30.453230286898204</v>
      </c>
      <c r="AG86" s="669">
        <v>30.453230286898204</v>
      </c>
      <c r="AH86" s="669">
        <v>30.453230286898204</v>
      </c>
      <c r="AI86" s="669">
        <v>30.453230286898204</v>
      </c>
      <c r="AJ86" s="669">
        <v>35.991575657805953</v>
      </c>
      <c r="AK86" s="669">
        <v>35.991575657805953</v>
      </c>
      <c r="AL86" s="669">
        <v>35.991575657805953</v>
      </c>
      <c r="AM86" s="669">
        <v>35.991575657805953</v>
      </c>
      <c r="AN86" s="669">
        <v>46.25860679444002</v>
      </c>
      <c r="AO86" s="669">
        <v>46.25860679444002</v>
      </c>
      <c r="AP86" s="669">
        <v>46.25860679444002</v>
      </c>
      <c r="AQ86" s="669">
        <v>46.25860679444002</v>
      </c>
      <c r="AR86" s="669">
        <v>70.991053238069739</v>
      </c>
      <c r="AS86" s="669">
        <v>70.991053238069739</v>
      </c>
      <c r="AT86" s="669">
        <v>70.991053238069739</v>
      </c>
      <c r="AU86" s="669">
        <v>70.991053238069739</v>
      </c>
      <c r="AV86" s="669">
        <v>89.106140658565252</v>
      </c>
      <c r="AW86" s="669">
        <v>89.106140658565252</v>
      </c>
      <c r="AX86" s="669">
        <v>89.106140658565252</v>
      </c>
      <c r="AY86" s="669">
        <v>89.106140658565252</v>
      </c>
      <c r="AZ86" s="669">
        <v>87.700007393299046</v>
      </c>
      <c r="BA86" s="669">
        <v>87.700007393299046</v>
      </c>
      <c r="BB86" s="669">
        <v>87.700007393299046</v>
      </c>
      <c r="BC86" s="669">
        <v>87.700007393299046</v>
      </c>
      <c r="BD86" s="669">
        <v>101.43555934794202</v>
      </c>
      <c r="BE86" s="669">
        <v>101.43555934794202</v>
      </c>
      <c r="BF86" s="669">
        <v>101.43555934794202</v>
      </c>
      <c r="BG86" s="669">
        <v>101.43555934794202</v>
      </c>
      <c r="BH86" s="669">
        <v>81.233744386287228</v>
      </c>
      <c r="BI86" s="669">
        <v>81.233744386287228</v>
      </c>
      <c r="BJ86" s="669">
        <v>81.233744386287228</v>
      </c>
      <c r="BK86" s="669">
        <v>81.233744386287228</v>
      </c>
      <c r="BL86" s="669">
        <v>96.111144756333545</v>
      </c>
      <c r="BM86" s="669">
        <v>96.111144756333545</v>
      </c>
      <c r="BN86" s="669">
        <v>96.111144756333545</v>
      </c>
      <c r="BO86" s="669">
        <v>96.111144756333545</v>
      </c>
      <c r="BP86" s="669">
        <v>102.394137636078</v>
      </c>
      <c r="BQ86" s="669">
        <v>102.394137636078</v>
      </c>
      <c r="BR86" s="669">
        <v>102.394137636078</v>
      </c>
      <c r="BS86" s="669">
        <v>102.394137636078</v>
      </c>
      <c r="BT86" s="669">
        <v>110.03307953338434</v>
      </c>
      <c r="BU86" s="669">
        <v>110.03307953338434</v>
      </c>
      <c r="BV86" s="669">
        <v>110.03307953338434</v>
      </c>
      <c r="BW86" s="669">
        <v>110.03307953338434</v>
      </c>
      <c r="BX86" s="669">
        <v>110.92177366493223</v>
      </c>
      <c r="BY86" s="669">
        <v>110.92177366493223</v>
      </c>
      <c r="BZ86" s="669">
        <v>110.92177366493223</v>
      </c>
      <c r="CA86" s="669">
        <v>110.92177366493223</v>
      </c>
      <c r="CB86" s="669">
        <v>104.61204887444201</v>
      </c>
      <c r="CC86" s="669">
        <v>113.32016447842238</v>
      </c>
      <c r="CD86" s="669">
        <v>125.06914360862538</v>
      </c>
      <c r="CE86" s="669">
        <v>122.01661990281268</v>
      </c>
      <c r="CF86" s="669">
        <v>113.77655868302904</v>
      </c>
      <c r="CG86" s="669">
        <v>124.16072184628953</v>
      </c>
      <c r="CH86" s="669">
        <v>121.82185423636463</v>
      </c>
      <c r="CI86" s="669">
        <v>131.47503986247136</v>
      </c>
      <c r="CJ86" s="669">
        <v>103.3133358432098</v>
      </c>
      <c r="CK86" s="669">
        <v>116.01168129240807</v>
      </c>
      <c r="CL86" s="669">
        <v>116.83398267006501</v>
      </c>
      <c r="CM86" s="669">
        <v>115.13359592273474</v>
      </c>
      <c r="CN86" s="669">
        <v>98.907627867016586</v>
      </c>
      <c r="CO86" s="669">
        <v>57.442250246015803</v>
      </c>
      <c r="CP86" s="669">
        <v>72.490943530508247</v>
      </c>
      <c r="CQ86" s="669">
        <v>57.770558986002094</v>
      </c>
      <c r="CR86" s="669">
        <v>72.337699675114379</v>
      </c>
      <c r="CS86" s="669">
        <v>87.95709572159933</v>
      </c>
      <c r="CT86" s="669">
        <v>87.95709572159933</v>
      </c>
      <c r="CU86" s="669">
        <v>87.95709572159933</v>
      </c>
      <c r="CV86" s="669">
        <v>87.95709572159933</v>
      </c>
      <c r="CW86" s="669">
        <v>87.95709572159933</v>
      </c>
      <c r="CX86" s="669">
        <v>87.95709572159933</v>
      </c>
      <c r="CY86" s="669">
        <v>87.95709572159933</v>
      </c>
      <c r="CZ86" s="669">
        <v>87.95709572159933</v>
      </c>
      <c r="DA86" s="669">
        <v>87.95709572159933</v>
      </c>
      <c r="DB86" s="669">
        <v>87.95709572159933</v>
      </c>
      <c r="DC86" s="669">
        <v>87.95709572159933</v>
      </c>
    </row>
    <row r="87" spans="2:107">
      <c r="B87" s="668" t="s">
        <v>917</v>
      </c>
      <c r="C87" s="669"/>
      <c r="D87" s="669">
        <v>4.1050000000000004</v>
      </c>
      <c r="E87" s="669">
        <v>4.1050000000000004</v>
      </c>
      <c r="F87" s="669">
        <v>4.1050000000000004</v>
      </c>
      <c r="G87" s="669">
        <v>4.1050000000000004</v>
      </c>
      <c r="H87" s="669">
        <v>4.5682353028902085</v>
      </c>
      <c r="I87" s="669">
        <v>4.5682353028902085</v>
      </c>
      <c r="J87" s="669">
        <v>4.5682353028902085</v>
      </c>
      <c r="K87" s="669">
        <v>4.5682353028902085</v>
      </c>
      <c r="L87" s="669">
        <v>5.4775</v>
      </c>
      <c r="M87" s="669">
        <v>5.4775</v>
      </c>
      <c r="N87" s="669">
        <v>5.4775</v>
      </c>
      <c r="O87" s="669">
        <v>5.4775</v>
      </c>
      <c r="P87" s="669">
        <v>5.7925000000000004</v>
      </c>
      <c r="Q87" s="669">
        <v>5.7925000000000004</v>
      </c>
      <c r="R87" s="669">
        <v>5.7925000000000004</v>
      </c>
      <c r="S87" s="669">
        <v>5.7925000000000004</v>
      </c>
      <c r="T87" s="669">
        <v>5.9649999999999999</v>
      </c>
      <c r="U87" s="669">
        <v>5.9649999999999999</v>
      </c>
      <c r="V87" s="669">
        <v>5.9649999999999999</v>
      </c>
      <c r="W87" s="669">
        <v>5.9649999999999999</v>
      </c>
      <c r="X87" s="669">
        <v>6.5155574140205372</v>
      </c>
      <c r="Y87" s="669">
        <v>6.5155574140205372</v>
      </c>
      <c r="Z87" s="669">
        <v>6.5155574140205372</v>
      </c>
      <c r="AA87" s="669">
        <v>6.5155574140205372</v>
      </c>
      <c r="AB87" s="669">
        <v>7.8688624141971859</v>
      </c>
      <c r="AC87" s="669">
        <v>7.8688624141971859</v>
      </c>
      <c r="AD87" s="669">
        <v>7.8688624141971859</v>
      </c>
      <c r="AE87" s="669">
        <v>7.8688624141971859</v>
      </c>
      <c r="AF87" s="669">
        <v>9.187669696332712</v>
      </c>
      <c r="AG87" s="669">
        <v>9.187669696332712</v>
      </c>
      <c r="AH87" s="669">
        <v>9.187669696332712</v>
      </c>
      <c r="AI87" s="669">
        <v>9.187669696332712</v>
      </c>
      <c r="AJ87" s="669">
        <v>10.323443336127381</v>
      </c>
      <c r="AK87" s="669">
        <v>10.323443336127381</v>
      </c>
      <c r="AL87" s="669">
        <v>10.323443336127381</v>
      </c>
      <c r="AM87" s="669">
        <v>10.323443336127381</v>
      </c>
      <c r="AN87" s="669">
        <v>11.66549096982394</v>
      </c>
      <c r="AO87" s="669">
        <v>11.66549096982394</v>
      </c>
      <c r="AP87" s="669">
        <v>11.66549096982394</v>
      </c>
      <c r="AQ87" s="669">
        <v>11.66549096982394</v>
      </c>
      <c r="AR87" s="669">
        <v>17.49823645473591</v>
      </c>
      <c r="AS87" s="669">
        <v>17.49823645473591</v>
      </c>
      <c r="AT87" s="669">
        <v>17.49823645473591</v>
      </c>
      <c r="AU87" s="669">
        <v>17.49823645473591</v>
      </c>
      <c r="AV87" s="669">
        <v>17.957667482967651</v>
      </c>
      <c r="AW87" s="669">
        <v>17.957667482967651</v>
      </c>
      <c r="AX87" s="669">
        <v>17.957667482967651</v>
      </c>
      <c r="AY87" s="669">
        <v>17.957667482967651</v>
      </c>
      <c r="AZ87" s="669">
        <v>19.252446346340889</v>
      </c>
      <c r="BA87" s="669">
        <v>19.252446346340889</v>
      </c>
      <c r="BB87" s="669">
        <v>19.252446346340889</v>
      </c>
      <c r="BC87" s="669">
        <v>19.252446346340889</v>
      </c>
      <c r="BD87" s="669">
        <v>22.297499999999999</v>
      </c>
      <c r="BE87" s="669">
        <v>22.297499999999999</v>
      </c>
      <c r="BF87" s="669">
        <v>22.297499999999999</v>
      </c>
      <c r="BG87" s="669">
        <v>22.297499999999999</v>
      </c>
      <c r="BH87" s="669">
        <v>19.643259163231225</v>
      </c>
      <c r="BI87" s="669">
        <v>19.643259163231225</v>
      </c>
      <c r="BJ87" s="669">
        <v>19.643259163231225</v>
      </c>
      <c r="BK87" s="669">
        <v>19.643259163231225</v>
      </c>
      <c r="BL87" s="669">
        <v>19.765867525503182</v>
      </c>
      <c r="BM87" s="669">
        <v>19.765867525503182</v>
      </c>
      <c r="BN87" s="669">
        <v>19.765867525503182</v>
      </c>
      <c r="BO87" s="669">
        <v>19.765867525503182</v>
      </c>
      <c r="BP87" s="669">
        <v>20.95638149399565</v>
      </c>
      <c r="BQ87" s="669">
        <v>20.95638149399565</v>
      </c>
      <c r="BR87" s="669">
        <v>20.95638149399565</v>
      </c>
      <c r="BS87" s="669">
        <v>20.95638149399565</v>
      </c>
      <c r="BT87" s="669">
        <v>77.053848430929094</v>
      </c>
      <c r="BU87" s="669">
        <v>77.053848430929094</v>
      </c>
      <c r="BV87" s="669">
        <v>77.053848430929094</v>
      </c>
      <c r="BW87" s="669">
        <v>77.053848430929094</v>
      </c>
      <c r="BX87" s="669">
        <v>80.285595954249203</v>
      </c>
      <c r="BY87" s="669">
        <v>80.285595954249203</v>
      </c>
      <c r="BZ87" s="669">
        <v>80.285595954249203</v>
      </c>
      <c r="CA87" s="669">
        <v>80.285595954249203</v>
      </c>
      <c r="CB87" s="669">
        <v>84.841123472256086</v>
      </c>
      <c r="CC87" s="669">
        <v>83.311663484515066</v>
      </c>
      <c r="CD87" s="669">
        <v>101.86231589141619</v>
      </c>
      <c r="CE87" s="669">
        <v>100.76604793110428</v>
      </c>
      <c r="CF87" s="669">
        <v>99.248514888459056</v>
      </c>
      <c r="CG87" s="669">
        <v>66.863660978519306</v>
      </c>
      <c r="CH87" s="669">
        <v>99.628257076950035</v>
      </c>
      <c r="CI87" s="669">
        <v>79.425438038056285</v>
      </c>
      <c r="CJ87" s="669">
        <v>89.947112533723384</v>
      </c>
      <c r="CK87" s="669">
        <v>62.331968917358338</v>
      </c>
      <c r="CL87" s="669">
        <v>104.76748324798889</v>
      </c>
      <c r="CM87" s="669">
        <v>79.067168286567465</v>
      </c>
      <c r="CN87" s="669">
        <v>62.282301559537011</v>
      </c>
      <c r="CO87" s="669">
        <v>6.9308467533401883</v>
      </c>
      <c r="CP87" s="669">
        <v>16.784921999999998</v>
      </c>
      <c r="CQ87" s="669">
        <v>18.373688862201565</v>
      </c>
      <c r="CR87" s="669">
        <v>31.934616572292395</v>
      </c>
      <c r="CS87" s="669">
        <v>41.272447746326563</v>
      </c>
      <c r="CT87" s="669">
        <v>41.272447746326563</v>
      </c>
      <c r="CU87" s="669">
        <v>41.272447746326563</v>
      </c>
      <c r="CV87" s="669">
        <v>41.272447746326563</v>
      </c>
      <c r="CW87" s="669">
        <v>41.272447746326563</v>
      </c>
      <c r="CX87" s="669">
        <v>41.272447746326563</v>
      </c>
      <c r="CY87" s="669">
        <v>41.272447746326563</v>
      </c>
      <c r="CZ87" s="669">
        <v>41.272447746326563</v>
      </c>
      <c r="DA87" s="669">
        <v>41.272447746326563</v>
      </c>
      <c r="DB87" s="669">
        <v>41.272447746326563</v>
      </c>
      <c r="DC87" s="669">
        <v>41.272447746326563</v>
      </c>
    </row>
    <row r="88" spans="2:107">
      <c r="B88" s="668" t="s">
        <v>918</v>
      </c>
      <c r="C88" s="669"/>
      <c r="D88" s="669">
        <v>11.059374999999999</v>
      </c>
      <c r="E88" s="669">
        <v>11.059374999999999</v>
      </c>
      <c r="F88" s="669">
        <v>11.059374999999999</v>
      </c>
      <c r="G88" s="669">
        <v>11.059374999999999</v>
      </c>
      <c r="H88" s="669">
        <v>11.118011416172042</v>
      </c>
      <c r="I88" s="669">
        <v>11.118011416172042</v>
      </c>
      <c r="J88" s="669">
        <v>11.118011416172042</v>
      </c>
      <c r="K88" s="669">
        <v>11.118011416172042</v>
      </c>
      <c r="L88" s="669">
        <v>12.125624999999999</v>
      </c>
      <c r="M88" s="669">
        <v>12.125624999999999</v>
      </c>
      <c r="N88" s="669">
        <v>12.125624999999999</v>
      </c>
      <c r="O88" s="669">
        <v>12.125624999999999</v>
      </c>
      <c r="P88" s="669">
        <v>10.001875</v>
      </c>
      <c r="Q88" s="669">
        <v>10.001875</v>
      </c>
      <c r="R88" s="669">
        <v>10.001875</v>
      </c>
      <c r="S88" s="669">
        <v>10.001875</v>
      </c>
      <c r="T88" s="669">
        <v>10.29875</v>
      </c>
      <c r="U88" s="669">
        <v>10.29875</v>
      </c>
      <c r="V88" s="669">
        <v>10.29875</v>
      </c>
      <c r="W88" s="669">
        <v>10.29875</v>
      </c>
      <c r="X88" s="669">
        <v>13.857280446810496</v>
      </c>
      <c r="Y88" s="669">
        <v>13.857280446810496</v>
      </c>
      <c r="Z88" s="669">
        <v>13.857280446810496</v>
      </c>
      <c r="AA88" s="669">
        <v>13.857280446810496</v>
      </c>
      <c r="AB88" s="669">
        <v>14.398184943795414</v>
      </c>
      <c r="AC88" s="669">
        <v>14.398184943795414</v>
      </c>
      <c r="AD88" s="669">
        <v>14.398184943795414</v>
      </c>
      <c r="AE88" s="669">
        <v>14.398184943795414</v>
      </c>
      <c r="AF88" s="669">
        <v>27.666960627925661</v>
      </c>
      <c r="AG88" s="669">
        <v>27.666960627925661</v>
      </c>
      <c r="AH88" s="669">
        <v>27.666960627925661</v>
      </c>
      <c r="AI88" s="669">
        <v>27.666960627925661</v>
      </c>
      <c r="AJ88" s="669">
        <v>30.976072758500422</v>
      </c>
      <c r="AK88" s="669">
        <v>30.976072758500422</v>
      </c>
      <c r="AL88" s="669">
        <v>30.976072758500422</v>
      </c>
      <c r="AM88" s="669">
        <v>30.976072758500422</v>
      </c>
      <c r="AN88" s="669">
        <v>25.385623676617861</v>
      </c>
      <c r="AO88" s="669">
        <v>25.385623676617861</v>
      </c>
      <c r="AP88" s="669">
        <v>25.385623676617861</v>
      </c>
      <c r="AQ88" s="669">
        <v>25.385623676617861</v>
      </c>
      <c r="AR88" s="669">
        <v>31.148726534150349</v>
      </c>
      <c r="AS88" s="669">
        <v>31.148726534150349</v>
      </c>
      <c r="AT88" s="669">
        <v>31.148726534150349</v>
      </c>
      <c r="AU88" s="669">
        <v>31.148726534150349</v>
      </c>
      <c r="AV88" s="669">
        <v>25.961097331246371</v>
      </c>
      <c r="AW88" s="669">
        <v>25.961097331246371</v>
      </c>
      <c r="AX88" s="669">
        <v>25.961097331246371</v>
      </c>
      <c r="AY88" s="669">
        <v>25.961097331246371</v>
      </c>
      <c r="AZ88" s="669">
        <v>32.191155644916201</v>
      </c>
      <c r="BA88" s="669">
        <v>32.191155644916201</v>
      </c>
      <c r="BB88" s="669">
        <v>32.191155644916201</v>
      </c>
      <c r="BC88" s="669">
        <v>32.191155644916201</v>
      </c>
      <c r="BD88" s="669">
        <v>25.165815691996407</v>
      </c>
      <c r="BE88" s="669">
        <v>25.165815691996407</v>
      </c>
      <c r="BF88" s="669">
        <v>25.165815691996407</v>
      </c>
      <c r="BG88" s="669">
        <v>25.165815691996407</v>
      </c>
      <c r="BH88" s="669">
        <v>25.452707792796808</v>
      </c>
      <c r="BI88" s="669">
        <v>25.452707792796808</v>
      </c>
      <c r="BJ88" s="669">
        <v>25.452707792796808</v>
      </c>
      <c r="BK88" s="669">
        <v>25.452707792796808</v>
      </c>
      <c r="BL88" s="669">
        <v>32.495617206756258</v>
      </c>
      <c r="BM88" s="669">
        <v>32.495617206756258</v>
      </c>
      <c r="BN88" s="669">
        <v>32.495617206756258</v>
      </c>
      <c r="BO88" s="669">
        <v>32.495617206756258</v>
      </c>
      <c r="BP88" s="669">
        <v>40.591933195677647</v>
      </c>
      <c r="BQ88" s="669">
        <v>40.591933195677647</v>
      </c>
      <c r="BR88" s="669">
        <v>40.591933195677647</v>
      </c>
      <c r="BS88" s="669">
        <v>40.591933195677647</v>
      </c>
      <c r="BT88" s="669">
        <v>64.709060085970236</v>
      </c>
      <c r="BU88" s="669">
        <v>64.709060085970236</v>
      </c>
      <c r="BV88" s="669">
        <v>64.709060085970236</v>
      </c>
      <c r="BW88" s="669">
        <v>64.709060085970236</v>
      </c>
      <c r="BX88" s="669">
        <v>61.486121043593911</v>
      </c>
      <c r="BY88" s="669">
        <v>61.486121043593911</v>
      </c>
      <c r="BZ88" s="669">
        <v>61.486121043593911</v>
      </c>
      <c r="CA88" s="669">
        <v>61.486121043593911</v>
      </c>
      <c r="CB88" s="669">
        <v>40.518238626933943</v>
      </c>
      <c r="CC88" s="669">
        <v>38.514091012517241</v>
      </c>
      <c r="CD88" s="669">
        <v>53.413114758139862</v>
      </c>
      <c r="CE88" s="669">
        <v>50.983387181893264</v>
      </c>
      <c r="CF88" s="669">
        <v>44.863501121770881</v>
      </c>
      <c r="CG88" s="669">
        <v>39.335849139338023</v>
      </c>
      <c r="CH88" s="669">
        <v>54.168035046126796</v>
      </c>
      <c r="CI88" s="669">
        <v>49.687992055344495</v>
      </c>
      <c r="CJ88" s="669">
        <v>52.908052645824469</v>
      </c>
      <c r="CK88" s="669">
        <v>39.343535821734079</v>
      </c>
      <c r="CL88" s="669">
        <v>59.825791565313281</v>
      </c>
      <c r="CM88" s="669">
        <v>51.732060690809334</v>
      </c>
      <c r="CN88" s="669">
        <v>38.687148687440747</v>
      </c>
      <c r="CO88" s="669">
        <v>18.778679105241686</v>
      </c>
      <c r="CP88" s="669">
        <v>27.625520742063202</v>
      </c>
      <c r="CQ88" s="669">
        <v>23.936137843411267</v>
      </c>
      <c r="CR88" s="669">
        <v>28.481789420989351</v>
      </c>
      <c r="CS88" s="669">
        <v>28.26329691451339</v>
      </c>
      <c r="CT88" s="669">
        <v>28.26329691451339</v>
      </c>
      <c r="CU88" s="669">
        <v>28.26329691451339</v>
      </c>
      <c r="CV88" s="669">
        <v>28.26329691451339</v>
      </c>
      <c r="CW88" s="669">
        <v>28.26329691451339</v>
      </c>
      <c r="CX88" s="669">
        <v>28.26329691451339</v>
      </c>
      <c r="CY88" s="669">
        <v>28.26329691451339</v>
      </c>
      <c r="CZ88" s="669">
        <v>28.26329691451339</v>
      </c>
      <c r="DA88" s="669">
        <v>28.26329691451339</v>
      </c>
      <c r="DB88" s="669">
        <v>28.26329691451339</v>
      </c>
      <c r="DC88" s="669">
        <v>28.26329691451339</v>
      </c>
    </row>
    <row r="89" spans="2:107">
      <c r="B89" s="670" t="s">
        <v>919</v>
      </c>
      <c r="C89" s="671"/>
      <c r="D89" s="671">
        <v>-4.8149999999999995</v>
      </c>
      <c r="E89" s="671">
        <v>-4.8149999999999995</v>
      </c>
      <c r="F89" s="671">
        <v>-4.8149999999999995</v>
      </c>
      <c r="G89" s="671">
        <v>-4.8149999999999995</v>
      </c>
      <c r="H89" s="671">
        <v>-2.8430048170131537</v>
      </c>
      <c r="I89" s="671">
        <v>-2.8430048170131537</v>
      </c>
      <c r="J89" s="671">
        <v>-2.8430048170131537</v>
      </c>
      <c r="K89" s="671">
        <v>-2.8430048170131537</v>
      </c>
      <c r="L89" s="671">
        <v>-4.9010000000000016</v>
      </c>
      <c r="M89" s="671">
        <v>-4.9010000000000016</v>
      </c>
      <c r="N89" s="671">
        <v>-4.9010000000000016</v>
      </c>
      <c r="O89" s="671">
        <v>-4.9010000000000016</v>
      </c>
      <c r="P89" s="671">
        <v>-5.6212500000000007</v>
      </c>
      <c r="Q89" s="671">
        <v>-5.6212500000000007</v>
      </c>
      <c r="R89" s="671">
        <v>-5.6212500000000007</v>
      </c>
      <c r="S89" s="671">
        <v>-5.6212500000000007</v>
      </c>
      <c r="T89" s="671">
        <v>-4.7625000000000002</v>
      </c>
      <c r="U89" s="671">
        <v>-4.7625000000000002</v>
      </c>
      <c r="V89" s="671">
        <v>-4.7625000000000002</v>
      </c>
      <c r="W89" s="671">
        <v>-4.7625000000000002</v>
      </c>
      <c r="X89" s="671">
        <v>-7.6331480403048824</v>
      </c>
      <c r="Y89" s="671">
        <v>-7.6331480403048824</v>
      </c>
      <c r="Z89" s="671">
        <v>-7.6331480403048824</v>
      </c>
      <c r="AA89" s="671">
        <v>-7.6331480403048824</v>
      </c>
      <c r="AB89" s="671">
        <v>-8.4136929742041655</v>
      </c>
      <c r="AC89" s="671">
        <v>-8.4136929742041655</v>
      </c>
      <c r="AD89" s="671">
        <v>-8.4136929742041655</v>
      </c>
      <c r="AE89" s="671">
        <v>-8.4136929742041655</v>
      </c>
      <c r="AF89" s="671">
        <v>-7.2931508484274001</v>
      </c>
      <c r="AG89" s="671">
        <v>-7.2931508484274001</v>
      </c>
      <c r="AH89" s="671">
        <v>-7.2931508484274001</v>
      </c>
      <c r="AI89" s="671">
        <v>-7.2931508484274001</v>
      </c>
      <c r="AJ89" s="671">
        <v>-7.3608329540688686</v>
      </c>
      <c r="AK89" s="671">
        <v>-7.3608329540688686</v>
      </c>
      <c r="AL89" s="671">
        <v>-7.3608329540688686</v>
      </c>
      <c r="AM89" s="671">
        <v>-7.3608329540688686</v>
      </c>
      <c r="AN89" s="671">
        <v>-4.3045382749389089</v>
      </c>
      <c r="AO89" s="671">
        <v>-4.3045382749389089</v>
      </c>
      <c r="AP89" s="671">
        <v>-4.3045382749389089</v>
      </c>
      <c r="AQ89" s="671">
        <v>-4.3045382749389089</v>
      </c>
      <c r="AR89" s="671">
        <v>-9.2516405794141932</v>
      </c>
      <c r="AS89" s="671">
        <v>-9.2516405794141932</v>
      </c>
      <c r="AT89" s="671">
        <v>-9.2516405794141932</v>
      </c>
      <c r="AU89" s="671">
        <v>-9.2516405794141932</v>
      </c>
      <c r="AV89" s="671">
        <v>-9.1982511639937741</v>
      </c>
      <c r="AW89" s="671">
        <v>-9.1982511639937741</v>
      </c>
      <c r="AX89" s="671">
        <v>-9.1982511639937741</v>
      </c>
      <c r="AY89" s="671">
        <v>-9.1982511639937741</v>
      </c>
      <c r="AZ89" s="671">
        <v>-12.816481806734849</v>
      </c>
      <c r="BA89" s="671">
        <v>-12.816481806734849</v>
      </c>
      <c r="BB89" s="671">
        <v>-12.816481806734849</v>
      </c>
      <c r="BC89" s="671">
        <v>-12.816481806734849</v>
      </c>
      <c r="BD89" s="671">
        <v>-14.304600013267919</v>
      </c>
      <c r="BE89" s="671">
        <v>-14.304600013267919</v>
      </c>
      <c r="BF89" s="671">
        <v>-14.304600013267919</v>
      </c>
      <c r="BG89" s="671">
        <v>-14.304600013267919</v>
      </c>
      <c r="BH89" s="671">
        <v>-25.6736561043069</v>
      </c>
      <c r="BI89" s="671">
        <v>-25.6736561043069</v>
      </c>
      <c r="BJ89" s="671">
        <v>-25.6736561043069</v>
      </c>
      <c r="BK89" s="671">
        <v>-25.6736561043069</v>
      </c>
      <c r="BL89" s="671">
        <v>-32.946636800052495</v>
      </c>
      <c r="BM89" s="671">
        <v>-32.946636800052495</v>
      </c>
      <c r="BN89" s="671">
        <v>-32.946636800052495</v>
      </c>
      <c r="BO89" s="671">
        <v>-32.946636800052495</v>
      </c>
      <c r="BP89" s="671">
        <v>-47.191734365620825</v>
      </c>
      <c r="BQ89" s="671">
        <v>-47.191734365620825</v>
      </c>
      <c r="BR89" s="671">
        <v>-47.191734365620825</v>
      </c>
      <c r="BS89" s="671">
        <v>-47.191734365620825</v>
      </c>
      <c r="BT89" s="671">
        <v>-32.579045981740208</v>
      </c>
      <c r="BU89" s="671">
        <v>-32.579045981740208</v>
      </c>
      <c r="BV89" s="671">
        <v>-32.579045981740208</v>
      </c>
      <c r="BW89" s="671">
        <v>-32.579045981740208</v>
      </c>
      <c r="BX89" s="671">
        <v>-78.861662897234964</v>
      </c>
      <c r="BY89" s="671">
        <v>-78.861662897234964</v>
      </c>
      <c r="BZ89" s="671">
        <v>-78.861662897234964</v>
      </c>
      <c r="CA89" s="671">
        <v>-78.861662897234964</v>
      </c>
      <c r="CB89" s="671">
        <v>-57.516501715342855</v>
      </c>
      <c r="CC89" s="671">
        <v>-73.505941398463776</v>
      </c>
      <c r="CD89" s="671">
        <v>-80.569174440977719</v>
      </c>
      <c r="CE89" s="671">
        <v>-79.54971725819918</v>
      </c>
      <c r="CF89" s="671">
        <v>-85.411563111325918</v>
      </c>
      <c r="CG89" s="671">
        <v>-93.216198539122331</v>
      </c>
      <c r="CH89" s="671">
        <v>-83.440295241412542</v>
      </c>
      <c r="CI89" s="671">
        <v>-82.143242419445201</v>
      </c>
      <c r="CJ89" s="671">
        <v>-89.528693167270802</v>
      </c>
      <c r="CK89" s="671">
        <v>-85.077346016925304</v>
      </c>
      <c r="CL89" s="671">
        <v>-83.887446337280011</v>
      </c>
      <c r="CM89" s="671">
        <v>-71.312916589195936</v>
      </c>
      <c r="CN89" s="671">
        <v>-81.568898399578643</v>
      </c>
      <c r="CO89" s="671">
        <v>-64.373320441388003</v>
      </c>
      <c r="CP89" s="671">
        <v>-9.0088910908810149</v>
      </c>
      <c r="CQ89" s="671">
        <v>-51.763214891023395</v>
      </c>
      <c r="CR89" s="671">
        <v>-59.963842213194965</v>
      </c>
      <c r="CS89" s="671">
        <v>-53.932024108662439</v>
      </c>
      <c r="CT89" s="671">
        <v>-53.932024108662439</v>
      </c>
      <c r="CU89" s="671">
        <v>-53.932024108662439</v>
      </c>
      <c r="CV89" s="671">
        <v>-53.932024108662439</v>
      </c>
      <c r="CW89" s="671">
        <v>-53.932024108662439</v>
      </c>
      <c r="CX89" s="671">
        <v>-53.932024108662439</v>
      </c>
      <c r="CY89" s="671">
        <v>-53.932024108662439</v>
      </c>
      <c r="CZ89" s="671">
        <v>-53.932024108662439</v>
      </c>
      <c r="DA89" s="671">
        <v>-53.932024108662439</v>
      </c>
      <c r="DB89" s="671">
        <v>-53.932024108662439</v>
      </c>
      <c r="DC89" s="671">
        <v>-53.932024108662439</v>
      </c>
    </row>
    <row r="90" spans="2:107">
      <c r="B90" s="668" t="s">
        <v>920</v>
      </c>
      <c r="C90" s="669"/>
      <c r="D90" s="669">
        <v>-0.69500000000000006</v>
      </c>
      <c r="E90" s="669">
        <v>-0.69500000000000006</v>
      </c>
      <c r="F90" s="669">
        <v>-0.69500000000000006</v>
      </c>
      <c r="G90" s="669">
        <v>-0.69500000000000006</v>
      </c>
      <c r="H90" s="669">
        <v>-1.0126614370507352</v>
      </c>
      <c r="I90" s="669">
        <v>-1.0126614370507352</v>
      </c>
      <c r="J90" s="669">
        <v>-1.0126614370507352</v>
      </c>
      <c r="K90" s="669">
        <v>-1.0126614370507352</v>
      </c>
      <c r="L90" s="669">
        <v>-2.2825000000000002</v>
      </c>
      <c r="M90" s="669">
        <v>-2.2825000000000002</v>
      </c>
      <c r="N90" s="669">
        <v>-2.2825000000000002</v>
      </c>
      <c r="O90" s="669">
        <v>-2.2825000000000002</v>
      </c>
      <c r="P90" s="669">
        <v>-3.8475000000000001</v>
      </c>
      <c r="Q90" s="669">
        <v>-3.8475000000000001</v>
      </c>
      <c r="R90" s="669">
        <v>-3.8475000000000001</v>
      </c>
      <c r="S90" s="669">
        <v>-3.8475000000000001</v>
      </c>
      <c r="T90" s="669">
        <v>-3.4</v>
      </c>
      <c r="U90" s="669">
        <v>-3.4</v>
      </c>
      <c r="V90" s="669">
        <v>-3.4</v>
      </c>
      <c r="W90" s="669">
        <v>-3.4</v>
      </c>
      <c r="X90" s="669">
        <v>-3.5750364803191923</v>
      </c>
      <c r="Y90" s="669">
        <v>-3.5750364803191923</v>
      </c>
      <c r="Z90" s="669">
        <v>-3.5750364803191923</v>
      </c>
      <c r="AA90" s="669">
        <v>-3.5750364803191923</v>
      </c>
      <c r="AB90" s="669">
        <v>-3.8822711176384055</v>
      </c>
      <c r="AC90" s="669">
        <v>-3.8822711176384055</v>
      </c>
      <c r="AD90" s="669">
        <v>-3.8822711176384055</v>
      </c>
      <c r="AE90" s="669">
        <v>-3.8822711176384055</v>
      </c>
      <c r="AF90" s="669">
        <v>-5.1095879934406261</v>
      </c>
      <c r="AG90" s="669">
        <v>-5.1095879934406261</v>
      </c>
      <c r="AH90" s="669">
        <v>-5.1095879934406261</v>
      </c>
      <c r="AI90" s="669">
        <v>-5.1095879934406261</v>
      </c>
      <c r="AJ90" s="669">
        <v>-6.5219539486163791</v>
      </c>
      <c r="AK90" s="669">
        <v>-6.5219539486163791</v>
      </c>
      <c r="AL90" s="669">
        <v>-6.5219539486163791</v>
      </c>
      <c r="AM90" s="669">
        <v>-6.5219539486163791</v>
      </c>
      <c r="AN90" s="669">
        <v>-5.3537137681159424</v>
      </c>
      <c r="AO90" s="669">
        <v>-5.3537137681159424</v>
      </c>
      <c r="AP90" s="669">
        <v>-5.3537137681159424</v>
      </c>
      <c r="AQ90" s="669">
        <v>-5.3537137681159424</v>
      </c>
      <c r="AR90" s="669">
        <v>-8.3632786312016556</v>
      </c>
      <c r="AS90" s="669">
        <v>-8.3632786312016556</v>
      </c>
      <c r="AT90" s="669">
        <v>-8.3632786312016556</v>
      </c>
      <c r="AU90" s="669">
        <v>-8.3632786312016556</v>
      </c>
      <c r="AV90" s="669">
        <v>-7.9774713639625237</v>
      </c>
      <c r="AW90" s="669">
        <v>-7.9774713639625237</v>
      </c>
      <c r="AX90" s="669">
        <v>-7.9774713639625237</v>
      </c>
      <c r="AY90" s="669">
        <v>-7.9774713639625237</v>
      </c>
      <c r="AZ90" s="669">
        <v>-8.6631081855117795</v>
      </c>
      <c r="BA90" s="669">
        <v>-8.6631081855117795</v>
      </c>
      <c r="BB90" s="669">
        <v>-8.6631081855117795</v>
      </c>
      <c r="BC90" s="669">
        <v>-8.6631081855117795</v>
      </c>
      <c r="BD90" s="669">
        <v>-9.6657556690516291</v>
      </c>
      <c r="BE90" s="669">
        <v>-9.6657556690516291</v>
      </c>
      <c r="BF90" s="669">
        <v>-9.6657556690516291</v>
      </c>
      <c r="BG90" s="669">
        <v>-9.6657556690516291</v>
      </c>
      <c r="BH90" s="669">
        <v>-10.763637298071604</v>
      </c>
      <c r="BI90" s="669">
        <v>-10.763637298071604</v>
      </c>
      <c r="BJ90" s="669">
        <v>-10.763637298071604</v>
      </c>
      <c r="BK90" s="669">
        <v>-10.763637298071604</v>
      </c>
      <c r="BL90" s="669">
        <v>-14.584278739144827</v>
      </c>
      <c r="BM90" s="669">
        <v>-14.584278739144827</v>
      </c>
      <c r="BN90" s="669">
        <v>-14.584278739144827</v>
      </c>
      <c r="BO90" s="669">
        <v>-14.584278739144827</v>
      </c>
      <c r="BP90" s="669">
        <v>-15.511486156820551</v>
      </c>
      <c r="BQ90" s="669">
        <v>-15.511486156820551</v>
      </c>
      <c r="BR90" s="669">
        <v>-15.511486156820551</v>
      </c>
      <c r="BS90" s="669">
        <v>-15.511486156820551</v>
      </c>
      <c r="BT90" s="669">
        <v>-11.282688294583942</v>
      </c>
      <c r="BU90" s="669">
        <v>-11.282688294583942</v>
      </c>
      <c r="BV90" s="669">
        <v>-11.282688294583942</v>
      </c>
      <c r="BW90" s="669">
        <v>-11.282688294583942</v>
      </c>
      <c r="BX90" s="669">
        <v>-9.3426974635508451</v>
      </c>
      <c r="BY90" s="669">
        <v>-9.3426974635508451</v>
      </c>
      <c r="BZ90" s="669">
        <v>-9.3426974635508451</v>
      </c>
      <c r="CA90" s="669">
        <v>-9.3426974635508451</v>
      </c>
      <c r="CB90" s="669">
        <v>-5.1121201401867093</v>
      </c>
      <c r="CC90" s="669">
        <v>-6.6725378410184177</v>
      </c>
      <c r="CD90" s="669">
        <v>-8.629227606684017</v>
      </c>
      <c r="CE90" s="669">
        <v>-8.2145735198258407</v>
      </c>
      <c r="CF90" s="669">
        <v>-6.4819304922206609</v>
      </c>
      <c r="CG90" s="669">
        <v>-5.6394503535039275</v>
      </c>
      <c r="CH90" s="669">
        <v>-8.0805105377829154</v>
      </c>
      <c r="CI90" s="669">
        <v>-8.4333762021068654</v>
      </c>
      <c r="CJ90" s="669">
        <v>-5.7770756921094719</v>
      </c>
      <c r="CK90" s="669">
        <v>-3.8013195777636897</v>
      </c>
      <c r="CL90" s="669">
        <v>-5.7465126754459304</v>
      </c>
      <c r="CM90" s="669">
        <v>-6.5365014695981456</v>
      </c>
      <c r="CN90" s="669">
        <v>-6.5365014695981456</v>
      </c>
      <c r="CO90" s="669">
        <v>-4.1369561922543827</v>
      </c>
      <c r="CP90" s="669">
        <v>-1.928120437348336</v>
      </c>
      <c r="CQ90" s="669">
        <v>-1.6937728029366288</v>
      </c>
      <c r="CR90" s="669">
        <v>-6.40287235732794</v>
      </c>
      <c r="CS90" s="669">
        <v>-5.5982846221817066</v>
      </c>
      <c r="CT90" s="669">
        <v>-5.5982846221817066</v>
      </c>
      <c r="CU90" s="669">
        <v>-5.5982846221817066</v>
      </c>
      <c r="CV90" s="669">
        <v>-5.5982846221817066</v>
      </c>
      <c r="CW90" s="669">
        <v>-5.5982846221817066</v>
      </c>
      <c r="CX90" s="669">
        <v>-5.5982846221817066</v>
      </c>
      <c r="CY90" s="669">
        <v>-5.5982846221817066</v>
      </c>
      <c r="CZ90" s="669">
        <v>-5.5982846221817066</v>
      </c>
      <c r="DA90" s="669">
        <v>-5.5982846221817066</v>
      </c>
      <c r="DB90" s="669">
        <v>-5.5982846221817066</v>
      </c>
      <c r="DC90" s="669">
        <v>-5.5982846221817066</v>
      </c>
    </row>
    <row r="91" spans="2:107">
      <c r="B91" s="668" t="s">
        <v>921</v>
      </c>
      <c r="C91" s="669"/>
      <c r="D91" s="669">
        <v>-4.12</v>
      </c>
      <c r="E91" s="669">
        <v>-4.12</v>
      </c>
      <c r="F91" s="669">
        <v>-4.12</v>
      </c>
      <c r="G91" s="669">
        <v>-4.12</v>
      </c>
      <c r="H91" s="669">
        <v>-1.830343379962418</v>
      </c>
      <c r="I91" s="669">
        <v>-1.830343379962418</v>
      </c>
      <c r="J91" s="669">
        <v>-1.830343379962418</v>
      </c>
      <c r="K91" s="669">
        <v>-1.830343379962418</v>
      </c>
      <c r="L91" s="669">
        <v>-2.6185</v>
      </c>
      <c r="M91" s="669">
        <v>-2.6185</v>
      </c>
      <c r="N91" s="669">
        <v>-2.6185</v>
      </c>
      <c r="O91" s="669">
        <v>-2.6185</v>
      </c>
      <c r="P91" s="669">
        <v>-1.7737500000000006</v>
      </c>
      <c r="Q91" s="669">
        <v>-1.7737500000000006</v>
      </c>
      <c r="R91" s="669">
        <v>-1.7737500000000006</v>
      </c>
      <c r="S91" s="669">
        <v>-1.7737500000000006</v>
      </c>
      <c r="T91" s="669">
        <v>-1.3624999999999998</v>
      </c>
      <c r="U91" s="669">
        <v>-1.3624999999999998</v>
      </c>
      <c r="V91" s="669">
        <v>-1.3624999999999998</v>
      </c>
      <c r="W91" s="669">
        <v>-1.3624999999999998</v>
      </c>
      <c r="X91" s="669">
        <v>-4.0581115599856892</v>
      </c>
      <c r="Y91" s="669">
        <v>-4.0581115599856892</v>
      </c>
      <c r="Z91" s="669">
        <v>-4.0581115599856892</v>
      </c>
      <c r="AA91" s="669">
        <v>-4.0581115599856892</v>
      </c>
      <c r="AB91" s="669">
        <v>-4.5314218565657596</v>
      </c>
      <c r="AC91" s="669">
        <v>-4.5314218565657596</v>
      </c>
      <c r="AD91" s="669">
        <v>-4.5314218565657596</v>
      </c>
      <c r="AE91" s="669">
        <v>-4.5314218565657596</v>
      </c>
      <c r="AF91" s="669">
        <v>-2.1835628549867736</v>
      </c>
      <c r="AG91" s="669">
        <v>-2.1835628549867736</v>
      </c>
      <c r="AH91" s="669">
        <v>-2.1835628549867736</v>
      </c>
      <c r="AI91" s="669">
        <v>-2.1835628549867736</v>
      </c>
      <c r="AJ91" s="669">
        <v>-0.83887900545249039</v>
      </c>
      <c r="AK91" s="669">
        <v>-0.83887900545249039</v>
      </c>
      <c r="AL91" s="669">
        <v>-0.83887900545249039</v>
      </c>
      <c r="AM91" s="669">
        <v>-0.83887900545249039</v>
      </c>
      <c r="AN91" s="669">
        <v>1.0491754931770334</v>
      </c>
      <c r="AO91" s="669">
        <v>1.0491754931770334</v>
      </c>
      <c r="AP91" s="669">
        <v>1.0491754931770334</v>
      </c>
      <c r="AQ91" s="669">
        <v>1.0491754931770334</v>
      </c>
      <c r="AR91" s="669">
        <v>-0.88836194821253756</v>
      </c>
      <c r="AS91" s="669">
        <v>-0.88836194821253756</v>
      </c>
      <c r="AT91" s="669">
        <v>-0.88836194821253756</v>
      </c>
      <c r="AU91" s="669">
        <v>-0.88836194821253756</v>
      </c>
      <c r="AV91" s="669">
        <v>-1.22077980003125</v>
      </c>
      <c r="AW91" s="669">
        <v>-1.22077980003125</v>
      </c>
      <c r="AX91" s="669">
        <v>-1.22077980003125</v>
      </c>
      <c r="AY91" s="669">
        <v>-1.22077980003125</v>
      </c>
      <c r="AZ91" s="669">
        <v>-4.1533736212230696</v>
      </c>
      <c r="BA91" s="669">
        <v>-4.1533736212230696</v>
      </c>
      <c r="BB91" s="669">
        <v>-4.1533736212230696</v>
      </c>
      <c r="BC91" s="669">
        <v>-4.1533736212230696</v>
      </c>
      <c r="BD91" s="669">
        <v>-4.6388443442162917</v>
      </c>
      <c r="BE91" s="669">
        <v>-4.6388443442162917</v>
      </c>
      <c r="BF91" s="669">
        <v>-4.6388443442162917</v>
      </c>
      <c r="BG91" s="669">
        <v>-4.6388443442162917</v>
      </c>
      <c r="BH91" s="669">
        <v>-14.910018806235298</v>
      </c>
      <c r="BI91" s="669">
        <v>-14.910018806235298</v>
      </c>
      <c r="BJ91" s="669">
        <v>-14.910018806235298</v>
      </c>
      <c r="BK91" s="669">
        <v>-14.910018806235298</v>
      </c>
      <c r="BL91" s="669">
        <v>-18.362358060907674</v>
      </c>
      <c r="BM91" s="669">
        <v>-18.362358060907674</v>
      </c>
      <c r="BN91" s="669">
        <v>-18.362358060907674</v>
      </c>
      <c r="BO91" s="669">
        <v>-18.362358060907674</v>
      </c>
      <c r="BP91" s="669">
        <v>-31.680248208800268</v>
      </c>
      <c r="BQ91" s="669">
        <v>-31.680248208800268</v>
      </c>
      <c r="BR91" s="669">
        <v>-31.680248208800268</v>
      </c>
      <c r="BS91" s="669">
        <v>-31.680248208800268</v>
      </c>
      <c r="BT91" s="669">
        <v>-21.296357687156267</v>
      </c>
      <c r="BU91" s="669">
        <v>-21.296357687156267</v>
      </c>
      <c r="BV91" s="669">
        <v>-21.296357687156267</v>
      </c>
      <c r="BW91" s="669">
        <v>-21.296357687156267</v>
      </c>
      <c r="BX91" s="669">
        <v>-69.518965433684116</v>
      </c>
      <c r="BY91" s="669">
        <v>-69.518965433684116</v>
      </c>
      <c r="BZ91" s="669">
        <v>-69.518965433684116</v>
      </c>
      <c r="CA91" s="669">
        <v>-69.518965433684116</v>
      </c>
      <c r="CB91" s="669">
        <v>-52.404381575156144</v>
      </c>
      <c r="CC91" s="669">
        <v>-66.833403557445365</v>
      </c>
      <c r="CD91" s="669">
        <v>-71.939946834293707</v>
      </c>
      <c r="CE91" s="669">
        <v>-71.335143738373333</v>
      </c>
      <c r="CF91" s="669">
        <v>-78.929632619105249</v>
      </c>
      <c r="CG91" s="669">
        <v>-87.576748185618413</v>
      </c>
      <c r="CH91" s="669">
        <v>-75.359784703629629</v>
      </c>
      <c r="CI91" s="669">
        <v>-73.70986621733833</v>
      </c>
      <c r="CJ91" s="669">
        <v>-83.751617475161339</v>
      </c>
      <c r="CK91" s="669">
        <v>-81.276026439161612</v>
      </c>
      <c r="CL91" s="669">
        <v>-78.140933661834083</v>
      </c>
      <c r="CM91" s="669">
        <v>-64.7764151195978</v>
      </c>
      <c r="CN91" s="669">
        <v>-75.032396929980507</v>
      </c>
      <c r="CO91" s="669">
        <v>-60.236364249133622</v>
      </c>
      <c r="CP91" s="669">
        <v>-7.0807706535326771</v>
      </c>
      <c r="CQ91" s="669">
        <v>-50.069442088086767</v>
      </c>
      <c r="CR91" s="669">
        <v>-53.560969855867029</v>
      </c>
      <c r="CS91" s="669">
        <v>-48.333739486480738</v>
      </c>
      <c r="CT91" s="669">
        <v>-48.333739486480738</v>
      </c>
      <c r="CU91" s="669">
        <v>-48.333739486480738</v>
      </c>
      <c r="CV91" s="669">
        <v>-48.333739486480738</v>
      </c>
      <c r="CW91" s="669">
        <v>-48.333739486480738</v>
      </c>
      <c r="CX91" s="669">
        <v>-48.333739486480738</v>
      </c>
      <c r="CY91" s="669">
        <v>-48.333739486480738</v>
      </c>
      <c r="CZ91" s="669">
        <v>-48.333739486480738</v>
      </c>
      <c r="DA91" s="669">
        <v>-48.333739486480738</v>
      </c>
      <c r="DB91" s="669">
        <v>-48.333739486480738</v>
      </c>
      <c r="DC91" s="669">
        <v>-48.333739486480738</v>
      </c>
    </row>
    <row r="92" spans="2:107">
      <c r="B92" s="672" t="s">
        <v>922</v>
      </c>
      <c r="C92" s="673"/>
      <c r="D92" s="673">
        <v>-5.9024999999999999</v>
      </c>
      <c r="E92" s="673">
        <v>-5.9024999999999999</v>
      </c>
      <c r="F92" s="673">
        <v>-5.9024999999999999</v>
      </c>
      <c r="G92" s="673">
        <v>-5.9024999999999999</v>
      </c>
      <c r="H92" s="673">
        <v>-3.3249999999999997</v>
      </c>
      <c r="I92" s="673">
        <v>-3.3249999999999997</v>
      </c>
      <c r="J92" s="673">
        <v>-3.3249999999999997</v>
      </c>
      <c r="K92" s="673">
        <v>-3.3249999999999997</v>
      </c>
      <c r="L92" s="673">
        <v>-4.3559999999999999</v>
      </c>
      <c r="M92" s="673">
        <v>-4.3559999999999999</v>
      </c>
      <c r="N92" s="673">
        <v>-4.3559999999999999</v>
      </c>
      <c r="O92" s="673">
        <v>-4.3559999999999999</v>
      </c>
      <c r="P92" s="673">
        <v>-3.4937500000000004</v>
      </c>
      <c r="Q92" s="673">
        <v>-3.4937500000000004</v>
      </c>
      <c r="R92" s="673">
        <v>-3.4937500000000004</v>
      </c>
      <c r="S92" s="673">
        <v>-3.4937500000000004</v>
      </c>
      <c r="T92" s="673">
        <v>-3.3</v>
      </c>
      <c r="U92" s="673">
        <v>-3.3</v>
      </c>
      <c r="V92" s="673">
        <v>-3.3</v>
      </c>
      <c r="W92" s="673">
        <v>-3.3</v>
      </c>
      <c r="X92" s="673">
        <v>-3.8388999999999998</v>
      </c>
      <c r="Y92" s="673">
        <v>-3.8388999999999998</v>
      </c>
      <c r="Z92" s="673">
        <v>-3.8388999999999998</v>
      </c>
      <c r="AA92" s="673">
        <v>-3.8388999999999998</v>
      </c>
      <c r="AB92" s="673">
        <v>-5.0710749999999996</v>
      </c>
      <c r="AC92" s="673">
        <v>-5.0710749999999996</v>
      </c>
      <c r="AD92" s="673">
        <v>-5.0710749999999996</v>
      </c>
      <c r="AE92" s="673">
        <v>-5.0710749999999996</v>
      </c>
      <c r="AF92" s="673">
        <v>-4.2540443548387099</v>
      </c>
      <c r="AG92" s="673">
        <v>-4.2540443548387099</v>
      </c>
      <c r="AH92" s="673">
        <v>-4.2540443548387099</v>
      </c>
      <c r="AI92" s="673">
        <v>-4.2540443548387099</v>
      </c>
      <c r="AJ92" s="673">
        <v>-3.0361391172724335</v>
      </c>
      <c r="AK92" s="673">
        <v>-3.0361391172724335</v>
      </c>
      <c r="AL92" s="673">
        <v>-3.0361391172724335</v>
      </c>
      <c r="AM92" s="673">
        <v>-3.0361391172724335</v>
      </c>
      <c r="AN92" s="673">
        <v>-1.5447946458940718</v>
      </c>
      <c r="AO92" s="673">
        <v>-1.5447946458940718</v>
      </c>
      <c r="AP92" s="673">
        <v>-1.5447946458940718</v>
      </c>
      <c r="AQ92" s="673">
        <v>-1.5447946458940718</v>
      </c>
      <c r="AR92" s="673">
        <v>-1.7324999999999999</v>
      </c>
      <c r="AS92" s="673">
        <v>-1.7324999999999999</v>
      </c>
      <c r="AT92" s="673">
        <v>-1.7324999999999999</v>
      </c>
      <c r="AU92" s="673">
        <v>-1.7324999999999999</v>
      </c>
      <c r="AV92" s="673">
        <v>-1.8170665463472224</v>
      </c>
      <c r="AW92" s="673">
        <v>-1.8170665463472224</v>
      </c>
      <c r="AX92" s="673">
        <v>-1.8170665463472224</v>
      </c>
      <c r="AY92" s="673">
        <v>-1.8170665463472224</v>
      </c>
      <c r="AZ92" s="673">
        <v>-1.9575</v>
      </c>
      <c r="BA92" s="673">
        <v>-1.9575</v>
      </c>
      <c r="BB92" s="673">
        <v>-1.9575</v>
      </c>
      <c r="BC92" s="673">
        <v>-1.9575</v>
      </c>
      <c r="BD92" s="673">
        <v>-2.028532220089915</v>
      </c>
      <c r="BE92" s="673">
        <v>-2.028532220089915</v>
      </c>
      <c r="BF92" s="673">
        <v>-2.028532220089915</v>
      </c>
      <c r="BG92" s="673">
        <v>-2.028532220089915</v>
      </c>
      <c r="BH92" s="673">
        <v>-2.2999999999999998</v>
      </c>
      <c r="BI92" s="673">
        <v>-2.2999999999999998</v>
      </c>
      <c r="BJ92" s="673">
        <v>-2.2999999999999998</v>
      </c>
      <c r="BK92" s="673">
        <v>-2.2999999999999998</v>
      </c>
      <c r="BL92" s="673">
        <v>-8.0837351221026505</v>
      </c>
      <c r="BM92" s="673">
        <v>-8.0837351221026505</v>
      </c>
      <c r="BN92" s="673">
        <v>-8.0837351221026505</v>
      </c>
      <c r="BO92" s="673">
        <v>-8.0837351221026505</v>
      </c>
      <c r="BP92" s="673">
        <v>-9.7380787284200743</v>
      </c>
      <c r="BQ92" s="673">
        <v>-9.7380787284200743</v>
      </c>
      <c r="BR92" s="673">
        <v>-9.7380787284200743</v>
      </c>
      <c r="BS92" s="673">
        <v>-9.7380787284200743</v>
      </c>
      <c r="BT92" s="673">
        <v>-10.648303669058501</v>
      </c>
      <c r="BU92" s="673">
        <v>-10.648303669058501</v>
      </c>
      <c r="BV92" s="673">
        <v>-10.648303669058501</v>
      </c>
      <c r="BW92" s="673">
        <v>-10.648303669058501</v>
      </c>
      <c r="BX92" s="673">
        <v>-10.871003288835642</v>
      </c>
      <c r="BY92" s="673">
        <v>-10.871003288835642</v>
      </c>
      <c r="BZ92" s="673">
        <v>-10.871003288835642</v>
      </c>
      <c r="CA92" s="673">
        <v>-10.871003288835642</v>
      </c>
      <c r="CB92" s="673">
        <v>-4.2147203896917205</v>
      </c>
      <c r="CC92" s="673">
        <v>-13.8903480776917</v>
      </c>
      <c r="CD92" s="673">
        <v>-4.6712633756917192</v>
      </c>
      <c r="CE92" s="673">
        <v>-13.8267341346917</v>
      </c>
      <c r="CF92" s="673">
        <v>-9.1889757355820407</v>
      </c>
      <c r="CG92" s="673">
        <v>-22.438975735582041</v>
      </c>
      <c r="CH92" s="673">
        <v>-9.7934753052890962</v>
      </c>
      <c r="CI92" s="673">
        <v>-20.862257819061881</v>
      </c>
      <c r="CJ92" s="673">
        <v>-15.542111961845318</v>
      </c>
      <c r="CK92" s="673">
        <v>-15.542111961845313</v>
      </c>
      <c r="CL92" s="673">
        <v>-16.154780393485904</v>
      </c>
      <c r="CM92" s="673">
        <v>-16.023917178317184</v>
      </c>
      <c r="CN92" s="673">
        <v>-12.637345575539719</v>
      </c>
      <c r="CO92" s="673">
        <v>-20.202839474335246</v>
      </c>
      <c r="CP92" s="673">
        <v>-15.229056390089816</v>
      </c>
      <c r="CQ92" s="673">
        <v>-15.087926766751364</v>
      </c>
      <c r="CR92" s="673">
        <v>-13.439471866243801</v>
      </c>
      <c r="CS92" s="673">
        <v>-6.3446246046816865</v>
      </c>
      <c r="CT92" s="673">
        <v>-6.3446246046816865</v>
      </c>
      <c r="CU92" s="673">
        <v>-6.3446246046816865</v>
      </c>
      <c r="CV92" s="673">
        <v>-6.3446246046816865</v>
      </c>
      <c r="CW92" s="673">
        <v>-6.3446246046816865</v>
      </c>
      <c r="CX92" s="673">
        <v>-6.3446246046816865</v>
      </c>
      <c r="CY92" s="673">
        <v>-6.3446246046816865</v>
      </c>
      <c r="CZ92" s="673">
        <v>-6.3446246046816865</v>
      </c>
      <c r="DA92" s="673">
        <v>-6.3446246046816865</v>
      </c>
      <c r="DB92" s="673">
        <v>-6.3446246046816865</v>
      </c>
      <c r="DC92" s="673">
        <v>-6.3446246046816865</v>
      </c>
    </row>
    <row r="93" spans="2:107">
      <c r="B93" s="670" t="s">
        <v>923</v>
      </c>
      <c r="C93" s="671"/>
      <c r="D93" s="671">
        <v>50.702500000000001</v>
      </c>
      <c r="E93" s="671">
        <v>50.702500000000001</v>
      </c>
      <c r="F93" s="671">
        <v>50.702500000000001</v>
      </c>
      <c r="G93" s="671">
        <v>50.702500000000001</v>
      </c>
      <c r="H93" s="671">
        <v>49.674999999999997</v>
      </c>
      <c r="I93" s="671">
        <v>49.674999999999997</v>
      </c>
      <c r="J93" s="671">
        <v>49.674999999999997</v>
      </c>
      <c r="K93" s="671">
        <v>49.674999999999997</v>
      </c>
      <c r="L93" s="671">
        <v>59.084999999999994</v>
      </c>
      <c r="M93" s="671">
        <v>59.084999999999994</v>
      </c>
      <c r="N93" s="671">
        <v>59.084999999999994</v>
      </c>
      <c r="O93" s="671">
        <v>59.084999999999994</v>
      </c>
      <c r="P93" s="671">
        <v>48.597499999999997</v>
      </c>
      <c r="Q93" s="671">
        <v>48.597499999999997</v>
      </c>
      <c r="R93" s="671">
        <v>48.597499999999997</v>
      </c>
      <c r="S93" s="671">
        <v>48.597499999999997</v>
      </c>
      <c r="T93" s="671">
        <v>48.83</v>
      </c>
      <c r="U93" s="671">
        <v>48.83</v>
      </c>
      <c r="V93" s="671">
        <v>48.83</v>
      </c>
      <c r="W93" s="671">
        <v>48.83</v>
      </c>
      <c r="X93" s="671">
        <v>56.595597191262762</v>
      </c>
      <c r="Y93" s="671">
        <v>56.595597191262762</v>
      </c>
      <c r="Z93" s="671">
        <v>56.595597191262762</v>
      </c>
      <c r="AA93" s="671">
        <v>56.595597191262762</v>
      </c>
      <c r="AB93" s="671">
        <v>78.481366742315231</v>
      </c>
      <c r="AC93" s="671">
        <v>78.481366742315231</v>
      </c>
      <c r="AD93" s="671">
        <v>78.481366742315231</v>
      </c>
      <c r="AE93" s="671">
        <v>78.481366742315231</v>
      </c>
      <c r="AF93" s="671">
        <v>92.15634524807956</v>
      </c>
      <c r="AG93" s="671">
        <v>92.15634524807956</v>
      </c>
      <c r="AH93" s="671">
        <v>92.15634524807956</v>
      </c>
      <c r="AI93" s="671">
        <v>92.15634524807956</v>
      </c>
      <c r="AJ93" s="671">
        <v>81.385510891722504</v>
      </c>
      <c r="AK93" s="671">
        <v>81.385510891722504</v>
      </c>
      <c r="AL93" s="671">
        <v>81.385510891722504</v>
      </c>
      <c r="AM93" s="671">
        <v>81.385510891722504</v>
      </c>
      <c r="AN93" s="671">
        <v>115.32975085977267</v>
      </c>
      <c r="AO93" s="671">
        <v>115.32975085977267</v>
      </c>
      <c r="AP93" s="671">
        <v>115.32975085977267</v>
      </c>
      <c r="AQ93" s="671">
        <v>115.32975085977267</v>
      </c>
      <c r="AR93" s="671">
        <v>129.64145680917238</v>
      </c>
      <c r="AS93" s="671">
        <v>129.64145680917238</v>
      </c>
      <c r="AT93" s="671">
        <v>129.64145680917238</v>
      </c>
      <c r="AU93" s="671">
        <v>129.64145680917238</v>
      </c>
      <c r="AV93" s="671">
        <v>149.99909650432193</v>
      </c>
      <c r="AW93" s="671">
        <v>149.99909650432193</v>
      </c>
      <c r="AX93" s="671">
        <v>149.99909650432193</v>
      </c>
      <c r="AY93" s="671">
        <v>149.99909650432193</v>
      </c>
      <c r="AZ93" s="671">
        <v>145.18895307632309</v>
      </c>
      <c r="BA93" s="671">
        <v>145.18895307632309</v>
      </c>
      <c r="BB93" s="671">
        <v>145.18895307632309</v>
      </c>
      <c r="BC93" s="671">
        <v>145.18895307632309</v>
      </c>
      <c r="BD93" s="671">
        <v>199.46147221699033</v>
      </c>
      <c r="BE93" s="671">
        <v>199.46147221699033</v>
      </c>
      <c r="BF93" s="671">
        <v>199.46147221699033</v>
      </c>
      <c r="BG93" s="671">
        <v>199.46147221699033</v>
      </c>
      <c r="BH93" s="671">
        <v>158.0215954338984</v>
      </c>
      <c r="BI93" s="671">
        <v>158.0215954338984</v>
      </c>
      <c r="BJ93" s="671">
        <v>158.0215954338984</v>
      </c>
      <c r="BK93" s="671">
        <v>158.0215954338984</v>
      </c>
      <c r="BL93" s="671">
        <v>185.2432289974476</v>
      </c>
      <c r="BM93" s="671">
        <v>185.2432289974476</v>
      </c>
      <c r="BN93" s="671">
        <v>185.2432289974476</v>
      </c>
      <c r="BO93" s="671">
        <v>185.2432289974476</v>
      </c>
      <c r="BP93" s="671">
        <v>144.50937707521894</v>
      </c>
      <c r="BQ93" s="671">
        <v>144.50937707521894</v>
      </c>
      <c r="BR93" s="671">
        <v>144.50937707521894</v>
      </c>
      <c r="BS93" s="671">
        <v>144.50937707521894</v>
      </c>
      <c r="BT93" s="671">
        <v>134.08938491493137</v>
      </c>
      <c r="BU93" s="671">
        <v>134.08938491493137</v>
      </c>
      <c r="BV93" s="671">
        <v>134.08938491493137</v>
      </c>
      <c r="BW93" s="671">
        <v>134.08938491493137</v>
      </c>
      <c r="BX93" s="671">
        <v>131.05588807402825</v>
      </c>
      <c r="BY93" s="671">
        <v>131.05588807402825</v>
      </c>
      <c r="BZ93" s="671">
        <v>131.05588807402825</v>
      </c>
      <c r="CA93" s="671">
        <v>131.05588807402825</v>
      </c>
      <c r="CB93" s="671">
        <v>110.77948401698272</v>
      </c>
      <c r="CC93" s="671">
        <v>155.97322404653164</v>
      </c>
      <c r="CD93" s="671">
        <v>148.43698037912151</v>
      </c>
      <c r="CE93" s="671">
        <v>167.27827432178427</v>
      </c>
      <c r="CF93" s="671">
        <v>153.27192653402139</v>
      </c>
      <c r="CG93" s="671">
        <v>144.85479254892715</v>
      </c>
      <c r="CH93" s="671">
        <v>179.80652604140809</v>
      </c>
      <c r="CI93" s="671">
        <v>189.59721372573904</v>
      </c>
      <c r="CJ93" s="671">
        <v>153.52036861869331</v>
      </c>
      <c r="CK93" s="671">
        <v>110.14958318659423</v>
      </c>
      <c r="CL93" s="671">
        <v>142.40437462723753</v>
      </c>
      <c r="CM93" s="671">
        <v>175.3495607291849</v>
      </c>
      <c r="CN93" s="671">
        <v>152.04119876894927</v>
      </c>
      <c r="CO93" s="671">
        <v>145.7328202300223</v>
      </c>
      <c r="CP93" s="671">
        <v>157.30540211817996</v>
      </c>
      <c r="CQ93" s="671">
        <v>165.64167779247168</v>
      </c>
      <c r="CR93" s="671">
        <v>179.10936009613494</v>
      </c>
      <c r="CS93" s="671">
        <v>198.16352873481964</v>
      </c>
      <c r="CT93" s="671">
        <v>198.16352873481964</v>
      </c>
      <c r="CU93" s="671">
        <v>198.16352873481964</v>
      </c>
      <c r="CV93" s="671">
        <v>198.16352873481964</v>
      </c>
      <c r="CW93" s="671">
        <v>198.16352873481964</v>
      </c>
      <c r="CX93" s="671">
        <v>198.16352873481964</v>
      </c>
      <c r="CY93" s="671">
        <v>198.16352873481964</v>
      </c>
      <c r="CZ93" s="671">
        <v>198.16352873481964</v>
      </c>
      <c r="DA93" s="671">
        <v>198.16352873481964</v>
      </c>
      <c r="DB93" s="671">
        <v>198.16352873481964</v>
      </c>
      <c r="DC93" s="671">
        <v>198.16352873481964</v>
      </c>
    </row>
    <row r="94" spans="2:107">
      <c r="B94" s="668" t="s">
        <v>924</v>
      </c>
      <c r="C94" s="669"/>
      <c r="D94" s="669">
        <v>45.865000000000002</v>
      </c>
      <c r="E94" s="669">
        <v>45.865000000000002</v>
      </c>
      <c r="F94" s="669">
        <v>45.865000000000002</v>
      </c>
      <c r="G94" s="669">
        <v>45.865000000000002</v>
      </c>
      <c r="H94" s="669">
        <v>45.137500000000003</v>
      </c>
      <c r="I94" s="669">
        <v>45.137500000000003</v>
      </c>
      <c r="J94" s="669">
        <v>45.137500000000003</v>
      </c>
      <c r="K94" s="669">
        <v>45.137500000000003</v>
      </c>
      <c r="L94" s="669">
        <v>56.327500000000001</v>
      </c>
      <c r="M94" s="669">
        <v>56.327500000000001</v>
      </c>
      <c r="N94" s="669">
        <v>56.327500000000001</v>
      </c>
      <c r="O94" s="669">
        <v>56.327500000000001</v>
      </c>
      <c r="P94" s="669">
        <v>43.162500000000001</v>
      </c>
      <c r="Q94" s="669">
        <v>43.162500000000001</v>
      </c>
      <c r="R94" s="669">
        <v>43.162500000000001</v>
      </c>
      <c r="S94" s="669">
        <v>43.162500000000001</v>
      </c>
      <c r="T94" s="669">
        <v>42.699999999999996</v>
      </c>
      <c r="U94" s="669">
        <v>42.699999999999996</v>
      </c>
      <c r="V94" s="669">
        <v>42.699999999999996</v>
      </c>
      <c r="W94" s="669">
        <v>42.699999999999996</v>
      </c>
      <c r="X94" s="669">
        <v>48.76203703703704</v>
      </c>
      <c r="Y94" s="669">
        <v>48.76203703703704</v>
      </c>
      <c r="Z94" s="669">
        <v>48.76203703703704</v>
      </c>
      <c r="AA94" s="669">
        <v>48.76203703703704</v>
      </c>
      <c r="AB94" s="669">
        <v>69.71824074074074</v>
      </c>
      <c r="AC94" s="669">
        <v>69.71824074074074</v>
      </c>
      <c r="AD94" s="669">
        <v>69.71824074074074</v>
      </c>
      <c r="AE94" s="669">
        <v>69.71824074074074</v>
      </c>
      <c r="AF94" s="669">
        <v>80.474210065194143</v>
      </c>
      <c r="AG94" s="669">
        <v>80.474210065194143</v>
      </c>
      <c r="AH94" s="669">
        <v>80.474210065194143</v>
      </c>
      <c r="AI94" s="669">
        <v>80.474210065194143</v>
      </c>
      <c r="AJ94" s="669">
        <v>62.09714796432656</v>
      </c>
      <c r="AK94" s="669">
        <v>62.09714796432656</v>
      </c>
      <c r="AL94" s="669">
        <v>62.09714796432656</v>
      </c>
      <c r="AM94" s="669">
        <v>62.09714796432656</v>
      </c>
      <c r="AN94" s="669">
        <v>90.625</v>
      </c>
      <c r="AO94" s="669">
        <v>90.625</v>
      </c>
      <c r="AP94" s="669">
        <v>90.625</v>
      </c>
      <c r="AQ94" s="669">
        <v>90.625</v>
      </c>
      <c r="AR94" s="669">
        <v>111.48917760824649</v>
      </c>
      <c r="AS94" s="669">
        <v>111.48917760824649</v>
      </c>
      <c r="AT94" s="669">
        <v>111.48917760824649</v>
      </c>
      <c r="AU94" s="669">
        <v>111.48917760824649</v>
      </c>
      <c r="AV94" s="669">
        <v>130.07159832284265</v>
      </c>
      <c r="AW94" s="669">
        <v>130.07159832284265</v>
      </c>
      <c r="AX94" s="669">
        <v>130.07159832284265</v>
      </c>
      <c r="AY94" s="669">
        <v>130.07159832284265</v>
      </c>
      <c r="AZ94" s="669">
        <v>122.51932702873506</v>
      </c>
      <c r="BA94" s="669">
        <v>122.51932702873506</v>
      </c>
      <c r="BB94" s="669">
        <v>122.51932702873506</v>
      </c>
      <c r="BC94" s="669">
        <v>122.51932702873506</v>
      </c>
      <c r="BD94" s="669">
        <v>166.13293173243645</v>
      </c>
      <c r="BE94" s="669">
        <v>166.13293173243645</v>
      </c>
      <c r="BF94" s="669">
        <v>166.13293173243645</v>
      </c>
      <c r="BG94" s="669">
        <v>166.13293173243645</v>
      </c>
      <c r="BH94" s="669">
        <v>112.28299496765553</v>
      </c>
      <c r="BI94" s="669">
        <v>112.28299496765553</v>
      </c>
      <c r="BJ94" s="669">
        <v>112.28299496765553</v>
      </c>
      <c r="BK94" s="669">
        <v>112.28299496765553</v>
      </c>
      <c r="BL94" s="669">
        <v>139.8966797076562</v>
      </c>
      <c r="BM94" s="669">
        <v>139.8966797076562</v>
      </c>
      <c r="BN94" s="669">
        <v>139.8966797076562</v>
      </c>
      <c r="BO94" s="669">
        <v>139.8966797076562</v>
      </c>
      <c r="BP94" s="669">
        <v>99.53648730556074</v>
      </c>
      <c r="BQ94" s="669">
        <v>99.53648730556074</v>
      </c>
      <c r="BR94" s="669">
        <v>99.53648730556074</v>
      </c>
      <c r="BS94" s="669">
        <v>99.53648730556074</v>
      </c>
      <c r="BT94" s="669">
        <v>92.608775152244817</v>
      </c>
      <c r="BU94" s="669">
        <v>92.608775152244817</v>
      </c>
      <c r="BV94" s="669">
        <v>92.608775152244817</v>
      </c>
      <c r="BW94" s="669">
        <v>92.608775152244817</v>
      </c>
      <c r="BX94" s="669">
        <v>85.977512971247705</v>
      </c>
      <c r="BY94" s="669">
        <v>85.977512971247705</v>
      </c>
      <c r="BZ94" s="669">
        <v>85.977512971247705</v>
      </c>
      <c r="CA94" s="669">
        <v>85.977512971247705</v>
      </c>
      <c r="CB94" s="669">
        <v>59.096737881252089</v>
      </c>
      <c r="CC94" s="669">
        <v>103.60252645961103</v>
      </c>
      <c r="CD94" s="669">
        <v>92.688529020459356</v>
      </c>
      <c r="CE94" s="669">
        <v>106.35848675042735</v>
      </c>
      <c r="CF94" s="669">
        <v>82.280879768286738</v>
      </c>
      <c r="CG94" s="669">
        <v>72.645717719592568</v>
      </c>
      <c r="CH94" s="669">
        <v>102.72475567017932</v>
      </c>
      <c r="CI94" s="669">
        <v>98.814333567103247</v>
      </c>
      <c r="CJ94" s="669">
        <v>72.949489814761179</v>
      </c>
      <c r="CK94" s="669">
        <v>35.612175418931798</v>
      </c>
      <c r="CL94" s="669">
        <v>70.798209534603345</v>
      </c>
      <c r="CM94" s="669">
        <v>88.674003556453854</v>
      </c>
      <c r="CN94" s="669">
        <v>74.541429821088371</v>
      </c>
      <c r="CO94" s="669">
        <v>77.771241245035014</v>
      </c>
      <c r="CP94" s="669">
        <v>73.560763215157081</v>
      </c>
      <c r="CQ94" s="669">
        <v>62.93995123699078</v>
      </c>
      <c r="CR94" s="669">
        <v>91.753515244596329</v>
      </c>
      <c r="CS94" s="669">
        <v>91.937901624849388</v>
      </c>
      <c r="CT94" s="669">
        <v>91.937901624849388</v>
      </c>
      <c r="CU94" s="669">
        <v>91.937901624849388</v>
      </c>
      <c r="CV94" s="669">
        <v>91.937901624849388</v>
      </c>
      <c r="CW94" s="669">
        <v>91.937901624849388</v>
      </c>
      <c r="CX94" s="669">
        <v>91.937901624849388</v>
      </c>
      <c r="CY94" s="669">
        <v>91.937901624849388</v>
      </c>
      <c r="CZ94" s="669">
        <v>91.937901624849388</v>
      </c>
      <c r="DA94" s="669">
        <v>91.937901624849388</v>
      </c>
      <c r="DB94" s="669">
        <v>91.937901624849388</v>
      </c>
      <c r="DC94" s="669">
        <v>91.937901624849388</v>
      </c>
    </row>
    <row r="95" spans="2:107">
      <c r="B95" s="668" t="s">
        <v>925</v>
      </c>
      <c r="C95" s="669"/>
      <c r="D95" s="669">
        <v>4.8375000000000004</v>
      </c>
      <c r="E95" s="669">
        <v>4.8375000000000004</v>
      </c>
      <c r="F95" s="669">
        <v>4.8375000000000004</v>
      </c>
      <c r="G95" s="669">
        <v>4.8375000000000004</v>
      </c>
      <c r="H95" s="669">
        <v>4.5374999999999996</v>
      </c>
      <c r="I95" s="669">
        <v>4.5374999999999996</v>
      </c>
      <c r="J95" s="669">
        <v>4.5374999999999996</v>
      </c>
      <c r="K95" s="669">
        <v>4.5374999999999996</v>
      </c>
      <c r="L95" s="669">
        <v>2.7575000000000003</v>
      </c>
      <c r="M95" s="669">
        <v>2.7575000000000003</v>
      </c>
      <c r="N95" s="669">
        <v>2.7575000000000003</v>
      </c>
      <c r="O95" s="669">
        <v>2.7575000000000003</v>
      </c>
      <c r="P95" s="669">
        <v>5.4350000000000005</v>
      </c>
      <c r="Q95" s="669">
        <v>5.4350000000000005</v>
      </c>
      <c r="R95" s="669">
        <v>5.4350000000000005</v>
      </c>
      <c r="S95" s="669">
        <v>5.4350000000000005</v>
      </c>
      <c r="T95" s="669">
        <v>6.129999999999999</v>
      </c>
      <c r="U95" s="669">
        <v>6.129999999999999</v>
      </c>
      <c r="V95" s="669">
        <v>6.129999999999999</v>
      </c>
      <c r="W95" s="669">
        <v>6.129999999999999</v>
      </c>
      <c r="X95" s="669">
        <v>7.8335601542257258</v>
      </c>
      <c r="Y95" s="669">
        <v>7.8335601542257258</v>
      </c>
      <c r="Z95" s="669">
        <v>7.8335601542257258</v>
      </c>
      <c r="AA95" s="669">
        <v>7.8335601542257258</v>
      </c>
      <c r="AB95" s="669">
        <v>8.7631260015744878</v>
      </c>
      <c r="AC95" s="669">
        <v>8.7631260015744878</v>
      </c>
      <c r="AD95" s="669">
        <v>8.7631260015744878</v>
      </c>
      <c r="AE95" s="669">
        <v>8.7631260015744878</v>
      </c>
      <c r="AF95" s="669">
        <v>11.682135182885411</v>
      </c>
      <c r="AG95" s="669">
        <v>11.682135182885411</v>
      </c>
      <c r="AH95" s="669">
        <v>11.682135182885411</v>
      </c>
      <c r="AI95" s="669">
        <v>11.682135182885411</v>
      </c>
      <c r="AJ95" s="669">
        <v>19.288362927395944</v>
      </c>
      <c r="AK95" s="669">
        <v>19.288362927395944</v>
      </c>
      <c r="AL95" s="669">
        <v>19.288362927395944</v>
      </c>
      <c r="AM95" s="669">
        <v>19.288362927395944</v>
      </c>
      <c r="AN95" s="669">
        <v>24.704750859772673</v>
      </c>
      <c r="AO95" s="669">
        <v>24.704750859772673</v>
      </c>
      <c r="AP95" s="669">
        <v>24.704750859772673</v>
      </c>
      <c r="AQ95" s="669">
        <v>24.704750859772673</v>
      </c>
      <c r="AR95" s="669">
        <v>18.152279200925911</v>
      </c>
      <c r="AS95" s="669">
        <v>18.152279200925911</v>
      </c>
      <c r="AT95" s="669">
        <v>18.152279200925911</v>
      </c>
      <c r="AU95" s="669">
        <v>18.152279200925911</v>
      </c>
      <c r="AV95" s="669">
        <v>19.927498181479251</v>
      </c>
      <c r="AW95" s="669">
        <v>19.927498181479251</v>
      </c>
      <c r="AX95" s="669">
        <v>19.927498181479251</v>
      </c>
      <c r="AY95" s="669">
        <v>19.927498181479251</v>
      </c>
      <c r="AZ95" s="669">
        <v>22.669626047588025</v>
      </c>
      <c r="BA95" s="669">
        <v>22.669626047588025</v>
      </c>
      <c r="BB95" s="669">
        <v>22.669626047588025</v>
      </c>
      <c r="BC95" s="669">
        <v>22.669626047588025</v>
      </c>
      <c r="BD95" s="669">
        <v>33.328540484553884</v>
      </c>
      <c r="BE95" s="669">
        <v>33.328540484553884</v>
      </c>
      <c r="BF95" s="669">
        <v>33.328540484553884</v>
      </c>
      <c r="BG95" s="669">
        <v>33.328540484553884</v>
      </c>
      <c r="BH95" s="669">
        <v>45.738600466242872</v>
      </c>
      <c r="BI95" s="669">
        <v>45.738600466242872</v>
      </c>
      <c r="BJ95" s="669">
        <v>45.738600466242872</v>
      </c>
      <c r="BK95" s="669">
        <v>45.738600466242872</v>
      </c>
      <c r="BL95" s="669">
        <v>45.346549289791376</v>
      </c>
      <c r="BM95" s="669">
        <v>45.346549289791376</v>
      </c>
      <c r="BN95" s="669">
        <v>45.346549289791376</v>
      </c>
      <c r="BO95" s="669">
        <v>45.346549289791376</v>
      </c>
      <c r="BP95" s="669">
        <v>44.972889769658195</v>
      </c>
      <c r="BQ95" s="669">
        <v>44.972889769658195</v>
      </c>
      <c r="BR95" s="669">
        <v>44.972889769658195</v>
      </c>
      <c r="BS95" s="669">
        <v>44.972889769658195</v>
      </c>
      <c r="BT95" s="669">
        <v>41.480609762686555</v>
      </c>
      <c r="BU95" s="669">
        <v>41.480609762686555</v>
      </c>
      <c r="BV95" s="669">
        <v>41.480609762686555</v>
      </c>
      <c r="BW95" s="669">
        <v>41.480609762686555</v>
      </c>
      <c r="BX95" s="669">
        <v>45.078375102780527</v>
      </c>
      <c r="BY95" s="669">
        <v>45.078375102780527</v>
      </c>
      <c r="BZ95" s="669">
        <v>45.078375102780527</v>
      </c>
      <c r="CA95" s="669">
        <v>45.078375102780527</v>
      </c>
      <c r="CB95" s="669">
        <v>51.682746135730639</v>
      </c>
      <c r="CC95" s="669">
        <v>52.370697586920642</v>
      </c>
      <c r="CD95" s="669">
        <v>55.74845135866213</v>
      </c>
      <c r="CE95" s="669">
        <v>60.91978757135692</v>
      </c>
      <c r="CF95" s="669">
        <v>70.991046765734666</v>
      </c>
      <c r="CG95" s="669">
        <v>72.209074829334554</v>
      </c>
      <c r="CH95" s="669">
        <v>77.081770371228799</v>
      </c>
      <c r="CI95" s="669">
        <v>90.782880158635763</v>
      </c>
      <c r="CJ95" s="669">
        <v>80.570878803932118</v>
      </c>
      <c r="CK95" s="669">
        <v>74.537407767662444</v>
      </c>
      <c r="CL95" s="669">
        <v>71.606165092634157</v>
      </c>
      <c r="CM95" s="669">
        <v>86.675557172731018</v>
      </c>
      <c r="CN95" s="669">
        <v>77.499768947860915</v>
      </c>
      <c r="CO95" s="669">
        <v>67.961578984987284</v>
      </c>
      <c r="CP95" s="669">
        <v>83.744638903022874</v>
      </c>
      <c r="CQ95" s="669">
        <v>102.70172655548087</v>
      </c>
      <c r="CR95" s="669">
        <v>87.35584485153862</v>
      </c>
      <c r="CS95" s="669">
        <v>106.22562710997028</v>
      </c>
      <c r="CT95" s="669">
        <v>106.22562710997028</v>
      </c>
      <c r="CU95" s="669">
        <v>106.22562710997028</v>
      </c>
      <c r="CV95" s="669">
        <v>106.22562710997028</v>
      </c>
      <c r="CW95" s="669">
        <v>106.22562710997028</v>
      </c>
      <c r="CX95" s="669">
        <v>106.22562710997028</v>
      </c>
      <c r="CY95" s="669">
        <v>106.22562710997028</v>
      </c>
      <c r="CZ95" s="669">
        <v>106.22562710997028</v>
      </c>
      <c r="DA95" s="669">
        <v>106.22562710997028</v>
      </c>
      <c r="DB95" s="669">
        <v>106.22562710997028</v>
      </c>
      <c r="DC95" s="669">
        <v>106.22562710997028</v>
      </c>
    </row>
    <row r="96" spans="2:107">
      <c r="B96" s="668" t="s">
        <v>926</v>
      </c>
      <c r="C96" s="669"/>
      <c r="D96" s="669">
        <v>-2.94</v>
      </c>
      <c r="E96" s="669">
        <v>-2.94</v>
      </c>
      <c r="F96" s="669">
        <v>-2.94</v>
      </c>
      <c r="G96" s="669">
        <v>-2.94</v>
      </c>
      <c r="H96" s="669">
        <v>-1.95</v>
      </c>
      <c r="I96" s="669">
        <v>-1.95</v>
      </c>
      <c r="J96" s="669">
        <v>-1.95</v>
      </c>
      <c r="K96" s="669">
        <v>-1.95</v>
      </c>
      <c r="L96" s="669">
        <v>-3.1149999999999998</v>
      </c>
      <c r="M96" s="669">
        <v>-3.1149999999999998</v>
      </c>
      <c r="N96" s="669">
        <v>-3.1149999999999998</v>
      </c>
      <c r="O96" s="669">
        <v>-3.1149999999999998</v>
      </c>
      <c r="P96" s="669">
        <v>-2.62</v>
      </c>
      <c r="Q96" s="669">
        <v>-2.62</v>
      </c>
      <c r="R96" s="669">
        <v>-2.62</v>
      </c>
      <c r="S96" s="669">
        <v>-2.62</v>
      </c>
      <c r="T96" s="669">
        <v>-2.8375000000000004</v>
      </c>
      <c r="U96" s="669">
        <v>-2.8375000000000004</v>
      </c>
      <c r="V96" s="669">
        <v>-2.8375000000000004</v>
      </c>
      <c r="W96" s="669">
        <v>-2.8375000000000004</v>
      </c>
      <c r="X96" s="669">
        <v>-1.4386313691854129</v>
      </c>
      <c r="Y96" s="669">
        <v>-1.4386313691854129</v>
      </c>
      <c r="Z96" s="669">
        <v>-1.4386313691854129</v>
      </c>
      <c r="AA96" s="669">
        <v>-1.4386313691854129</v>
      </c>
      <c r="AB96" s="669">
        <v>-1.3202043359923179</v>
      </c>
      <c r="AC96" s="669">
        <v>-1.3202043359923179</v>
      </c>
      <c r="AD96" s="669">
        <v>-1.3202043359923179</v>
      </c>
      <c r="AE96" s="669">
        <v>-1.3202043359923179</v>
      </c>
      <c r="AF96" s="669">
        <v>-1.3003215094444789</v>
      </c>
      <c r="AG96" s="669">
        <v>-1.3003215094444789</v>
      </c>
      <c r="AH96" s="669">
        <v>-1.3003215094444789</v>
      </c>
      <c r="AI96" s="669">
        <v>-1.3003215094444789</v>
      </c>
      <c r="AJ96" s="669">
        <v>2.056115904469511</v>
      </c>
      <c r="AK96" s="669">
        <v>2.056115904469511</v>
      </c>
      <c r="AL96" s="669">
        <v>2.056115904469511</v>
      </c>
      <c r="AM96" s="669">
        <v>2.056115904469511</v>
      </c>
      <c r="AN96" s="669">
        <v>17.370456600756917</v>
      </c>
      <c r="AO96" s="669">
        <v>17.370456600756917</v>
      </c>
      <c r="AP96" s="669">
        <v>17.370456600756917</v>
      </c>
      <c r="AQ96" s="669">
        <v>17.370456600756917</v>
      </c>
      <c r="AR96" s="669">
        <v>7.7680271863324251</v>
      </c>
      <c r="AS96" s="669">
        <v>7.7680271863324251</v>
      </c>
      <c r="AT96" s="669">
        <v>7.7680271863324251</v>
      </c>
      <c r="AU96" s="669">
        <v>7.7680271863324251</v>
      </c>
      <c r="AV96" s="669">
        <v>13.272003877450494</v>
      </c>
      <c r="AW96" s="669">
        <v>13.272003877450494</v>
      </c>
      <c r="AX96" s="669">
        <v>13.272003877450494</v>
      </c>
      <c r="AY96" s="669">
        <v>13.272003877450494</v>
      </c>
      <c r="AZ96" s="669">
        <v>16.267523131132389</v>
      </c>
      <c r="BA96" s="669">
        <v>16.267523131132389</v>
      </c>
      <c r="BB96" s="669">
        <v>16.267523131132389</v>
      </c>
      <c r="BC96" s="669">
        <v>16.267523131132389</v>
      </c>
      <c r="BD96" s="669">
        <v>27.543590484553874</v>
      </c>
      <c r="BE96" s="669">
        <v>27.543590484553874</v>
      </c>
      <c r="BF96" s="669">
        <v>27.543590484553874</v>
      </c>
      <c r="BG96" s="669">
        <v>27.543590484553874</v>
      </c>
      <c r="BH96" s="669">
        <v>29.562959461785649</v>
      </c>
      <c r="BI96" s="669">
        <v>29.562959461785649</v>
      </c>
      <c r="BJ96" s="669">
        <v>29.562959461785649</v>
      </c>
      <c r="BK96" s="669">
        <v>29.562959461785649</v>
      </c>
      <c r="BL96" s="669">
        <v>28.711341155655774</v>
      </c>
      <c r="BM96" s="669">
        <v>28.711341155655774</v>
      </c>
      <c r="BN96" s="669">
        <v>28.711341155655774</v>
      </c>
      <c r="BO96" s="669">
        <v>28.711341155655774</v>
      </c>
      <c r="BP96" s="669">
        <v>29.865438943145605</v>
      </c>
      <c r="BQ96" s="669">
        <v>29.865438943145605</v>
      </c>
      <c r="BR96" s="669">
        <v>29.865438943145605</v>
      </c>
      <c r="BS96" s="669">
        <v>29.865438943145605</v>
      </c>
      <c r="BT96" s="669">
        <v>25.601742667455191</v>
      </c>
      <c r="BU96" s="669">
        <v>25.601742667455191</v>
      </c>
      <c r="BV96" s="669">
        <v>25.601742667455191</v>
      </c>
      <c r="BW96" s="669">
        <v>25.601742667455191</v>
      </c>
      <c r="BX96" s="669">
        <v>26.855975007234719</v>
      </c>
      <c r="BY96" s="669">
        <v>26.855975007234719</v>
      </c>
      <c r="BZ96" s="669">
        <v>26.855975007234719</v>
      </c>
      <c r="CA96" s="669">
        <v>26.855975007234719</v>
      </c>
      <c r="CB96" s="669">
        <v>34.224210371443498</v>
      </c>
      <c r="CC96" s="669">
        <v>35.354047112055</v>
      </c>
      <c r="CD96" s="669">
        <v>37.999915033031655</v>
      </c>
      <c r="CE96" s="669">
        <v>42.055933576573906</v>
      </c>
      <c r="CF96" s="669">
        <v>47.660000000000004</v>
      </c>
      <c r="CG96" s="669">
        <v>48.948978623577162</v>
      </c>
      <c r="CH96" s="669">
        <v>49.618679900026159</v>
      </c>
      <c r="CI96" s="669">
        <v>55.66868343935559</v>
      </c>
      <c r="CJ96" s="669">
        <v>51.598169931549691</v>
      </c>
      <c r="CK96" s="669">
        <v>51.783559657380295</v>
      </c>
      <c r="CL96" s="669">
        <v>49.131874181842342</v>
      </c>
      <c r="CM96" s="669">
        <v>57.649873596089662</v>
      </c>
      <c r="CN96" s="669">
        <v>53.904449211763783</v>
      </c>
      <c r="CO96" s="669">
        <v>47.491106740501259</v>
      </c>
      <c r="CP96" s="669">
        <v>60.78625597375401</v>
      </c>
      <c r="CQ96" s="669">
        <v>76.531586690836946</v>
      </c>
      <c r="CR96" s="669">
        <v>72.66033914969681</v>
      </c>
      <c r="CS96" s="669">
        <v>86.553020707529029</v>
      </c>
      <c r="CT96" s="669">
        <v>86.553020707529029</v>
      </c>
      <c r="CU96" s="669">
        <v>86.553020707529029</v>
      </c>
      <c r="CV96" s="669">
        <v>86.553020707529029</v>
      </c>
      <c r="CW96" s="669">
        <v>86.553020707529029</v>
      </c>
      <c r="CX96" s="669">
        <v>86.553020707529029</v>
      </c>
      <c r="CY96" s="669">
        <v>86.553020707529029</v>
      </c>
      <c r="CZ96" s="669">
        <v>86.553020707529029</v>
      </c>
      <c r="DA96" s="669">
        <v>86.553020707529029</v>
      </c>
      <c r="DB96" s="669">
        <v>86.553020707529029</v>
      </c>
      <c r="DC96" s="669">
        <v>86.553020707529029</v>
      </c>
    </row>
    <row r="97" spans="2:206">
      <c r="B97" s="670" t="s">
        <v>927</v>
      </c>
      <c r="C97" s="671"/>
      <c r="D97" s="671">
        <v>16.822500000000002</v>
      </c>
      <c r="E97" s="671">
        <v>16.822500000000002</v>
      </c>
      <c r="F97" s="671">
        <v>16.822500000000002</v>
      </c>
      <c r="G97" s="671">
        <v>16.822500000000002</v>
      </c>
      <c r="H97" s="671">
        <v>17.675000000000001</v>
      </c>
      <c r="I97" s="671">
        <v>17.675000000000001</v>
      </c>
      <c r="J97" s="671">
        <v>17.675000000000001</v>
      </c>
      <c r="K97" s="671">
        <v>17.675000000000001</v>
      </c>
      <c r="L97" s="671">
        <v>15.6675</v>
      </c>
      <c r="M97" s="671">
        <v>15.6675</v>
      </c>
      <c r="N97" s="671">
        <v>15.6675</v>
      </c>
      <c r="O97" s="671">
        <v>15.6675</v>
      </c>
      <c r="P97" s="671">
        <v>12.162500000000001</v>
      </c>
      <c r="Q97" s="671">
        <v>12.162500000000001</v>
      </c>
      <c r="R97" s="671">
        <v>12.162500000000001</v>
      </c>
      <c r="S97" s="671">
        <v>12.162500000000001</v>
      </c>
      <c r="T97" s="671">
        <v>10.425000000000001</v>
      </c>
      <c r="U97" s="671">
        <v>10.425000000000001</v>
      </c>
      <c r="V97" s="671">
        <v>10.425000000000001</v>
      </c>
      <c r="W97" s="671">
        <v>10.425000000000001</v>
      </c>
      <c r="X97" s="671">
        <v>10.271259788138769</v>
      </c>
      <c r="Y97" s="671">
        <v>10.271259788138769</v>
      </c>
      <c r="Z97" s="671">
        <v>10.271259788138769</v>
      </c>
      <c r="AA97" s="671">
        <v>10.271259788138769</v>
      </c>
      <c r="AB97" s="671">
        <v>15.140241709608247</v>
      </c>
      <c r="AC97" s="671">
        <v>15.140241709608247</v>
      </c>
      <c r="AD97" s="671">
        <v>15.140241709608247</v>
      </c>
      <c r="AE97" s="671">
        <v>15.140241709608247</v>
      </c>
      <c r="AF97" s="671">
        <v>23.36811330854837</v>
      </c>
      <c r="AG97" s="671">
        <v>23.36811330854837</v>
      </c>
      <c r="AH97" s="671">
        <v>23.36811330854837</v>
      </c>
      <c r="AI97" s="671">
        <v>23.36811330854837</v>
      </c>
      <c r="AJ97" s="671">
        <v>43.3688632738872</v>
      </c>
      <c r="AK97" s="671">
        <v>43.3688632738872</v>
      </c>
      <c r="AL97" s="671">
        <v>43.3688632738872</v>
      </c>
      <c r="AM97" s="671">
        <v>43.3688632738872</v>
      </c>
      <c r="AN97" s="671">
        <v>23.008833169756116</v>
      </c>
      <c r="AO97" s="671">
        <v>23.008833169756116</v>
      </c>
      <c r="AP97" s="671">
        <v>23.008833169756116</v>
      </c>
      <c r="AQ97" s="671">
        <v>23.008833169756116</v>
      </c>
      <c r="AR97" s="671">
        <v>52.515000000000001</v>
      </c>
      <c r="AS97" s="671">
        <v>52.515000000000001</v>
      </c>
      <c r="AT97" s="671">
        <v>52.515000000000001</v>
      </c>
      <c r="AU97" s="671">
        <v>52.515000000000001</v>
      </c>
      <c r="AV97" s="671">
        <v>50</v>
      </c>
      <c r="AW97" s="671">
        <v>50</v>
      </c>
      <c r="AX97" s="671">
        <v>50</v>
      </c>
      <c r="AY97" s="671">
        <v>50</v>
      </c>
      <c r="AZ97" s="671">
        <v>71.408846280942498</v>
      </c>
      <c r="BA97" s="671">
        <v>71.408846280942498</v>
      </c>
      <c r="BB97" s="671">
        <v>71.408846280942498</v>
      </c>
      <c r="BC97" s="671">
        <v>71.408846280942498</v>
      </c>
      <c r="BD97" s="671">
        <v>49.166175941937603</v>
      </c>
      <c r="BE97" s="671">
        <v>49.166175941937603</v>
      </c>
      <c r="BF97" s="671">
        <v>49.166175941937603</v>
      </c>
      <c r="BG97" s="671">
        <v>49.166175941937603</v>
      </c>
      <c r="BH97" s="671">
        <v>42.806250000000013</v>
      </c>
      <c r="BI97" s="671">
        <v>42.806250000000013</v>
      </c>
      <c r="BJ97" s="671">
        <v>42.806250000000013</v>
      </c>
      <c r="BK97" s="671">
        <v>42.806250000000013</v>
      </c>
      <c r="BL97" s="671">
        <v>58.629326047358838</v>
      </c>
      <c r="BM97" s="671">
        <v>58.629326047358838</v>
      </c>
      <c r="BN97" s="671">
        <v>58.629326047358838</v>
      </c>
      <c r="BO97" s="671">
        <v>58.629326047358838</v>
      </c>
      <c r="BP97" s="671">
        <v>84.262606986786636</v>
      </c>
      <c r="BQ97" s="671">
        <v>84.262606986786636</v>
      </c>
      <c r="BR97" s="671">
        <v>84.262606986786636</v>
      </c>
      <c r="BS97" s="671">
        <v>84.262606986786636</v>
      </c>
      <c r="BT97" s="671">
        <v>74.974999999999994</v>
      </c>
      <c r="BU97" s="671">
        <v>74.974999999999994</v>
      </c>
      <c r="BV97" s="671">
        <v>74.974999999999994</v>
      </c>
      <c r="BW97" s="671">
        <v>74.974999999999994</v>
      </c>
      <c r="BX97" s="671">
        <v>47.5</v>
      </c>
      <c r="BY97" s="671">
        <v>47.5</v>
      </c>
      <c r="BZ97" s="671">
        <v>47.5</v>
      </c>
      <c r="CA97" s="671">
        <v>47.5</v>
      </c>
      <c r="CB97" s="671">
        <v>45.1</v>
      </c>
      <c r="CC97" s="671">
        <v>45.1</v>
      </c>
      <c r="CD97" s="671">
        <v>49.753250446422555</v>
      </c>
      <c r="CE97" s="671">
        <v>49.753250446422555</v>
      </c>
      <c r="CF97" s="671">
        <v>49.753250446422555</v>
      </c>
      <c r="CG97" s="671">
        <v>49.753250446422555</v>
      </c>
      <c r="CH97" s="671">
        <v>72.500000000000014</v>
      </c>
      <c r="CI97" s="671">
        <v>72.500000000000014</v>
      </c>
      <c r="CJ97" s="671">
        <v>59.7</v>
      </c>
      <c r="CK97" s="671">
        <v>59.7</v>
      </c>
      <c r="CL97" s="671">
        <v>70.412934853421007</v>
      </c>
      <c r="CM97" s="671">
        <v>70.412934853421007</v>
      </c>
      <c r="CN97" s="671">
        <v>70.412934853421177</v>
      </c>
      <c r="CO97" s="671">
        <v>81.34538335342117</v>
      </c>
      <c r="CP97" s="671">
        <v>71.899521120000003</v>
      </c>
      <c r="CQ97" s="671">
        <v>88.854916364868927</v>
      </c>
      <c r="CR97" s="671">
        <v>79.770245880000004</v>
      </c>
      <c r="CS97" s="671">
        <v>101.16836732266211</v>
      </c>
      <c r="CT97" s="671">
        <v>101.16836732266211</v>
      </c>
      <c r="CU97" s="671">
        <v>101.16836732266211</v>
      </c>
      <c r="CV97" s="671">
        <v>101.16836732266211</v>
      </c>
      <c r="CW97" s="671">
        <v>101.16836732266211</v>
      </c>
      <c r="CX97" s="671">
        <v>101.16836732266211</v>
      </c>
      <c r="CY97" s="671">
        <v>101.16836732266211</v>
      </c>
      <c r="CZ97" s="671">
        <v>101.16836732266211</v>
      </c>
      <c r="DA97" s="671">
        <v>101.16836732266211</v>
      </c>
      <c r="DB97" s="671">
        <v>101.16836732266211</v>
      </c>
      <c r="DC97" s="671">
        <v>101.16836732266211</v>
      </c>
    </row>
    <row r="98" spans="2:206">
      <c r="B98" s="668" t="s">
        <v>928</v>
      </c>
      <c r="C98" s="669"/>
      <c r="D98" s="669">
        <v>16.822500000000002</v>
      </c>
      <c r="E98" s="669">
        <v>16.822500000000002</v>
      </c>
      <c r="F98" s="669">
        <v>16.822500000000002</v>
      </c>
      <c r="G98" s="669">
        <v>16.822500000000002</v>
      </c>
      <c r="H98" s="669">
        <v>17.675000000000001</v>
      </c>
      <c r="I98" s="669">
        <v>17.675000000000001</v>
      </c>
      <c r="J98" s="669">
        <v>17.675000000000001</v>
      </c>
      <c r="K98" s="669">
        <v>17.675000000000001</v>
      </c>
      <c r="L98" s="669">
        <v>15.6675</v>
      </c>
      <c r="M98" s="669">
        <v>15.6675</v>
      </c>
      <c r="N98" s="669">
        <v>15.6675</v>
      </c>
      <c r="O98" s="669">
        <v>15.6675</v>
      </c>
      <c r="P98" s="669">
        <v>12.162500000000001</v>
      </c>
      <c r="Q98" s="669">
        <v>12.162500000000001</v>
      </c>
      <c r="R98" s="669">
        <v>12.162500000000001</v>
      </c>
      <c r="S98" s="669">
        <v>12.162500000000001</v>
      </c>
      <c r="T98" s="669">
        <v>10.425000000000001</v>
      </c>
      <c r="U98" s="669">
        <v>10.425000000000001</v>
      </c>
      <c r="V98" s="669">
        <v>10.425000000000001</v>
      </c>
      <c r="W98" s="669">
        <v>10.425000000000001</v>
      </c>
      <c r="X98" s="669">
        <v>10.271259788138769</v>
      </c>
      <c r="Y98" s="669">
        <v>10.271259788138769</v>
      </c>
      <c r="Z98" s="669">
        <v>10.271259788138769</v>
      </c>
      <c r="AA98" s="669">
        <v>10.271259788138769</v>
      </c>
      <c r="AB98" s="669">
        <v>15.140241709608247</v>
      </c>
      <c r="AC98" s="669">
        <v>15.140241709608247</v>
      </c>
      <c r="AD98" s="669">
        <v>15.140241709608247</v>
      </c>
      <c r="AE98" s="669">
        <v>15.140241709608247</v>
      </c>
      <c r="AF98" s="669">
        <v>23.36811330854837</v>
      </c>
      <c r="AG98" s="669">
        <v>23.36811330854837</v>
      </c>
      <c r="AH98" s="669">
        <v>23.36811330854837</v>
      </c>
      <c r="AI98" s="669">
        <v>23.36811330854837</v>
      </c>
      <c r="AJ98" s="669">
        <v>43.3688632738872</v>
      </c>
      <c r="AK98" s="669">
        <v>43.3688632738872</v>
      </c>
      <c r="AL98" s="669">
        <v>43.3688632738872</v>
      </c>
      <c r="AM98" s="669">
        <v>43.3688632738872</v>
      </c>
      <c r="AN98" s="669">
        <v>23.008833169756116</v>
      </c>
      <c r="AO98" s="669">
        <v>23.008833169756116</v>
      </c>
      <c r="AP98" s="669">
        <v>23.008833169756116</v>
      </c>
      <c r="AQ98" s="669">
        <v>23.008833169756116</v>
      </c>
      <c r="AR98" s="669">
        <v>52.515000000000001</v>
      </c>
      <c r="AS98" s="669">
        <v>52.515000000000001</v>
      </c>
      <c r="AT98" s="669">
        <v>52.515000000000001</v>
      </c>
      <c r="AU98" s="669">
        <v>52.515000000000001</v>
      </c>
      <c r="AV98" s="669">
        <v>50</v>
      </c>
      <c r="AW98" s="669">
        <v>50</v>
      </c>
      <c r="AX98" s="669">
        <v>50</v>
      </c>
      <c r="AY98" s="669">
        <v>50</v>
      </c>
      <c r="AZ98" s="669">
        <v>71.408846280942498</v>
      </c>
      <c r="BA98" s="669">
        <v>71.408846280942498</v>
      </c>
      <c r="BB98" s="669">
        <v>71.408846280942498</v>
      </c>
      <c r="BC98" s="669">
        <v>71.408846280942498</v>
      </c>
      <c r="BD98" s="669">
        <v>49.166175941937603</v>
      </c>
      <c r="BE98" s="669">
        <v>49.166175941937603</v>
      </c>
      <c r="BF98" s="669">
        <v>49.166175941937603</v>
      </c>
      <c r="BG98" s="669">
        <v>49.166175941937603</v>
      </c>
      <c r="BH98" s="669">
        <v>42.806250000000013</v>
      </c>
      <c r="BI98" s="669">
        <v>42.806250000000013</v>
      </c>
      <c r="BJ98" s="669">
        <v>42.806250000000013</v>
      </c>
      <c r="BK98" s="669">
        <v>42.806250000000013</v>
      </c>
      <c r="BL98" s="669">
        <v>58.629326047358838</v>
      </c>
      <c r="BM98" s="669">
        <v>58.629326047358838</v>
      </c>
      <c r="BN98" s="669">
        <v>58.629326047358838</v>
      </c>
      <c r="BO98" s="669">
        <v>58.629326047358838</v>
      </c>
      <c r="BP98" s="669">
        <v>84.262606986786636</v>
      </c>
      <c r="BQ98" s="669">
        <v>84.262606986786636</v>
      </c>
      <c r="BR98" s="669">
        <v>84.262606986786636</v>
      </c>
      <c r="BS98" s="669">
        <v>84.262606986786636</v>
      </c>
      <c r="BT98" s="669">
        <v>74.974999999999994</v>
      </c>
      <c r="BU98" s="669">
        <v>74.974999999999994</v>
      </c>
      <c r="BV98" s="669">
        <v>74.974999999999994</v>
      </c>
      <c r="BW98" s="669">
        <v>74.974999999999994</v>
      </c>
      <c r="BX98" s="669">
        <v>47.5</v>
      </c>
      <c r="BY98" s="669">
        <v>47.5</v>
      </c>
      <c r="BZ98" s="669">
        <v>47.5</v>
      </c>
      <c r="CA98" s="669">
        <v>47.5</v>
      </c>
      <c r="CB98" s="669">
        <v>45.1</v>
      </c>
      <c r="CC98" s="669">
        <v>45.1</v>
      </c>
      <c r="CD98" s="669">
        <v>49.753250446422555</v>
      </c>
      <c r="CE98" s="669">
        <v>49.753250446422555</v>
      </c>
      <c r="CF98" s="669">
        <v>49.753250446422555</v>
      </c>
      <c r="CG98" s="669">
        <v>49.753250446422555</v>
      </c>
      <c r="CH98" s="669">
        <v>72.500000000000014</v>
      </c>
      <c r="CI98" s="669">
        <v>72.500000000000014</v>
      </c>
      <c r="CJ98" s="669">
        <v>59.7</v>
      </c>
      <c r="CK98" s="669">
        <v>59.7</v>
      </c>
      <c r="CL98" s="669">
        <v>70.412934853421007</v>
      </c>
      <c r="CM98" s="669">
        <v>70.412934853421007</v>
      </c>
      <c r="CN98" s="669">
        <v>70.412934853421177</v>
      </c>
      <c r="CO98" s="669">
        <v>81.34538335342117</v>
      </c>
      <c r="CP98" s="669">
        <v>71.899521120000003</v>
      </c>
      <c r="CQ98" s="669">
        <v>88.854916364868927</v>
      </c>
      <c r="CR98" s="669">
        <v>79.770245880000004</v>
      </c>
      <c r="CS98" s="669">
        <v>101.16836732266211</v>
      </c>
      <c r="CT98" s="669">
        <v>101.16836732266211</v>
      </c>
      <c r="CU98" s="669">
        <v>101.16836732266211</v>
      </c>
      <c r="CV98" s="669">
        <v>101.16836732266211</v>
      </c>
      <c r="CW98" s="669">
        <v>101.16836732266211</v>
      </c>
      <c r="CX98" s="669">
        <v>101.16836732266211</v>
      </c>
      <c r="CY98" s="669">
        <v>101.16836732266211</v>
      </c>
      <c r="CZ98" s="669">
        <v>101.16836732266211</v>
      </c>
      <c r="DA98" s="669">
        <v>101.16836732266211</v>
      </c>
      <c r="DB98" s="669">
        <v>101.16836732266211</v>
      </c>
      <c r="DC98" s="669">
        <v>101.16836732266211</v>
      </c>
    </row>
    <row r="99" spans="2:206">
      <c r="B99" s="668" t="s">
        <v>929</v>
      </c>
      <c r="C99" s="674"/>
      <c r="D99" s="674">
        <v>18.314999999999998</v>
      </c>
      <c r="E99" s="674">
        <v>18.314999999999998</v>
      </c>
      <c r="F99" s="674">
        <v>18.314999999999998</v>
      </c>
      <c r="G99" s="674">
        <v>18.314999999999998</v>
      </c>
      <c r="H99" s="674">
        <v>12.486000000000001</v>
      </c>
      <c r="I99" s="674">
        <v>12.486000000000001</v>
      </c>
      <c r="J99" s="674">
        <v>12.486000000000001</v>
      </c>
      <c r="K99" s="674">
        <v>12.486000000000001</v>
      </c>
      <c r="L99" s="674">
        <v>15.391</v>
      </c>
      <c r="M99" s="674">
        <v>15.391</v>
      </c>
      <c r="N99" s="674">
        <v>15.391</v>
      </c>
      <c r="O99" s="674">
        <v>15.391</v>
      </c>
      <c r="P99" s="674">
        <v>16.983250000000002</v>
      </c>
      <c r="Q99" s="674">
        <v>16.983250000000002</v>
      </c>
      <c r="R99" s="674">
        <v>16.983250000000002</v>
      </c>
      <c r="S99" s="674">
        <v>16.983250000000002</v>
      </c>
      <c r="T99" s="674">
        <v>14.760000000000003</v>
      </c>
      <c r="U99" s="674">
        <v>14.760000000000003</v>
      </c>
      <c r="V99" s="674">
        <v>14.760000000000003</v>
      </c>
      <c r="W99" s="674">
        <v>14.760000000000003</v>
      </c>
      <c r="X99" s="674">
        <v>3.3897536041897061</v>
      </c>
      <c r="Y99" s="674">
        <v>3.3897536041897061</v>
      </c>
      <c r="Z99" s="674">
        <v>3.3897536041897061</v>
      </c>
      <c r="AA99" s="674">
        <v>3.3897536041897061</v>
      </c>
      <c r="AB99" s="674">
        <v>22.94646799253923</v>
      </c>
      <c r="AC99" s="674">
        <v>22.94646799253923</v>
      </c>
      <c r="AD99" s="674">
        <v>22.94646799253923</v>
      </c>
      <c r="AE99" s="674">
        <v>22.94646799253923</v>
      </c>
      <c r="AF99" s="674">
        <v>13.939811272870775</v>
      </c>
      <c r="AG99" s="674">
        <v>13.939811272870775</v>
      </c>
      <c r="AH99" s="674">
        <v>13.939811272870775</v>
      </c>
      <c r="AI99" s="674">
        <v>13.939811272870775</v>
      </c>
      <c r="AJ99" s="674">
        <v>29.218113738662002</v>
      </c>
      <c r="AK99" s="674">
        <v>29.218113738662002</v>
      </c>
      <c r="AL99" s="674">
        <v>29.218113738662002</v>
      </c>
      <c r="AM99" s="674">
        <v>29.218113738662002</v>
      </c>
      <c r="AN99" s="674">
        <v>44.927076145235802</v>
      </c>
      <c r="AO99" s="674">
        <v>44.927076145235802</v>
      </c>
      <c r="AP99" s="674">
        <v>44.927076145235802</v>
      </c>
      <c r="AQ99" s="674">
        <v>44.927076145235802</v>
      </c>
      <c r="AR99" s="674">
        <v>54.62853613341025</v>
      </c>
      <c r="AS99" s="674">
        <v>54.62853613341025</v>
      </c>
      <c r="AT99" s="674">
        <v>54.62853613341025</v>
      </c>
      <c r="AU99" s="674">
        <v>54.62853613341025</v>
      </c>
      <c r="AV99" s="674">
        <v>64.926035790712447</v>
      </c>
      <c r="AW99" s="674">
        <v>64.926035790712447</v>
      </c>
      <c r="AX99" s="674">
        <v>64.926035790712447</v>
      </c>
      <c r="AY99" s="674">
        <v>64.926035790712447</v>
      </c>
      <c r="AZ99" s="674">
        <v>69.789659389394629</v>
      </c>
      <c r="BA99" s="674">
        <v>69.789659389394629</v>
      </c>
      <c r="BB99" s="674">
        <v>69.789659389394629</v>
      </c>
      <c r="BC99" s="674">
        <v>69.789659389394629</v>
      </c>
      <c r="BD99" s="674">
        <v>133.30408081372718</v>
      </c>
      <c r="BE99" s="674">
        <v>133.30408081372718</v>
      </c>
      <c r="BF99" s="674">
        <v>133.30408081372718</v>
      </c>
      <c r="BG99" s="674">
        <v>133.30408081372718</v>
      </c>
      <c r="BH99" s="674">
        <v>99.33694138420671</v>
      </c>
      <c r="BI99" s="674">
        <v>99.33694138420671</v>
      </c>
      <c r="BJ99" s="674">
        <v>99.33694138420671</v>
      </c>
      <c r="BK99" s="674">
        <v>99.33694138420671</v>
      </c>
      <c r="BL99" s="674">
        <v>167.79672096926424</v>
      </c>
      <c r="BM99" s="674">
        <v>167.79672096926424</v>
      </c>
      <c r="BN99" s="674">
        <v>167.79672096926424</v>
      </c>
      <c r="BO99" s="674">
        <v>167.79672096926424</v>
      </c>
      <c r="BP99" s="674">
        <v>162.19612335963586</v>
      </c>
      <c r="BQ99" s="674">
        <v>162.19612335963586</v>
      </c>
      <c r="BR99" s="674">
        <v>162.19612335963586</v>
      </c>
      <c r="BS99" s="674">
        <v>162.19612335963586</v>
      </c>
      <c r="BT99" s="674">
        <v>118.85969536143347</v>
      </c>
      <c r="BU99" s="674">
        <v>118.85969536143347</v>
      </c>
      <c r="BV99" s="674">
        <v>118.85969536143347</v>
      </c>
      <c r="BW99" s="674">
        <v>118.85969536143347</v>
      </c>
      <c r="BX99" s="674">
        <v>223.03219063845395</v>
      </c>
      <c r="BY99" s="674">
        <v>223.03219063845395</v>
      </c>
      <c r="BZ99" s="674">
        <v>223.03219063845395</v>
      </c>
      <c r="CA99" s="674">
        <v>223.03219063845395</v>
      </c>
      <c r="CB99" s="674">
        <v>171.65511821935544</v>
      </c>
      <c r="CC99" s="674">
        <v>87.631476906242639</v>
      </c>
      <c r="CD99" s="674">
        <v>217.20771946039218</v>
      </c>
      <c r="CE99" s="674">
        <v>210.47673733981844</v>
      </c>
      <c r="CF99" s="674">
        <v>184.99246310616462</v>
      </c>
      <c r="CG99" s="674">
        <v>187.78162645186347</v>
      </c>
      <c r="CH99" s="674">
        <v>213.46829795202171</v>
      </c>
      <c r="CI99" s="674">
        <v>224.37738635402653</v>
      </c>
      <c r="CJ99" s="674">
        <v>168.3679222284994</v>
      </c>
      <c r="CK99" s="674">
        <v>286.57860051828106</v>
      </c>
      <c r="CL99" s="674">
        <v>103.84246505414234</v>
      </c>
      <c r="CM99" s="674">
        <v>366.93319949057133</v>
      </c>
      <c r="CN99" s="674">
        <v>207.27998898626259</v>
      </c>
      <c r="CO99" s="674">
        <v>502.62820196620726</v>
      </c>
      <c r="CP99" s="674">
        <v>222.30260523453433</v>
      </c>
      <c r="CQ99" s="674">
        <v>141.99659782175388</v>
      </c>
      <c r="CR99" s="674">
        <v>80.234766733884868</v>
      </c>
      <c r="CS99" s="674">
        <v>35.459732659064699</v>
      </c>
      <c r="CT99" s="674">
        <v>35.459732659064699</v>
      </c>
      <c r="CU99" s="674">
        <v>35.459732659064699</v>
      </c>
      <c r="CV99" s="674">
        <v>35.459732659064699</v>
      </c>
      <c r="CW99" s="674">
        <v>35.459732659064699</v>
      </c>
      <c r="CX99" s="674">
        <v>35.459732659064699</v>
      </c>
      <c r="CY99" s="674">
        <v>35.459732659064699</v>
      </c>
      <c r="CZ99" s="674">
        <v>35.459732659064699</v>
      </c>
      <c r="DA99" s="674">
        <v>35.459732659064699</v>
      </c>
      <c r="DB99" s="674">
        <v>35.459732659064699</v>
      </c>
      <c r="DC99" s="674">
        <v>35.459732659064699</v>
      </c>
    </row>
    <row r="100" spans="2:206">
      <c r="B100" s="668" t="s">
        <v>930</v>
      </c>
      <c r="C100" s="674"/>
      <c r="D100" s="674">
        <v>1.7749999999999999</v>
      </c>
      <c r="E100" s="674">
        <v>1.7749999999999999</v>
      </c>
      <c r="F100" s="674">
        <v>1.7749999999999999</v>
      </c>
      <c r="G100" s="674">
        <v>1.7749999999999999</v>
      </c>
      <c r="H100" s="674">
        <v>0.42499999999999999</v>
      </c>
      <c r="I100" s="674">
        <v>0.42499999999999999</v>
      </c>
      <c r="J100" s="674">
        <v>0.42499999999999999</v>
      </c>
      <c r="K100" s="674">
        <v>0.42499999999999999</v>
      </c>
      <c r="L100" s="674">
        <v>2.0249999999999999</v>
      </c>
      <c r="M100" s="674">
        <v>2.0249999999999999</v>
      </c>
      <c r="N100" s="674">
        <v>2.0249999999999999</v>
      </c>
      <c r="O100" s="674">
        <v>2.0249999999999999</v>
      </c>
      <c r="P100" s="674">
        <v>0.95</v>
      </c>
      <c r="Q100" s="674">
        <v>0.95</v>
      </c>
      <c r="R100" s="674">
        <v>0.95</v>
      </c>
      <c r="S100" s="674">
        <v>0.95</v>
      </c>
      <c r="T100" s="674">
        <v>0.65</v>
      </c>
      <c r="U100" s="674">
        <v>0.65</v>
      </c>
      <c r="V100" s="674">
        <v>0.65</v>
      </c>
      <c r="W100" s="674">
        <v>0.65</v>
      </c>
      <c r="X100" s="674">
        <v>1.175</v>
      </c>
      <c r="Y100" s="674">
        <v>1.175</v>
      </c>
      <c r="Z100" s="674">
        <v>1.175</v>
      </c>
      <c r="AA100" s="674">
        <v>1.175</v>
      </c>
      <c r="AB100" s="674">
        <v>1.925</v>
      </c>
      <c r="AC100" s="674">
        <v>1.925</v>
      </c>
      <c r="AD100" s="674">
        <v>1.925</v>
      </c>
      <c r="AE100" s="674">
        <v>1.925</v>
      </c>
      <c r="AF100" s="674">
        <v>2.625</v>
      </c>
      <c r="AG100" s="674">
        <v>2.625</v>
      </c>
      <c r="AH100" s="674">
        <v>2.625</v>
      </c>
      <c r="AI100" s="674">
        <v>2.625</v>
      </c>
      <c r="AJ100" s="674">
        <v>7.6609916187397893</v>
      </c>
      <c r="AK100" s="674">
        <v>7.6609916187397893</v>
      </c>
      <c r="AL100" s="674">
        <v>7.6609916187397893</v>
      </c>
      <c r="AM100" s="674">
        <v>7.6609916187397893</v>
      </c>
      <c r="AN100" s="674">
        <v>20.570791465417642</v>
      </c>
      <c r="AO100" s="674">
        <v>20.570791465417642</v>
      </c>
      <c r="AP100" s="674">
        <v>20.570791465417642</v>
      </c>
      <c r="AQ100" s="674">
        <v>20.570791465417642</v>
      </c>
      <c r="AR100" s="674">
        <v>25.837499999999999</v>
      </c>
      <c r="AS100" s="674">
        <v>25.837499999999999</v>
      </c>
      <c r="AT100" s="674">
        <v>25.837499999999999</v>
      </c>
      <c r="AU100" s="674">
        <v>25.837499999999999</v>
      </c>
      <c r="AV100" s="674">
        <v>29.667936197623238</v>
      </c>
      <c r="AW100" s="674">
        <v>29.667936197623238</v>
      </c>
      <c r="AX100" s="674">
        <v>29.667936197623238</v>
      </c>
      <c r="AY100" s="674">
        <v>29.667936197623238</v>
      </c>
      <c r="AZ100" s="674">
        <v>62.626200730177615</v>
      </c>
      <c r="BA100" s="674">
        <v>62.626200730177615</v>
      </c>
      <c r="BB100" s="674">
        <v>62.626200730177615</v>
      </c>
      <c r="BC100" s="674">
        <v>62.626200730177615</v>
      </c>
      <c r="BD100" s="674">
        <v>29.776346452499997</v>
      </c>
      <c r="BE100" s="674">
        <v>29.776346452499997</v>
      </c>
      <c r="BF100" s="674">
        <v>29.776346452499997</v>
      </c>
      <c r="BG100" s="674">
        <v>29.776346452499997</v>
      </c>
      <c r="BH100" s="674">
        <v>63.740811087499992</v>
      </c>
      <c r="BI100" s="674">
        <v>63.740811087499992</v>
      </c>
      <c r="BJ100" s="674">
        <v>63.740811087499992</v>
      </c>
      <c r="BK100" s="674">
        <v>63.740811087499992</v>
      </c>
      <c r="BL100" s="674">
        <v>64.410605042499995</v>
      </c>
      <c r="BM100" s="674">
        <v>64.410605042499995</v>
      </c>
      <c r="BN100" s="674">
        <v>64.410605042499995</v>
      </c>
      <c r="BO100" s="674">
        <v>64.410605042499995</v>
      </c>
      <c r="BP100" s="674">
        <v>78.685604757956611</v>
      </c>
      <c r="BQ100" s="674">
        <v>78.685604757956611</v>
      </c>
      <c r="BR100" s="674">
        <v>78.685604757956611</v>
      </c>
      <c r="BS100" s="674">
        <v>78.685604757956611</v>
      </c>
      <c r="BT100" s="674">
        <v>40.520955249290168</v>
      </c>
      <c r="BU100" s="674">
        <v>40.520955249290168</v>
      </c>
      <c r="BV100" s="674">
        <v>40.520955249290168</v>
      </c>
      <c r="BW100" s="674">
        <v>40.520955249290168</v>
      </c>
      <c r="BX100" s="674">
        <v>69.936831899595219</v>
      </c>
      <c r="BY100" s="674">
        <v>69.936831899595219</v>
      </c>
      <c r="BZ100" s="674">
        <v>69.936831899595219</v>
      </c>
      <c r="CA100" s="674">
        <v>69.936831899595219</v>
      </c>
      <c r="CB100" s="674">
        <v>69.402504372961886</v>
      </c>
      <c r="CC100" s="674">
        <v>78.294033304588879</v>
      </c>
      <c r="CD100" s="674">
        <v>63.452326954422318</v>
      </c>
      <c r="CE100" s="674">
        <v>62.877126027971272</v>
      </c>
      <c r="CF100" s="674">
        <v>92.918702846639292</v>
      </c>
      <c r="CG100" s="674">
        <v>103.72402377431251</v>
      </c>
      <c r="CH100" s="674">
        <v>79.410729580701172</v>
      </c>
      <c r="CI100" s="674">
        <v>90.138859304586589</v>
      </c>
      <c r="CJ100" s="674">
        <v>57.40862727990605</v>
      </c>
      <c r="CK100" s="674">
        <v>66.379575436829299</v>
      </c>
      <c r="CL100" s="674">
        <v>70.127112429722274</v>
      </c>
      <c r="CM100" s="674">
        <v>69.257020083542386</v>
      </c>
      <c r="CN100" s="674">
        <v>66.059026880375001</v>
      </c>
      <c r="CO100" s="674">
        <v>43.493857176012561</v>
      </c>
      <c r="CP100" s="674">
        <v>-28.205154758147657</v>
      </c>
      <c r="CQ100" s="674">
        <v>18.567404020554463</v>
      </c>
      <c r="CR100" s="674">
        <v>35.781906498998701</v>
      </c>
      <c r="CS100" s="674">
        <v>57.256338144685486</v>
      </c>
      <c r="CT100" s="674">
        <v>57.256338144685486</v>
      </c>
      <c r="CU100" s="674">
        <v>57.256338144685486</v>
      </c>
      <c r="CV100" s="674">
        <v>57.256338144685486</v>
      </c>
      <c r="CW100" s="674">
        <v>57.256338144685486</v>
      </c>
      <c r="CX100" s="674">
        <v>57.256338144685486</v>
      </c>
      <c r="CY100" s="674">
        <v>57.256338144685486</v>
      </c>
      <c r="CZ100" s="674">
        <v>57.256338144685486</v>
      </c>
      <c r="DA100" s="674">
        <v>57.256338144685486</v>
      </c>
      <c r="DB100" s="674">
        <v>57.256338144685486</v>
      </c>
      <c r="DC100" s="674">
        <v>57.256338144685486</v>
      </c>
    </row>
    <row r="101" spans="2:206">
      <c r="B101" s="668" t="s">
        <v>931</v>
      </c>
      <c r="C101" s="675"/>
      <c r="D101" s="675">
        <v>-41.938008039999993</v>
      </c>
      <c r="E101" s="675">
        <v>-41.938008039999993</v>
      </c>
      <c r="F101" s="675">
        <v>-41.938008039999993</v>
      </c>
      <c r="G101" s="675">
        <v>-41.938008039999993</v>
      </c>
      <c r="H101" s="675">
        <v>-40.403797759866151</v>
      </c>
      <c r="I101" s="675">
        <v>-40.403797759866151</v>
      </c>
      <c r="J101" s="675">
        <v>-40.403797759866151</v>
      </c>
      <c r="K101" s="675">
        <v>-40.403797759866151</v>
      </c>
      <c r="L101" s="675">
        <v>-42.385174684558812</v>
      </c>
      <c r="M101" s="675">
        <v>-42.385174684558812</v>
      </c>
      <c r="N101" s="675">
        <v>-42.385174684558812</v>
      </c>
      <c r="O101" s="675">
        <v>-42.385174684558812</v>
      </c>
      <c r="P101" s="675">
        <v>-22.365328189381643</v>
      </c>
      <c r="Q101" s="675">
        <v>-22.365328189381643</v>
      </c>
      <c r="R101" s="675">
        <v>-22.365328189381643</v>
      </c>
      <c r="S101" s="675">
        <v>-22.365328189381643</v>
      </c>
      <c r="T101" s="675">
        <v>-11.559570639386319</v>
      </c>
      <c r="U101" s="675">
        <v>-11.559570639386319</v>
      </c>
      <c r="V101" s="675">
        <v>-11.559570639386319</v>
      </c>
      <c r="W101" s="675">
        <v>-11.559570639386319</v>
      </c>
      <c r="X101" s="675">
        <v>6.4602001904896342</v>
      </c>
      <c r="Y101" s="675">
        <v>6.4602001904896342</v>
      </c>
      <c r="Z101" s="675">
        <v>6.4602001904896342</v>
      </c>
      <c r="AA101" s="675">
        <v>6.4602001904896342</v>
      </c>
      <c r="AB101" s="675">
        <v>-70.660868463798977</v>
      </c>
      <c r="AC101" s="675">
        <v>-70.660868463798977</v>
      </c>
      <c r="AD101" s="675">
        <v>-70.660868463798977</v>
      </c>
      <c r="AE101" s="675">
        <v>-70.660868463798977</v>
      </c>
      <c r="AF101" s="675">
        <v>-63.667799828864332</v>
      </c>
      <c r="AG101" s="675">
        <v>-63.667799828864332</v>
      </c>
      <c r="AH101" s="675">
        <v>-63.667799828864332</v>
      </c>
      <c r="AI101" s="675">
        <v>-63.667799828864332</v>
      </c>
      <c r="AJ101" s="675">
        <v>-58.136875429873164</v>
      </c>
      <c r="AK101" s="675">
        <v>-58.136875429873164</v>
      </c>
      <c r="AL101" s="675">
        <v>-58.136875429873164</v>
      </c>
      <c r="AM101" s="675">
        <v>-58.136875429873164</v>
      </c>
      <c r="AN101" s="675">
        <v>-77.301101508668637</v>
      </c>
      <c r="AO101" s="675">
        <v>-77.301101508668637</v>
      </c>
      <c r="AP101" s="675">
        <v>-77.301101508668637</v>
      </c>
      <c r="AQ101" s="675">
        <v>-77.301101508668637</v>
      </c>
      <c r="AR101" s="675">
        <v>-48.721115036695224</v>
      </c>
      <c r="AS101" s="675">
        <v>-48.721115036695224</v>
      </c>
      <c r="AT101" s="675">
        <v>-48.721115036695224</v>
      </c>
      <c r="AU101" s="675">
        <v>-48.721115036695224</v>
      </c>
      <c r="AV101" s="675">
        <v>-28.3989744442462</v>
      </c>
      <c r="AW101" s="675">
        <v>-28.3989744442462</v>
      </c>
      <c r="AX101" s="675">
        <v>-28.3989744442462</v>
      </c>
      <c r="AY101" s="675">
        <v>-28.3989744442462</v>
      </c>
      <c r="AZ101" s="675">
        <v>-58.32257975378846</v>
      </c>
      <c r="BA101" s="675">
        <v>-58.32257975378846</v>
      </c>
      <c r="BB101" s="675">
        <v>-58.32257975378846</v>
      </c>
      <c r="BC101" s="675">
        <v>-58.32257975378846</v>
      </c>
      <c r="BD101" s="675">
        <v>49.243249202751173</v>
      </c>
      <c r="BE101" s="675">
        <v>49.243249202751173</v>
      </c>
      <c r="BF101" s="675">
        <v>49.243249202751173</v>
      </c>
      <c r="BG101" s="675">
        <v>49.243249202751173</v>
      </c>
      <c r="BH101" s="675">
        <v>0.37192123540108568</v>
      </c>
      <c r="BI101" s="675">
        <v>0.37192123540108568</v>
      </c>
      <c r="BJ101" s="675">
        <v>0.37192123540108568</v>
      </c>
      <c r="BK101" s="675">
        <v>0.37192123540108568</v>
      </c>
      <c r="BL101" s="675">
        <v>-57.594585247235003</v>
      </c>
      <c r="BM101" s="675">
        <v>-57.594585247235003</v>
      </c>
      <c r="BN101" s="675">
        <v>-57.594585247235003</v>
      </c>
      <c r="BO101" s="675">
        <v>-57.594585247235003</v>
      </c>
      <c r="BP101" s="675">
        <v>-20.892930556499635</v>
      </c>
      <c r="BQ101" s="675">
        <v>-20.892930556499635</v>
      </c>
      <c r="BR101" s="675">
        <v>-20.892930556499635</v>
      </c>
      <c r="BS101" s="675">
        <v>-20.892930556499635</v>
      </c>
      <c r="BT101" s="675">
        <v>118.70075655363911</v>
      </c>
      <c r="BU101" s="675">
        <v>118.70075655363911</v>
      </c>
      <c r="BV101" s="675">
        <v>118.70075655363911</v>
      </c>
      <c r="BW101" s="675">
        <v>118.70075655363911</v>
      </c>
      <c r="BX101" s="675">
        <v>198.90060764900164</v>
      </c>
      <c r="BY101" s="675">
        <v>198.90060764900164</v>
      </c>
      <c r="BZ101" s="675">
        <v>198.90060764900164</v>
      </c>
      <c r="CA101" s="675">
        <v>198.90060764900164</v>
      </c>
      <c r="CB101" s="675">
        <v>30.905258116077725</v>
      </c>
      <c r="CC101" s="675">
        <v>7.3899329183757345</v>
      </c>
      <c r="CD101" s="675">
        <v>2.6392228044699131</v>
      </c>
      <c r="CE101" s="675">
        <v>150.01262906435642</v>
      </c>
      <c r="CF101" s="675">
        <v>-20.696959482620926</v>
      </c>
      <c r="CG101" s="675">
        <v>-40.532979218087497</v>
      </c>
      <c r="CH101" s="675">
        <v>-100.90473788664978</v>
      </c>
      <c r="CI101" s="675">
        <v>153.48940016160782</v>
      </c>
      <c r="CJ101" s="675">
        <v>6.2190975431379627</v>
      </c>
      <c r="CK101" s="675">
        <v>78.754619329954721</v>
      </c>
      <c r="CL101" s="675">
        <v>11.934312969306546</v>
      </c>
      <c r="CM101" s="675">
        <v>95.638908848070969</v>
      </c>
      <c r="CN101" s="675">
        <v>128.47969775229393</v>
      </c>
      <c r="CO101" s="675">
        <v>219.79956336518165</v>
      </c>
      <c r="CP101" s="675">
        <v>90.963495645647882</v>
      </c>
      <c r="CQ101" s="675">
        <v>14.610113426652141</v>
      </c>
      <c r="CR101" s="675">
        <v>-68.650448578774629</v>
      </c>
      <c r="CS101" s="675">
        <v>-5.2396719148741298</v>
      </c>
      <c r="CT101" s="675">
        <v>-5.2396719148741298</v>
      </c>
      <c r="CU101" s="675">
        <v>-5.2396719148741298</v>
      </c>
      <c r="CV101" s="675">
        <v>-5.2396719148741298</v>
      </c>
      <c r="CW101" s="675">
        <v>-5.2396719148741298</v>
      </c>
      <c r="CX101" s="675">
        <v>-5.2396719148741298</v>
      </c>
      <c r="CY101" s="675">
        <v>-5.2396719148741298</v>
      </c>
      <c r="CZ101" s="675">
        <v>-5.2396719148741298</v>
      </c>
      <c r="DA101" s="675">
        <v>-5.2396719148741298</v>
      </c>
      <c r="DB101" s="675">
        <v>-5.2396719148741298</v>
      </c>
      <c r="DC101" s="675">
        <v>-5.2396719148741298</v>
      </c>
    </row>
    <row r="102" spans="2:206">
      <c r="B102" s="672" t="s">
        <v>932</v>
      </c>
      <c r="C102" s="676"/>
      <c r="D102" s="676">
        <v>16.61</v>
      </c>
      <c r="E102" s="676">
        <v>16.61</v>
      </c>
      <c r="F102" s="676">
        <v>16.61</v>
      </c>
      <c r="G102" s="676">
        <v>16.61</v>
      </c>
      <c r="H102" s="676">
        <v>14.2385</v>
      </c>
      <c r="I102" s="676">
        <v>14.2385</v>
      </c>
      <c r="J102" s="676">
        <v>14.2385</v>
      </c>
      <c r="K102" s="676">
        <v>14.2385</v>
      </c>
      <c r="L102" s="676">
        <v>6.0710000000000006</v>
      </c>
      <c r="M102" s="676">
        <v>6.0710000000000006</v>
      </c>
      <c r="N102" s="676">
        <v>6.0710000000000006</v>
      </c>
      <c r="O102" s="676">
        <v>6.0710000000000006</v>
      </c>
      <c r="P102" s="676">
        <v>14.548250000000001</v>
      </c>
      <c r="Q102" s="676">
        <v>14.548250000000001</v>
      </c>
      <c r="R102" s="676">
        <v>14.548250000000001</v>
      </c>
      <c r="S102" s="676">
        <v>14.548250000000001</v>
      </c>
      <c r="T102" s="676">
        <v>13.275000000000002</v>
      </c>
      <c r="U102" s="676">
        <v>13.275000000000002</v>
      </c>
      <c r="V102" s="676">
        <v>13.275000000000002</v>
      </c>
      <c r="W102" s="676">
        <v>13.275000000000002</v>
      </c>
      <c r="X102" s="676">
        <v>1.928253604189706</v>
      </c>
      <c r="Y102" s="676">
        <v>1.928253604189706</v>
      </c>
      <c r="Z102" s="676">
        <v>1.928253604189706</v>
      </c>
      <c r="AA102" s="676">
        <v>1.928253604189706</v>
      </c>
      <c r="AB102" s="676">
        <v>17.826771465926061</v>
      </c>
      <c r="AC102" s="676">
        <v>17.826771465926061</v>
      </c>
      <c r="AD102" s="676">
        <v>17.826771465926061</v>
      </c>
      <c r="AE102" s="676">
        <v>17.826771465926061</v>
      </c>
      <c r="AF102" s="676">
        <v>13.419456145000002</v>
      </c>
      <c r="AG102" s="676">
        <v>13.419456145000002</v>
      </c>
      <c r="AH102" s="676">
        <v>13.419456145000002</v>
      </c>
      <c r="AI102" s="676">
        <v>13.419456145000002</v>
      </c>
      <c r="AJ102" s="676">
        <v>11.293085352409912</v>
      </c>
      <c r="AK102" s="676">
        <v>11.293085352409912</v>
      </c>
      <c r="AL102" s="676">
        <v>11.293085352409912</v>
      </c>
      <c r="AM102" s="676">
        <v>11.293085352409912</v>
      </c>
      <c r="AN102" s="676">
        <v>20.090962149616313</v>
      </c>
      <c r="AO102" s="676">
        <v>20.090962149616313</v>
      </c>
      <c r="AP102" s="676">
        <v>20.090962149616313</v>
      </c>
      <c r="AQ102" s="676">
        <v>20.090962149616313</v>
      </c>
      <c r="AR102" s="676">
        <v>26.1875</v>
      </c>
      <c r="AS102" s="676">
        <v>26.1875</v>
      </c>
      <c r="AT102" s="676">
        <v>26.1875</v>
      </c>
      <c r="AU102" s="676">
        <v>26.1875</v>
      </c>
      <c r="AV102" s="676">
        <v>20.337499999999999</v>
      </c>
      <c r="AW102" s="676">
        <v>20.337499999999999</v>
      </c>
      <c r="AX102" s="676">
        <v>20.337499999999999</v>
      </c>
      <c r="AY102" s="676">
        <v>20.337499999999999</v>
      </c>
      <c r="AZ102" s="676">
        <v>12.9758886125</v>
      </c>
      <c r="BA102" s="676">
        <v>12.9758886125</v>
      </c>
      <c r="BB102" s="676">
        <v>12.9758886125</v>
      </c>
      <c r="BC102" s="676">
        <v>12.9758886125</v>
      </c>
      <c r="BD102" s="676">
        <v>51.80133099577435</v>
      </c>
      <c r="BE102" s="676">
        <v>51.80133099577435</v>
      </c>
      <c r="BF102" s="676">
        <v>51.80133099577435</v>
      </c>
      <c r="BG102" s="676">
        <v>51.80133099577435</v>
      </c>
      <c r="BH102" s="676">
        <v>23.2461323549898</v>
      </c>
      <c r="BI102" s="676">
        <v>23.2461323549898</v>
      </c>
      <c r="BJ102" s="676">
        <v>23.2461323549898</v>
      </c>
      <c r="BK102" s="676">
        <v>23.2461323549898</v>
      </c>
      <c r="BL102" s="676">
        <v>130.84367181086918</v>
      </c>
      <c r="BM102" s="676">
        <v>130.84367181086918</v>
      </c>
      <c r="BN102" s="676">
        <v>130.84367181086918</v>
      </c>
      <c r="BO102" s="676">
        <v>130.84367181086918</v>
      </c>
      <c r="BP102" s="676">
        <v>71.784286681538887</v>
      </c>
      <c r="BQ102" s="676">
        <v>71.784286681538887</v>
      </c>
      <c r="BR102" s="676">
        <v>71.784286681538887</v>
      </c>
      <c r="BS102" s="676">
        <v>71.784286681538887</v>
      </c>
      <c r="BT102" s="676">
        <v>29.587542795482101</v>
      </c>
      <c r="BU102" s="676">
        <v>29.587542795482101</v>
      </c>
      <c r="BV102" s="676">
        <v>29.587542795482101</v>
      </c>
      <c r="BW102" s="676">
        <v>29.587542795482101</v>
      </c>
      <c r="BX102" s="676">
        <v>36.17385501639167</v>
      </c>
      <c r="BY102" s="676">
        <v>36.17385501639167</v>
      </c>
      <c r="BZ102" s="676">
        <v>36.17385501639167</v>
      </c>
      <c r="CA102" s="676">
        <v>36.17385501639167</v>
      </c>
      <c r="CB102" s="676">
        <v>47.378220532389257</v>
      </c>
      <c r="CC102" s="676">
        <v>79.756603599686301</v>
      </c>
      <c r="CD102" s="676">
        <v>124.55245572500323</v>
      </c>
      <c r="CE102" s="676">
        <v>126.3328946953779</v>
      </c>
      <c r="CF102" s="676">
        <v>87.744114697697754</v>
      </c>
      <c r="CG102" s="676">
        <v>85.416188596299151</v>
      </c>
      <c r="CH102" s="676">
        <v>148.31984883830879</v>
      </c>
      <c r="CI102" s="676">
        <v>146.78651922619315</v>
      </c>
      <c r="CJ102" s="676">
        <v>76.061989347509567</v>
      </c>
      <c r="CK102" s="676">
        <v>146.73235889750956</v>
      </c>
      <c r="CL102" s="676">
        <v>95.50773324402175</v>
      </c>
      <c r="CM102" s="676">
        <v>308.39562384885312</v>
      </c>
      <c r="CN102" s="676">
        <v>87.984938205303791</v>
      </c>
      <c r="CO102" s="676">
        <v>203.11954593180198</v>
      </c>
      <c r="CP102" s="676">
        <v>270.28776694487726</v>
      </c>
      <c r="CQ102" s="676">
        <v>134.82893574653883</v>
      </c>
      <c r="CR102" s="676">
        <v>132.07518111938279</v>
      </c>
      <c r="CS102" s="676">
        <v>23.205728151549231</v>
      </c>
      <c r="CT102" s="676">
        <v>23.205728151549231</v>
      </c>
      <c r="CU102" s="676">
        <v>23.205728151549231</v>
      </c>
      <c r="CV102" s="676">
        <v>23.205728151549231</v>
      </c>
      <c r="CW102" s="676">
        <v>23.205728151549231</v>
      </c>
      <c r="CX102" s="676">
        <v>23.205728151549231</v>
      </c>
      <c r="CY102" s="676">
        <v>23.205728151549231</v>
      </c>
      <c r="CZ102" s="676">
        <v>23.205728151549231</v>
      </c>
      <c r="DA102" s="676">
        <v>23.205728151549231</v>
      </c>
      <c r="DB102" s="676">
        <v>23.205728151549231</v>
      </c>
      <c r="DC102" s="676">
        <v>23.205728151549231</v>
      </c>
    </row>
    <row r="103" spans="2:206">
      <c r="B103" s="668" t="s">
        <v>933</v>
      </c>
      <c r="C103" s="677"/>
      <c r="D103" s="677">
        <v>-41.868008039999992</v>
      </c>
      <c r="E103" s="677">
        <v>-41.868008039999992</v>
      </c>
      <c r="F103" s="677">
        <v>-41.868008039999992</v>
      </c>
      <c r="G103" s="677">
        <v>-41.868008039999992</v>
      </c>
      <c r="H103" s="677">
        <v>-38.226297759866149</v>
      </c>
      <c r="I103" s="677">
        <v>-38.226297759866149</v>
      </c>
      <c r="J103" s="677">
        <v>-38.226297759866149</v>
      </c>
      <c r="K103" s="677">
        <v>-38.226297759866149</v>
      </c>
      <c r="L103" s="677">
        <v>-49.680174684558814</v>
      </c>
      <c r="M103" s="677">
        <v>-49.680174684558814</v>
      </c>
      <c r="N103" s="677">
        <v>-49.680174684558814</v>
      </c>
      <c r="O103" s="677">
        <v>-49.680174684558814</v>
      </c>
      <c r="P103" s="677">
        <v>-23.850328189381642</v>
      </c>
      <c r="Q103" s="677">
        <v>-23.850328189381642</v>
      </c>
      <c r="R103" s="677">
        <v>-23.850328189381642</v>
      </c>
      <c r="S103" s="677">
        <v>-23.850328189381642</v>
      </c>
      <c r="T103" s="677">
        <v>-12.39457063938632</v>
      </c>
      <c r="U103" s="677">
        <v>-12.39457063938632</v>
      </c>
      <c r="V103" s="677">
        <v>-12.39457063938632</v>
      </c>
      <c r="W103" s="677">
        <v>-12.39457063938632</v>
      </c>
      <c r="X103" s="677">
        <v>6.173700190489634</v>
      </c>
      <c r="Y103" s="677">
        <v>6.173700190489634</v>
      </c>
      <c r="Z103" s="677">
        <v>6.173700190489634</v>
      </c>
      <c r="AA103" s="677">
        <v>6.173700190489634</v>
      </c>
      <c r="AB103" s="677">
        <v>-73.855564990412148</v>
      </c>
      <c r="AC103" s="677">
        <v>-73.855564990412148</v>
      </c>
      <c r="AD103" s="677">
        <v>-73.855564990412148</v>
      </c>
      <c r="AE103" s="677">
        <v>-73.855564990412148</v>
      </c>
      <c r="AF103" s="677">
        <v>-61.563154956735104</v>
      </c>
      <c r="AG103" s="677">
        <v>-61.563154956735104</v>
      </c>
      <c r="AH103" s="677">
        <v>-61.563154956735104</v>
      </c>
      <c r="AI103" s="677">
        <v>-61.563154956735104</v>
      </c>
      <c r="AJ103" s="677">
        <v>-68.400912197385466</v>
      </c>
      <c r="AK103" s="677">
        <v>-68.400912197385466</v>
      </c>
      <c r="AL103" s="677">
        <v>-68.400912197385466</v>
      </c>
      <c r="AM103" s="677">
        <v>-68.400912197385466</v>
      </c>
      <c r="AN103" s="677">
        <v>-81.56642403887048</v>
      </c>
      <c r="AO103" s="677">
        <v>-81.56642403887048</v>
      </c>
      <c r="AP103" s="677">
        <v>-81.56642403887048</v>
      </c>
      <c r="AQ103" s="677">
        <v>-81.56642403887048</v>
      </c>
      <c r="AR103" s="677">
        <v>-51.324651170105476</v>
      </c>
      <c r="AS103" s="677">
        <v>-51.324651170105476</v>
      </c>
      <c r="AT103" s="677">
        <v>-51.324651170105476</v>
      </c>
      <c r="AU103" s="677">
        <v>-51.324651170105476</v>
      </c>
      <c r="AV103" s="677">
        <v>-43.319574037335414</v>
      </c>
      <c r="AW103" s="677">
        <v>-43.319574037335414</v>
      </c>
      <c r="AX103" s="677">
        <v>-43.319574037335414</v>
      </c>
      <c r="AY103" s="677">
        <v>-43.319574037335414</v>
      </c>
      <c r="AZ103" s="677">
        <v>-52.510149800505474</v>
      </c>
      <c r="BA103" s="677">
        <v>-52.510149800505474</v>
      </c>
      <c r="BB103" s="677">
        <v>-52.510149800505474</v>
      </c>
      <c r="BC103" s="677">
        <v>-52.510149800505474</v>
      </c>
      <c r="BD103" s="677">
        <v>-2.4831541627016662</v>
      </c>
      <c r="BE103" s="677">
        <v>-2.4831541627016662</v>
      </c>
      <c r="BF103" s="677">
        <v>-2.4831541627016662</v>
      </c>
      <c r="BG103" s="677">
        <v>-2.4831541627016662</v>
      </c>
      <c r="BH103" s="677">
        <v>-11.978076706315832</v>
      </c>
      <c r="BI103" s="677">
        <v>-11.978076706315832</v>
      </c>
      <c r="BJ103" s="677">
        <v>-11.978076706315832</v>
      </c>
      <c r="BK103" s="677">
        <v>-11.978076706315832</v>
      </c>
      <c r="BL103" s="677">
        <v>-30.137029363130068</v>
      </c>
      <c r="BM103" s="677">
        <v>-30.137029363130068</v>
      </c>
      <c r="BN103" s="677">
        <v>-30.137029363130068</v>
      </c>
      <c r="BO103" s="677">
        <v>-30.137029363130068</v>
      </c>
      <c r="BP103" s="677">
        <v>-32.61916247664</v>
      </c>
      <c r="BQ103" s="677">
        <v>-32.61916247664</v>
      </c>
      <c r="BR103" s="677">
        <v>-32.61916247664</v>
      </c>
      <c r="BS103" s="677">
        <v>-32.61916247664</v>
      </c>
      <c r="BT103" s="677">
        <v>69.949559236977905</v>
      </c>
      <c r="BU103" s="677">
        <v>69.949559236977905</v>
      </c>
      <c r="BV103" s="677">
        <v>69.949559236977905</v>
      </c>
      <c r="BW103" s="677">
        <v>69.949559236977905</v>
      </c>
      <c r="BX103" s="677">
        <v>81.979103926534577</v>
      </c>
      <c r="BY103" s="677">
        <v>81.979103926534577</v>
      </c>
      <c r="BZ103" s="677">
        <v>81.979103926534577</v>
      </c>
      <c r="CA103" s="677">
        <v>81.979103926534577</v>
      </c>
      <c r="CB103" s="677">
        <v>-23.969135197926576</v>
      </c>
      <c r="CC103" s="677">
        <v>77.809092916408275</v>
      </c>
      <c r="CD103" s="677">
        <v>-26.563713976496725</v>
      </c>
      <c r="CE103" s="677">
        <v>128.74591244788715</v>
      </c>
      <c r="CF103" s="677">
        <v>-25.026605044448502</v>
      </c>
      <c r="CG103" s="677">
        <v>-39.174393299339307</v>
      </c>
      <c r="CH103" s="677">
        <v>-86.64245741966154</v>
      </c>
      <c r="CI103" s="677">
        <v>166.03739233836103</v>
      </c>
      <c r="CJ103" s="677">
        <v>-28.67820805794581</v>
      </c>
      <c r="CK103" s="677">
        <v>5.2879531460125087</v>
      </c>
      <c r="CL103" s="677">
        <v>73.726693588908233</v>
      </c>
      <c r="CM103" s="677">
        <v>106.35835328989515</v>
      </c>
      <c r="CN103" s="677">
        <v>75.243673851710142</v>
      </c>
      <c r="CO103" s="677">
        <v>-36.215235493211082</v>
      </c>
      <c r="CP103" s="677">
        <v>110.74350259784315</v>
      </c>
      <c r="CQ103" s="677">
        <v>26.009855371991556</v>
      </c>
      <c r="CR103" s="677">
        <v>18.971872305721988</v>
      </c>
      <c r="CS103" s="677">
        <v>39.762661722295888</v>
      </c>
      <c r="CT103" s="677">
        <v>39.762661722295888</v>
      </c>
      <c r="CU103" s="677">
        <v>39.762661722295888</v>
      </c>
      <c r="CV103" s="677">
        <v>39.762661722295888</v>
      </c>
      <c r="CW103" s="677">
        <v>39.762661722295888</v>
      </c>
      <c r="CX103" s="677">
        <v>39.762661722295888</v>
      </c>
      <c r="CY103" s="677">
        <v>39.762661722295888</v>
      </c>
      <c r="CZ103" s="677">
        <v>39.762661722295888</v>
      </c>
      <c r="DA103" s="677">
        <v>39.762661722295888</v>
      </c>
      <c r="DB103" s="677">
        <v>39.762661722295888</v>
      </c>
      <c r="DC103" s="677">
        <v>39.762661722295888</v>
      </c>
    </row>
    <row r="104" spans="2:206">
      <c r="B104" s="670" t="s">
        <v>934</v>
      </c>
      <c r="C104" s="671"/>
      <c r="D104" s="671">
        <v>4.3149999999999977</v>
      </c>
      <c r="E104" s="671">
        <v>4.3149999999999977</v>
      </c>
      <c r="F104" s="671">
        <v>4.3149999999999977</v>
      </c>
      <c r="G104" s="671">
        <v>4.3149999999999977</v>
      </c>
      <c r="H104" s="671">
        <v>3.5096500000000006</v>
      </c>
      <c r="I104" s="671">
        <v>3.5096500000000006</v>
      </c>
      <c r="J104" s="671">
        <v>3.5096500000000006</v>
      </c>
      <c r="K104" s="671">
        <v>3.5096500000000006</v>
      </c>
      <c r="L104" s="671">
        <v>-0.45550000000000068</v>
      </c>
      <c r="M104" s="671">
        <v>-0.45550000000000068</v>
      </c>
      <c r="N104" s="671">
        <v>-0.45550000000000068</v>
      </c>
      <c r="O104" s="671">
        <v>-0.45550000000000068</v>
      </c>
      <c r="P104" s="671">
        <v>-3.3150000000000013</v>
      </c>
      <c r="Q104" s="671">
        <v>-3.3150000000000013</v>
      </c>
      <c r="R104" s="671">
        <v>-3.3150000000000013</v>
      </c>
      <c r="S104" s="671">
        <v>-3.3150000000000013</v>
      </c>
      <c r="T104" s="671">
        <v>-3.2050000000000001</v>
      </c>
      <c r="U104" s="671">
        <v>-3.2050000000000001</v>
      </c>
      <c r="V104" s="671">
        <v>-3.2050000000000001</v>
      </c>
      <c r="W104" s="671">
        <v>-3.2050000000000001</v>
      </c>
      <c r="X104" s="671">
        <v>8.9237499999999965</v>
      </c>
      <c r="Y104" s="671">
        <v>8.9237499999999965</v>
      </c>
      <c r="Z104" s="671">
        <v>8.9237499999999965</v>
      </c>
      <c r="AA104" s="671">
        <v>8.9237499999999965</v>
      </c>
      <c r="AB104" s="671">
        <v>-26.984482857142865</v>
      </c>
      <c r="AC104" s="671">
        <v>-26.984482857142865</v>
      </c>
      <c r="AD104" s="671">
        <v>-26.984482857142865</v>
      </c>
      <c r="AE104" s="671">
        <v>-26.984482857142865</v>
      </c>
      <c r="AF104" s="671">
        <v>-29.789749999999998</v>
      </c>
      <c r="AG104" s="671">
        <v>-29.789749999999998</v>
      </c>
      <c r="AH104" s="671">
        <v>-29.789749999999998</v>
      </c>
      <c r="AI104" s="671">
        <v>-29.789749999999998</v>
      </c>
      <c r="AJ104" s="671">
        <v>-20.380161627438994</v>
      </c>
      <c r="AK104" s="671">
        <v>-20.380161627438994</v>
      </c>
      <c r="AL104" s="671">
        <v>-20.380161627438994</v>
      </c>
      <c r="AM104" s="671">
        <v>-20.380161627438994</v>
      </c>
      <c r="AN104" s="671">
        <v>-27.667587037938929</v>
      </c>
      <c r="AO104" s="671">
        <v>-27.667587037938929</v>
      </c>
      <c r="AP104" s="671">
        <v>-27.667587037938929</v>
      </c>
      <c r="AQ104" s="671">
        <v>-27.667587037938929</v>
      </c>
      <c r="AR104" s="671">
        <v>-13.576317042500001</v>
      </c>
      <c r="AS104" s="671">
        <v>-13.576317042500001</v>
      </c>
      <c r="AT104" s="671">
        <v>-13.576317042500001</v>
      </c>
      <c r="AU104" s="671">
        <v>-13.576317042500001</v>
      </c>
      <c r="AV104" s="671">
        <v>-13.371662511875144</v>
      </c>
      <c r="AW104" s="671">
        <v>-13.371662511875144</v>
      </c>
      <c r="AX104" s="671">
        <v>-13.371662511875144</v>
      </c>
      <c r="AY104" s="671">
        <v>-13.371662511875144</v>
      </c>
      <c r="AZ104" s="671">
        <v>-174.02187724786933</v>
      </c>
      <c r="BA104" s="671">
        <v>-171.96428918081176</v>
      </c>
      <c r="BB104" s="671">
        <v>-165.31494533380572</v>
      </c>
      <c r="BC104" s="671">
        <v>-203.92036162813758</v>
      </c>
      <c r="BD104" s="671">
        <v>-135.57183208662349</v>
      </c>
      <c r="BE104" s="671">
        <v>-164.47546174698772</v>
      </c>
      <c r="BF104" s="671">
        <v>-194.14770367216158</v>
      </c>
      <c r="BG104" s="671">
        <v>-159.50390419907092</v>
      </c>
      <c r="BH104" s="671">
        <v>-189.17794296931618</v>
      </c>
      <c r="BI104" s="671">
        <v>-227.79793052868553</v>
      </c>
      <c r="BJ104" s="671">
        <v>-243.15645998550218</v>
      </c>
      <c r="BK104" s="671">
        <v>-176.8917671726806</v>
      </c>
      <c r="BL104" s="671">
        <v>-103.51658218746124</v>
      </c>
      <c r="BM104" s="671">
        <v>-93.16342999957331</v>
      </c>
      <c r="BN104" s="671">
        <v>-141.46840960466079</v>
      </c>
      <c r="BO104" s="671">
        <v>-172.6994476417093</v>
      </c>
      <c r="BP104" s="671">
        <v>-159.90805567881483</v>
      </c>
      <c r="BQ104" s="671">
        <v>-176.03518542109168</v>
      </c>
      <c r="BR104" s="671">
        <v>-162.02208190942162</v>
      </c>
      <c r="BS104" s="671">
        <v>-164.08009504366106</v>
      </c>
      <c r="BT104" s="671">
        <v>-7.1336168861670615</v>
      </c>
      <c r="BU104" s="671">
        <v>-7.1336168861670615</v>
      </c>
      <c r="BV104" s="671">
        <v>-7.1336168861670615</v>
      </c>
      <c r="BW104" s="671">
        <v>-7.1336168861670615</v>
      </c>
      <c r="BX104" s="671">
        <v>19.805703373229051</v>
      </c>
      <c r="BY104" s="671">
        <v>19.805703373229051</v>
      </c>
      <c r="BZ104" s="671">
        <v>19.805703373229051</v>
      </c>
      <c r="CA104" s="671">
        <v>19.805703373229051</v>
      </c>
      <c r="CB104" s="671">
        <v>-35.627037995190861</v>
      </c>
      <c r="CC104" s="671">
        <v>18.950583885965429</v>
      </c>
      <c r="CD104" s="671">
        <v>-16.068955339322425</v>
      </c>
      <c r="CE104" s="671">
        <v>190.08245503632983</v>
      </c>
      <c r="CF104" s="671">
        <v>-69.3384147552581</v>
      </c>
      <c r="CG104" s="671">
        <v>-25.630749317236713</v>
      </c>
      <c r="CH104" s="671">
        <v>-2.809736941738052</v>
      </c>
      <c r="CI104" s="671">
        <v>193.29724933993211</v>
      </c>
      <c r="CJ104" s="671">
        <v>-66.782162870035464</v>
      </c>
      <c r="CK104" s="671">
        <v>-10.253960971344217</v>
      </c>
      <c r="CL104" s="671">
        <v>-80.153444165083158</v>
      </c>
      <c r="CM104" s="671">
        <v>268.96697282116185</v>
      </c>
      <c r="CN104" s="671">
        <v>-52.336777762631513</v>
      </c>
      <c r="CO104" s="671">
        <v>274.44497781816955</v>
      </c>
      <c r="CP104" s="671">
        <v>116.08899045173909</v>
      </c>
      <c r="CQ104" s="671">
        <v>-10.295944346367129</v>
      </c>
      <c r="CR104" s="671">
        <v>-113.52940014759393</v>
      </c>
      <c r="CS104" s="671">
        <v>-98.438122672357622</v>
      </c>
      <c r="CT104" s="671">
        <v>-98.438122672357622</v>
      </c>
      <c r="CU104" s="671">
        <v>-98.438122672357622</v>
      </c>
      <c r="CV104" s="671">
        <v>-98.438122672357622</v>
      </c>
      <c r="CW104" s="671">
        <v>-98.438122672357622</v>
      </c>
      <c r="CX104" s="671">
        <v>-98.438122672357622</v>
      </c>
      <c r="CY104" s="671">
        <v>-98.438122672357622</v>
      </c>
      <c r="CZ104" s="671">
        <v>-98.438122672357622</v>
      </c>
      <c r="DA104" s="671">
        <v>-98.438122672357622</v>
      </c>
      <c r="DB104" s="671">
        <v>-98.438122672357622</v>
      </c>
      <c r="DC104" s="671">
        <v>-98.438122672357622</v>
      </c>
    </row>
    <row r="105" spans="2:206" ht="15.5" thickBot="1">
      <c r="B105" s="678" t="s">
        <v>935</v>
      </c>
      <c r="C105" s="679"/>
      <c r="D105" s="679">
        <v>4.3149999999999977</v>
      </c>
      <c r="E105" s="679">
        <v>4.3149999999999977</v>
      </c>
      <c r="F105" s="679">
        <v>4.3149999999999977</v>
      </c>
      <c r="G105" s="679">
        <v>4.3149999999999977</v>
      </c>
      <c r="H105" s="679">
        <v>3.5096500000000006</v>
      </c>
      <c r="I105" s="679">
        <v>3.5096500000000006</v>
      </c>
      <c r="J105" s="679">
        <v>3.5096500000000006</v>
      </c>
      <c r="K105" s="679">
        <v>3.5096500000000006</v>
      </c>
      <c r="L105" s="679">
        <v>-0.45550000000000068</v>
      </c>
      <c r="M105" s="679">
        <v>-0.45550000000000068</v>
      </c>
      <c r="N105" s="679">
        <v>-0.45550000000000068</v>
      </c>
      <c r="O105" s="679">
        <v>-0.45550000000000068</v>
      </c>
      <c r="P105" s="679">
        <v>-3.3150000000000013</v>
      </c>
      <c r="Q105" s="679">
        <v>-3.3150000000000013</v>
      </c>
      <c r="R105" s="679">
        <v>-3.3150000000000013</v>
      </c>
      <c r="S105" s="679">
        <v>-3.3150000000000013</v>
      </c>
      <c r="T105" s="679">
        <v>-3.2050000000000001</v>
      </c>
      <c r="U105" s="679">
        <v>-3.2050000000000001</v>
      </c>
      <c r="V105" s="679">
        <v>-3.2050000000000001</v>
      </c>
      <c r="W105" s="679">
        <v>-3.2050000000000001</v>
      </c>
      <c r="X105" s="679">
        <v>8.9237499999999965</v>
      </c>
      <c r="Y105" s="679">
        <v>8.9237499999999965</v>
      </c>
      <c r="Z105" s="679">
        <v>8.9237499999999965</v>
      </c>
      <c r="AA105" s="679">
        <v>8.9237499999999965</v>
      </c>
      <c r="AB105" s="679">
        <v>-26.984482857142865</v>
      </c>
      <c r="AC105" s="679">
        <v>-26.984482857142865</v>
      </c>
      <c r="AD105" s="679">
        <v>-26.984482857142865</v>
      </c>
      <c r="AE105" s="679">
        <v>-26.984482857142865</v>
      </c>
      <c r="AF105" s="679">
        <v>-29.789749999999998</v>
      </c>
      <c r="AG105" s="679">
        <v>-29.789749999999998</v>
      </c>
      <c r="AH105" s="679">
        <v>-29.789749999999998</v>
      </c>
      <c r="AI105" s="679">
        <v>-29.789749999999998</v>
      </c>
      <c r="AJ105" s="679">
        <v>-20.380161627438994</v>
      </c>
      <c r="AK105" s="679">
        <v>-20.380161627438994</v>
      </c>
      <c r="AL105" s="679">
        <v>-20.380161627438994</v>
      </c>
      <c r="AM105" s="679">
        <v>-20.380161627438994</v>
      </c>
      <c r="AN105" s="679">
        <v>-27.667587037938929</v>
      </c>
      <c r="AO105" s="679">
        <v>-27.667587037938929</v>
      </c>
      <c r="AP105" s="679">
        <v>-27.667587037938929</v>
      </c>
      <c r="AQ105" s="679">
        <v>-27.667587037938929</v>
      </c>
      <c r="AR105" s="679">
        <v>-13.576317042500001</v>
      </c>
      <c r="AS105" s="679">
        <v>-13.576317042500001</v>
      </c>
      <c r="AT105" s="679">
        <v>-13.576317042500001</v>
      </c>
      <c r="AU105" s="679">
        <v>-13.576317042500001</v>
      </c>
      <c r="AV105" s="679">
        <v>-13.371662511875144</v>
      </c>
      <c r="AW105" s="679">
        <v>-13.371662511875144</v>
      </c>
      <c r="AX105" s="679">
        <v>-13.371662511875144</v>
      </c>
      <c r="AY105" s="679">
        <v>-13.371662511875144</v>
      </c>
      <c r="AZ105" s="679">
        <v>-18.017406700795888</v>
      </c>
      <c r="BA105" s="679">
        <v>-18.017406700795888</v>
      </c>
      <c r="BB105" s="679">
        <v>-18.017406700795888</v>
      </c>
      <c r="BC105" s="679">
        <v>-18.017406700795888</v>
      </c>
      <c r="BD105" s="679">
        <v>58.577660323898996</v>
      </c>
      <c r="BE105" s="679">
        <v>58.577660323898996</v>
      </c>
      <c r="BF105" s="679">
        <v>58.577660323898996</v>
      </c>
      <c r="BG105" s="679">
        <v>58.577660323898996</v>
      </c>
      <c r="BH105" s="679">
        <v>-53.110340859733</v>
      </c>
      <c r="BI105" s="679">
        <v>-53.110340859733</v>
      </c>
      <c r="BJ105" s="679">
        <v>-53.110340859733</v>
      </c>
      <c r="BK105" s="679">
        <v>-53.110340859733</v>
      </c>
      <c r="BL105" s="679">
        <v>57.123390382164501</v>
      </c>
      <c r="BM105" s="679">
        <v>57.123390382164501</v>
      </c>
      <c r="BN105" s="679">
        <v>57.123390382164501</v>
      </c>
      <c r="BO105" s="679">
        <v>57.123390382164501</v>
      </c>
      <c r="BP105" s="679">
        <v>-22.607276466310751</v>
      </c>
      <c r="BQ105" s="679">
        <v>-22.607276466310751</v>
      </c>
      <c r="BR105" s="679">
        <v>-22.607276466310751</v>
      </c>
      <c r="BS105" s="679">
        <v>-22.607276466310751</v>
      </c>
      <c r="BT105" s="679">
        <v>-7.1336168861670615</v>
      </c>
      <c r="BU105" s="679">
        <v>-7.1336168861670615</v>
      </c>
      <c r="BV105" s="679">
        <v>-7.1336168861670615</v>
      </c>
      <c r="BW105" s="679">
        <v>-7.1336168861670615</v>
      </c>
      <c r="BX105" s="679">
        <v>19.805703373229051</v>
      </c>
      <c r="BY105" s="679">
        <v>19.805703373229051</v>
      </c>
      <c r="BZ105" s="679">
        <v>19.805703373229051</v>
      </c>
      <c r="CA105" s="679">
        <v>19.805703373229051</v>
      </c>
      <c r="CB105" s="679">
        <v>-35.627037995190861</v>
      </c>
      <c r="CC105" s="679">
        <v>18.950583885965429</v>
      </c>
      <c r="CD105" s="679">
        <v>-16.068955339322425</v>
      </c>
      <c r="CE105" s="679">
        <v>190.08245503632983</v>
      </c>
      <c r="CF105" s="679">
        <v>-69.3384147552581</v>
      </c>
      <c r="CG105" s="679">
        <v>-25.630749317236713</v>
      </c>
      <c r="CH105" s="679">
        <v>-2.809736941738052</v>
      </c>
      <c r="CI105" s="679">
        <v>193.29724933993211</v>
      </c>
      <c r="CJ105" s="679">
        <v>-66.782162870035464</v>
      </c>
      <c r="CK105" s="679">
        <v>-10.253960971344217</v>
      </c>
      <c r="CL105" s="679">
        <v>-80.153444165083158</v>
      </c>
      <c r="CM105" s="679">
        <v>268.96697282116185</v>
      </c>
      <c r="CN105" s="679">
        <v>-52.336777762631513</v>
      </c>
      <c r="CO105" s="679">
        <v>274.44497781816955</v>
      </c>
      <c r="CP105" s="679">
        <v>116.08899045173909</v>
      </c>
      <c r="CQ105" s="679">
        <v>-10.295944346367129</v>
      </c>
      <c r="CR105" s="679">
        <v>-113.52940014759393</v>
      </c>
      <c r="CS105" s="679">
        <v>-98.438122672357622</v>
      </c>
      <c r="CT105" s="679">
        <v>-98.438122672357622</v>
      </c>
      <c r="CU105" s="679">
        <v>-98.438122672357622</v>
      </c>
      <c r="CV105" s="679">
        <v>-98.438122672357622</v>
      </c>
      <c r="CW105" s="679">
        <v>-98.438122672357622</v>
      </c>
      <c r="CX105" s="679">
        <v>-98.438122672357622</v>
      </c>
      <c r="CY105" s="679">
        <v>-98.438122672357622</v>
      </c>
      <c r="CZ105" s="679">
        <v>-98.438122672357622</v>
      </c>
      <c r="DA105" s="679">
        <v>-98.438122672357622</v>
      </c>
      <c r="DB105" s="679">
        <v>-98.438122672357622</v>
      </c>
      <c r="DC105" s="679">
        <v>-98.438122672357622</v>
      </c>
    </row>
    <row r="106" spans="2:206">
      <c r="B106" s="369" t="s">
        <v>936</v>
      </c>
      <c r="C106" s="680"/>
      <c r="D106" s="680"/>
      <c r="E106" s="680"/>
      <c r="F106" s="680"/>
      <c r="G106" s="680"/>
      <c r="H106" s="680"/>
      <c r="I106" s="680"/>
      <c r="J106" s="680"/>
      <c r="K106" s="680"/>
      <c r="L106" s="680"/>
      <c r="M106" s="680"/>
      <c r="N106" s="680"/>
      <c r="O106" s="680"/>
      <c r="P106" s="680"/>
      <c r="Q106" s="680"/>
      <c r="R106" s="680"/>
      <c r="S106" s="680"/>
      <c r="T106" s="680"/>
      <c r="U106" s="680"/>
      <c r="V106" s="680"/>
      <c r="W106" s="680"/>
      <c r="X106" s="680"/>
      <c r="Y106" s="680"/>
      <c r="Z106" s="680"/>
      <c r="AA106" s="680"/>
      <c r="AB106" s="680"/>
      <c r="AC106" s="680"/>
      <c r="AD106" s="680"/>
      <c r="AE106" s="680"/>
      <c r="AF106" s="680"/>
      <c r="AG106" s="680"/>
      <c r="AH106" s="680"/>
      <c r="AI106" s="680"/>
      <c r="AJ106" s="680"/>
      <c r="AK106" s="680"/>
      <c r="AL106" s="680"/>
      <c r="AM106" s="680"/>
      <c r="AN106" s="680"/>
      <c r="AO106" s="680"/>
      <c r="AP106" s="680"/>
      <c r="AQ106" s="680"/>
      <c r="AR106" s="680"/>
      <c r="AS106" s="680"/>
      <c r="AT106" s="680"/>
      <c r="AU106" s="680"/>
      <c r="AV106" s="680"/>
      <c r="AW106" s="680"/>
      <c r="AX106" s="680"/>
      <c r="AY106" s="680"/>
      <c r="AZ106" s="680"/>
      <c r="BA106" s="680"/>
      <c r="BB106" s="680"/>
      <c r="BC106" s="680"/>
      <c r="BD106" s="680"/>
      <c r="BE106" s="680"/>
      <c r="BF106" s="680"/>
      <c r="BG106" s="680"/>
      <c r="BH106" s="680"/>
      <c r="BI106" s="680"/>
      <c r="BJ106" s="680"/>
      <c r="BK106" s="680"/>
      <c r="BL106" s="680"/>
      <c r="BM106" s="680"/>
      <c r="BN106" s="680"/>
      <c r="BO106" s="680"/>
      <c r="BP106" s="680"/>
      <c r="BQ106" s="680"/>
      <c r="BR106" s="680"/>
      <c r="BS106" s="680"/>
      <c r="BT106" s="680"/>
      <c r="BU106" s="680"/>
      <c r="BV106" s="680"/>
      <c r="BW106" s="680"/>
      <c r="BX106" s="680"/>
      <c r="BY106" s="680"/>
      <c r="BZ106" s="680"/>
      <c r="CA106" s="680"/>
      <c r="CB106" s="680"/>
      <c r="CC106" s="680"/>
      <c r="CD106" s="680"/>
      <c r="CE106" s="680"/>
      <c r="CF106" s="680"/>
      <c r="CG106" s="680"/>
      <c r="CH106" s="680"/>
      <c r="CI106" s="680"/>
      <c r="CJ106" s="680"/>
      <c r="CK106" s="680"/>
      <c r="CL106" s="680"/>
      <c r="CM106" s="680"/>
      <c r="CN106" s="680"/>
      <c r="CO106" s="680"/>
      <c r="CP106" s="680"/>
      <c r="CQ106" s="680"/>
      <c r="CR106" s="680"/>
      <c r="CS106" s="680"/>
      <c r="CT106" s="680"/>
      <c r="CU106" s="680"/>
      <c r="CV106" s="680"/>
      <c r="CW106" s="680"/>
      <c r="CX106" s="680"/>
      <c r="CY106" s="680"/>
      <c r="CZ106" s="680"/>
      <c r="DA106" s="680"/>
      <c r="DB106" s="680"/>
      <c r="DC106" s="680"/>
    </row>
    <row r="107" spans="2:206">
      <c r="B107" s="716"/>
      <c r="C107" s="716"/>
      <c r="D107" s="716"/>
      <c r="E107" s="716"/>
      <c r="F107" s="716"/>
      <c r="G107" s="716"/>
      <c r="H107" s="716"/>
      <c r="I107" s="716"/>
      <c r="J107" s="716"/>
      <c r="K107" s="716"/>
      <c r="L107" s="716"/>
      <c r="M107" s="716"/>
      <c r="N107" s="716"/>
      <c r="O107" s="716"/>
      <c r="P107" s="716"/>
      <c r="Q107" s="716"/>
      <c r="R107" s="716"/>
      <c r="S107" s="716"/>
      <c r="T107" s="716"/>
      <c r="U107" s="716"/>
      <c r="V107" s="716"/>
      <c r="W107" s="716"/>
      <c r="X107" s="716"/>
      <c r="Y107" s="716"/>
      <c r="Z107" s="716"/>
      <c r="AA107" s="716"/>
      <c r="AB107" s="716"/>
      <c r="AC107" s="716"/>
      <c r="AD107" s="716"/>
      <c r="AE107" s="716"/>
      <c r="AF107" s="716"/>
      <c r="AG107" s="716"/>
      <c r="AH107" s="716"/>
      <c r="AI107" s="716"/>
      <c r="AJ107" s="716"/>
      <c r="AK107" s="716"/>
      <c r="AL107" s="716"/>
      <c r="AM107" s="716"/>
      <c r="AN107" s="716"/>
      <c r="AO107" s="716"/>
      <c r="AP107" s="716"/>
      <c r="AQ107" s="716"/>
      <c r="AR107" s="716"/>
      <c r="AS107" s="716"/>
      <c r="AT107" s="716"/>
      <c r="AU107" s="716"/>
      <c r="AV107" s="716"/>
      <c r="AW107" s="716"/>
      <c r="AX107" s="716"/>
      <c r="AY107" s="716"/>
      <c r="AZ107" s="716"/>
      <c r="BA107" s="716"/>
      <c r="BB107" s="716"/>
      <c r="BC107" s="716"/>
      <c r="BD107" s="716"/>
      <c r="BE107" s="716"/>
      <c r="BF107" s="716"/>
      <c r="BG107" s="716"/>
      <c r="BH107" s="716"/>
      <c r="BI107" s="716"/>
      <c r="BJ107" s="716"/>
      <c r="BK107" s="716"/>
      <c r="BL107" s="716"/>
      <c r="BM107" s="716"/>
      <c r="BN107" s="716"/>
      <c r="BO107" s="716"/>
      <c r="BP107" s="716"/>
      <c r="BQ107" s="716"/>
      <c r="BR107" s="716"/>
      <c r="BS107" s="716"/>
      <c r="BT107" s="716"/>
      <c r="BU107" s="716"/>
      <c r="BV107" s="716"/>
      <c r="BW107" s="716"/>
      <c r="BX107" s="716"/>
      <c r="BY107" s="716"/>
      <c r="BZ107" s="716"/>
      <c r="CA107" s="716"/>
      <c r="CB107" s="716"/>
      <c r="CC107" s="716"/>
      <c r="CD107" s="716"/>
      <c r="CE107" s="716"/>
      <c r="CF107" s="716"/>
      <c r="CG107" s="716"/>
      <c r="CH107" s="716"/>
      <c r="CI107" s="716"/>
      <c r="CJ107" s="716"/>
      <c r="CK107" s="716"/>
      <c r="CL107" s="716"/>
      <c r="CM107" s="716"/>
      <c r="CN107" s="716"/>
      <c r="CO107" s="716"/>
      <c r="CP107" s="716"/>
      <c r="CQ107" s="716"/>
      <c r="CR107" s="716"/>
      <c r="CS107" s="716"/>
      <c r="CT107" s="716"/>
      <c r="CU107" s="716"/>
      <c r="CV107" s="716"/>
      <c r="CW107" s="716"/>
      <c r="CX107" s="716"/>
      <c r="CY107" s="716"/>
      <c r="CZ107" s="716"/>
      <c r="DA107" s="716"/>
      <c r="DB107" s="716"/>
      <c r="DC107" s="716"/>
      <c r="DD107" s="716"/>
      <c r="DE107" s="716"/>
      <c r="DF107" s="716"/>
      <c r="DG107" s="716"/>
      <c r="DH107" s="716"/>
      <c r="DI107" s="716"/>
      <c r="DJ107" s="716"/>
      <c r="DK107" s="716"/>
      <c r="DL107" s="716"/>
      <c r="DM107" s="716"/>
      <c r="DN107" s="716"/>
      <c r="DO107" s="716"/>
      <c r="DP107" s="716"/>
      <c r="DQ107" s="716"/>
      <c r="DR107" s="716"/>
      <c r="DS107" s="716"/>
      <c r="DT107" s="716"/>
      <c r="DU107" s="716"/>
      <c r="DV107" s="716"/>
      <c r="DW107" s="716"/>
      <c r="DX107" s="716"/>
      <c r="DY107" s="716"/>
      <c r="DZ107" s="716"/>
      <c r="EA107" s="716"/>
      <c r="EB107" s="716"/>
      <c r="EC107" s="716"/>
      <c r="ED107" s="717"/>
      <c r="EE107" s="717"/>
      <c r="EF107" s="717"/>
      <c r="EG107" s="717"/>
      <c r="EH107" s="717"/>
      <c r="EI107" s="717"/>
      <c r="EJ107" s="717"/>
      <c r="EK107" s="717"/>
      <c r="EL107" s="717"/>
      <c r="EM107" s="717"/>
      <c r="EN107" s="717"/>
      <c r="EO107" s="717"/>
      <c r="EP107" s="717"/>
      <c r="EQ107" s="717"/>
      <c r="ER107" s="717"/>
      <c r="ES107" s="717"/>
      <c r="ET107" s="717"/>
      <c r="EU107" s="717"/>
      <c r="EV107" s="717"/>
      <c r="EW107" s="717"/>
      <c r="EX107" s="717"/>
      <c r="EY107" s="719"/>
      <c r="EZ107" s="719"/>
      <c r="FA107" s="719"/>
      <c r="FB107" s="719"/>
      <c r="FC107" s="719"/>
      <c r="FD107" s="719"/>
      <c r="FE107" s="719"/>
      <c r="FF107" s="719"/>
      <c r="FG107" s="719"/>
      <c r="FH107" s="719"/>
      <c r="FI107" s="719"/>
      <c r="FJ107" s="719"/>
      <c r="FK107" s="719"/>
      <c r="FL107" s="719"/>
      <c r="FM107" s="719"/>
      <c r="FN107" s="719"/>
      <c r="FO107" s="719"/>
      <c r="FP107" s="719"/>
      <c r="FQ107" s="719"/>
      <c r="FR107" s="719"/>
      <c r="FS107" s="719"/>
      <c r="FT107" s="719"/>
      <c r="FU107" s="719"/>
      <c r="FV107" s="719"/>
      <c r="FW107" s="719"/>
      <c r="FX107" s="719"/>
      <c r="FY107" s="719"/>
      <c r="FZ107" s="719"/>
      <c r="GA107" s="719"/>
      <c r="GB107" s="719"/>
      <c r="GC107" s="719"/>
      <c r="GD107" s="719"/>
      <c r="GE107" s="719"/>
      <c r="GF107" s="719"/>
      <c r="GG107" s="719"/>
      <c r="GH107" s="719"/>
    </row>
    <row r="108" spans="2:206">
      <c r="B108" s="369" t="s">
        <v>937</v>
      </c>
      <c r="C108" s="681">
        <v>39083</v>
      </c>
      <c r="D108" s="681">
        <v>39114</v>
      </c>
      <c r="E108" s="681">
        <v>39142</v>
      </c>
      <c r="F108" s="681">
        <v>39173</v>
      </c>
      <c r="G108" s="681">
        <v>39203</v>
      </c>
      <c r="H108" s="681">
        <v>39234</v>
      </c>
      <c r="I108" s="681">
        <v>39264</v>
      </c>
      <c r="J108" s="681">
        <v>39295</v>
      </c>
      <c r="K108" s="681">
        <v>39326</v>
      </c>
      <c r="L108" s="681">
        <v>39356</v>
      </c>
      <c r="M108" s="681">
        <v>39387</v>
      </c>
      <c r="N108" s="681">
        <v>39417</v>
      </c>
      <c r="O108" s="681">
        <v>39448</v>
      </c>
      <c r="P108" s="681">
        <v>39479</v>
      </c>
      <c r="Q108" s="681">
        <v>39508</v>
      </c>
      <c r="R108" s="681">
        <v>39539</v>
      </c>
      <c r="S108" s="681">
        <v>39569</v>
      </c>
      <c r="T108" s="681">
        <v>39600</v>
      </c>
      <c r="U108" s="681">
        <v>39630</v>
      </c>
      <c r="V108" s="681">
        <v>39661</v>
      </c>
      <c r="W108" s="681">
        <v>39692</v>
      </c>
      <c r="X108" s="681">
        <v>39722</v>
      </c>
      <c r="Y108" s="681">
        <v>39753</v>
      </c>
      <c r="Z108" s="681">
        <v>39783</v>
      </c>
      <c r="AA108" s="681">
        <v>39814</v>
      </c>
      <c r="AB108" s="681">
        <v>39845</v>
      </c>
      <c r="AC108" s="681">
        <v>39873</v>
      </c>
      <c r="AD108" s="681">
        <v>39904</v>
      </c>
      <c r="AE108" s="681">
        <v>39934</v>
      </c>
      <c r="AF108" s="681">
        <v>39965</v>
      </c>
      <c r="AG108" s="681">
        <v>39995</v>
      </c>
      <c r="AH108" s="681">
        <v>40026</v>
      </c>
      <c r="AI108" s="681">
        <v>40057</v>
      </c>
      <c r="AJ108" s="681">
        <v>40087</v>
      </c>
      <c r="AK108" s="681">
        <v>40118</v>
      </c>
      <c r="AL108" s="681">
        <v>40148</v>
      </c>
      <c r="AM108" s="681">
        <v>40179</v>
      </c>
      <c r="AN108" s="681">
        <v>40210</v>
      </c>
      <c r="AO108" s="681">
        <v>40238</v>
      </c>
      <c r="AP108" s="681">
        <v>40269</v>
      </c>
      <c r="AQ108" s="681">
        <v>40299</v>
      </c>
      <c r="AR108" s="681">
        <v>40330</v>
      </c>
      <c r="AS108" s="681">
        <v>40360</v>
      </c>
      <c r="AT108" s="681">
        <v>40391</v>
      </c>
      <c r="AU108" s="681">
        <v>40422</v>
      </c>
      <c r="AV108" s="681">
        <v>40452</v>
      </c>
      <c r="AW108" s="681">
        <v>40483</v>
      </c>
      <c r="AX108" s="681">
        <v>40513</v>
      </c>
      <c r="AY108" s="681">
        <v>40544</v>
      </c>
      <c r="AZ108" s="681">
        <v>40575</v>
      </c>
      <c r="BA108" s="681">
        <v>40603</v>
      </c>
      <c r="BB108" s="681">
        <v>40634</v>
      </c>
      <c r="BC108" s="681">
        <v>40664</v>
      </c>
      <c r="BD108" s="681">
        <v>40695</v>
      </c>
      <c r="BE108" s="681">
        <v>40725</v>
      </c>
      <c r="BF108" s="681">
        <v>40756</v>
      </c>
      <c r="BG108" s="681">
        <v>40787</v>
      </c>
      <c r="BH108" s="681">
        <v>40817</v>
      </c>
      <c r="BI108" s="681">
        <v>40848</v>
      </c>
      <c r="BJ108" s="681">
        <v>40878</v>
      </c>
      <c r="BK108" s="681">
        <v>40909</v>
      </c>
      <c r="BL108" s="681">
        <v>40940</v>
      </c>
      <c r="BM108" s="681">
        <v>40969</v>
      </c>
      <c r="BN108" s="681">
        <v>41000</v>
      </c>
      <c r="BO108" s="681">
        <v>41030</v>
      </c>
      <c r="BP108" s="681">
        <v>41061</v>
      </c>
      <c r="BQ108" s="681">
        <v>41091</v>
      </c>
      <c r="BR108" s="681">
        <v>41122</v>
      </c>
      <c r="BS108" s="681">
        <v>41153</v>
      </c>
      <c r="BT108" s="681">
        <v>41183</v>
      </c>
      <c r="BU108" s="681">
        <v>41214</v>
      </c>
      <c r="BV108" s="681">
        <v>41244</v>
      </c>
      <c r="BW108" s="681">
        <v>41275</v>
      </c>
      <c r="BX108" s="681">
        <v>41306</v>
      </c>
      <c r="BY108" s="681">
        <v>41334</v>
      </c>
      <c r="BZ108" s="681">
        <v>41365</v>
      </c>
      <c r="CA108" s="681">
        <v>41395</v>
      </c>
      <c r="CB108" s="681">
        <v>41426</v>
      </c>
      <c r="CC108" s="681">
        <v>41456</v>
      </c>
      <c r="CD108" s="681">
        <v>41487</v>
      </c>
      <c r="CE108" s="681">
        <v>41518</v>
      </c>
      <c r="CF108" s="681">
        <v>41548</v>
      </c>
      <c r="CG108" s="681">
        <v>41579</v>
      </c>
      <c r="CH108" s="681">
        <v>41609</v>
      </c>
      <c r="CI108" s="681">
        <v>41640</v>
      </c>
      <c r="CJ108" s="681">
        <v>41671</v>
      </c>
      <c r="CK108" s="681">
        <v>41699</v>
      </c>
      <c r="CL108" s="681">
        <v>41730</v>
      </c>
      <c r="CM108" s="681">
        <v>41760</v>
      </c>
      <c r="CN108" s="681">
        <v>41791</v>
      </c>
      <c r="CO108" s="681">
        <v>41821</v>
      </c>
      <c r="CP108" s="681">
        <v>41852</v>
      </c>
      <c r="CQ108" s="681">
        <v>41883</v>
      </c>
      <c r="CR108" s="681">
        <v>41913</v>
      </c>
      <c r="CS108" s="681">
        <v>41944</v>
      </c>
      <c r="CT108" s="681">
        <v>41974</v>
      </c>
      <c r="CU108" s="681">
        <v>42005</v>
      </c>
      <c r="CV108" s="681">
        <v>42036</v>
      </c>
      <c r="CW108" s="681">
        <v>42064</v>
      </c>
      <c r="CX108" s="681">
        <v>42095</v>
      </c>
      <c r="CY108" s="681">
        <v>42125</v>
      </c>
      <c r="CZ108" s="682">
        <v>42156</v>
      </c>
      <c r="DA108" s="681">
        <v>42186</v>
      </c>
      <c r="DB108" s="681">
        <v>42217</v>
      </c>
      <c r="DC108" s="681">
        <v>42248</v>
      </c>
      <c r="DD108" s="681">
        <v>42278</v>
      </c>
      <c r="DE108" s="681">
        <v>42309</v>
      </c>
      <c r="DF108" s="681">
        <v>42339</v>
      </c>
      <c r="DG108" s="681">
        <v>42370</v>
      </c>
      <c r="DH108" s="681">
        <v>42401</v>
      </c>
      <c r="DI108" s="681">
        <v>42430</v>
      </c>
      <c r="DJ108" s="681">
        <v>42461</v>
      </c>
      <c r="DK108" s="681">
        <v>42491</v>
      </c>
      <c r="DL108" s="683">
        <v>42522</v>
      </c>
      <c r="DM108" s="681">
        <v>42552</v>
      </c>
      <c r="DN108" s="681">
        <v>42583</v>
      </c>
      <c r="DO108" s="681">
        <v>42615</v>
      </c>
      <c r="DP108" s="681">
        <v>42646</v>
      </c>
      <c r="DQ108" s="681">
        <v>42678</v>
      </c>
      <c r="DR108" s="681">
        <v>42709</v>
      </c>
      <c r="DS108" s="681">
        <v>42736</v>
      </c>
      <c r="DT108" s="681">
        <v>42767</v>
      </c>
      <c r="DU108" s="681">
        <v>42795</v>
      </c>
      <c r="DV108" s="681">
        <v>42826</v>
      </c>
      <c r="DW108" s="681">
        <v>42856</v>
      </c>
      <c r="DX108" s="683">
        <v>42887</v>
      </c>
      <c r="DY108" s="681">
        <v>42917</v>
      </c>
      <c r="DZ108" s="681">
        <v>42948</v>
      </c>
      <c r="EA108" s="681">
        <v>42979</v>
      </c>
      <c r="EB108" s="681">
        <v>43009</v>
      </c>
      <c r="EC108" s="681">
        <v>43040</v>
      </c>
      <c r="ED108" s="681">
        <v>43070</v>
      </c>
      <c r="EE108" s="681">
        <v>43101</v>
      </c>
      <c r="EF108" s="681">
        <v>43132</v>
      </c>
      <c r="EG108" s="681">
        <v>43160</v>
      </c>
      <c r="EH108" s="681">
        <v>43191</v>
      </c>
      <c r="EI108" s="681">
        <v>43221</v>
      </c>
      <c r="EJ108" s="683">
        <v>43252</v>
      </c>
      <c r="EK108" s="681">
        <v>43282</v>
      </c>
      <c r="EL108" s="681">
        <v>43313</v>
      </c>
      <c r="EM108" s="681">
        <v>43344</v>
      </c>
      <c r="EN108" s="681">
        <v>43374</v>
      </c>
      <c r="EO108" s="681">
        <v>43405</v>
      </c>
      <c r="EP108" s="681">
        <v>43435</v>
      </c>
      <c r="EQ108" s="681">
        <v>43466</v>
      </c>
      <c r="ER108" s="681">
        <v>43497</v>
      </c>
      <c r="ES108" s="681">
        <v>43525</v>
      </c>
      <c r="ET108" s="681">
        <v>43556</v>
      </c>
      <c r="EU108" s="681">
        <v>43586</v>
      </c>
      <c r="EV108" s="683">
        <v>43617</v>
      </c>
      <c r="EW108" s="681">
        <v>43647</v>
      </c>
      <c r="EX108" s="681">
        <v>43678</v>
      </c>
      <c r="EY108" s="681">
        <v>43709</v>
      </c>
      <c r="EZ108" s="681">
        <v>43739</v>
      </c>
      <c r="FA108" s="681">
        <v>43770</v>
      </c>
      <c r="FB108" s="681">
        <v>43800</v>
      </c>
      <c r="FC108" s="681">
        <v>43831</v>
      </c>
      <c r="FD108" s="681">
        <v>43862</v>
      </c>
      <c r="FE108" s="681">
        <v>43891</v>
      </c>
      <c r="FF108" s="681">
        <v>43922</v>
      </c>
      <c r="FG108" s="681">
        <v>43952</v>
      </c>
      <c r="FH108" s="681">
        <v>43983</v>
      </c>
      <c r="FI108" s="681">
        <v>44044</v>
      </c>
      <c r="FJ108" s="681">
        <v>44044</v>
      </c>
      <c r="FK108" s="681">
        <v>44075</v>
      </c>
      <c r="FL108" s="681">
        <v>44105</v>
      </c>
      <c r="FM108" s="681">
        <v>44136</v>
      </c>
      <c r="FN108" s="681">
        <v>44166</v>
      </c>
      <c r="FO108" s="681">
        <v>44197</v>
      </c>
      <c r="FP108" s="681">
        <v>44228</v>
      </c>
      <c r="FQ108" s="681">
        <v>44256</v>
      </c>
      <c r="FR108" s="681">
        <v>44287</v>
      </c>
      <c r="FS108" s="681">
        <v>44317</v>
      </c>
      <c r="FT108" s="681">
        <v>44348</v>
      </c>
      <c r="FU108" s="681">
        <v>44379</v>
      </c>
      <c r="FV108" s="681">
        <v>44411</v>
      </c>
      <c r="FW108" s="681">
        <v>44443</v>
      </c>
      <c r="FX108" s="681">
        <v>44474</v>
      </c>
      <c r="FY108" s="681">
        <v>44506</v>
      </c>
      <c r="FZ108" s="681">
        <v>44538</v>
      </c>
      <c r="GA108" s="681">
        <v>44569</v>
      </c>
      <c r="GB108" s="681">
        <v>44601</v>
      </c>
      <c r="GC108" s="681">
        <v>44630</v>
      </c>
      <c r="GD108" s="681">
        <v>44662</v>
      </c>
      <c r="GE108" s="681">
        <v>44693</v>
      </c>
      <c r="GF108" s="681">
        <v>44725</v>
      </c>
      <c r="GG108" s="681">
        <v>44756</v>
      </c>
      <c r="GH108" s="681">
        <v>44788</v>
      </c>
      <c r="GI108" s="681">
        <v>44820</v>
      </c>
      <c r="GJ108" s="681">
        <v>44851</v>
      </c>
      <c r="GK108" s="681">
        <v>44883</v>
      </c>
      <c r="GL108" s="681">
        <v>44914</v>
      </c>
      <c r="GM108" s="681">
        <v>44946</v>
      </c>
      <c r="GN108" s="681">
        <v>44978</v>
      </c>
      <c r="GO108" s="681">
        <v>45007</v>
      </c>
      <c r="GP108" s="681">
        <v>45039</v>
      </c>
      <c r="GQ108" s="681">
        <v>45070</v>
      </c>
      <c r="GR108" s="681">
        <v>45102</v>
      </c>
      <c r="GS108" s="681">
        <v>45133</v>
      </c>
      <c r="GT108" s="681">
        <v>45165</v>
      </c>
      <c r="GU108" s="681">
        <v>45197</v>
      </c>
      <c r="GV108" s="681">
        <v>45228</v>
      </c>
      <c r="GW108" s="681">
        <v>45260</v>
      </c>
      <c r="GX108" s="681">
        <v>45261</v>
      </c>
    </row>
    <row r="109" spans="2:206" ht="15.75">
      <c r="B109" s="684" t="s">
        <v>52</v>
      </c>
      <c r="C109" s="601">
        <v>16.5383</v>
      </c>
      <c r="D109" s="601">
        <v>15.875399999999999</v>
      </c>
      <c r="E109" s="601">
        <v>24.213000000000001</v>
      </c>
      <c r="F109" s="601">
        <v>20.4634</v>
      </c>
      <c r="G109" s="601">
        <v>20.900200000000002</v>
      </c>
      <c r="H109" s="601">
        <v>26.330902116000001</v>
      </c>
      <c r="I109" s="601">
        <v>18.669034962999998</v>
      </c>
      <c r="J109" s="601">
        <v>20.163478661999999</v>
      </c>
      <c r="K109" s="601">
        <v>23.201122285</v>
      </c>
      <c r="L109" s="601">
        <v>19.877401225</v>
      </c>
      <c r="M109" s="601">
        <v>21.377868437</v>
      </c>
      <c r="N109" s="601">
        <v>25.326898893999999</v>
      </c>
      <c r="O109" s="601">
        <v>22.179866305999997</v>
      </c>
      <c r="P109" s="601">
        <v>21.164371927000001</v>
      </c>
      <c r="Q109" s="601">
        <v>27.234012576000001</v>
      </c>
      <c r="R109" s="601">
        <v>25.754677922000003</v>
      </c>
      <c r="S109" s="601">
        <v>24.531161763</v>
      </c>
      <c r="T109" s="601">
        <v>40.780660499</v>
      </c>
      <c r="U109" s="601">
        <v>25.122907194</v>
      </c>
      <c r="V109" s="601">
        <v>26.188947629999998</v>
      </c>
      <c r="W109" s="601">
        <v>36.555613293</v>
      </c>
      <c r="X109" s="601">
        <v>30.925497113999999</v>
      </c>
      <c r="Y109" s="601">
        <v>27.185696262999997</v>
      </c>
      <c r="Z109" s="601">
        <v>73.355484633000003</v>
      </c>
      <c r="AA109" s="601">
        <v>29.319654589999999</v>
      </c>
      <c r="AB109" s="601">
        <v>29.951000631000003</v>
      </c>
      <c r="AC109" s="601">
        <v>34.806349091999998</v>
      </c>
      <c r="AD109" s="601">
        <v>29.167745937999999</v>
      </c>
      <c r="AE109" s="601">
        <v>29.712147304000002</v>
      </c>
      <c r="AF109" s="601">
        <v>40.743024720999991</v>
      </c>
      <c r="AG109" s="601">
        <v>27.257941557999995</v>
      </c>
      <c r="AH109" s="601">
        <v>27.793590137000002</v>
      </c>
      <c r="AI109" s="601">
        <v>34.524928839000005</v>
      </c>
      <c r="AJ109" s="601">
        <v>27.274276262000001</v>
      </c>
      <c r="AK109" s="601">
        <v>30.466199999999997</v>
      </c>
      <c r="AL109" s="601">
        <v>38.3446</v>
      </c>
      <c r="AM109" s="601">
        <v>29.764936359</v>
      </c>
      <c r="AN109" s="601">
        <v>28.208919395999999</v>
      </c>
      <c r="AO109" s="601">
        <v>46.601846963</v>
      </c>
      <c r="AP109" s="601">
        <v>30.875261329000001</v>
      </c>
      <c r="AQ109" s="601">
        <v>31.183278000000001</v>
      </c>
      <c r="AR109" s="601">
        <v>37.676075787000002</v>
      </c>
      <c r="AS109" s="601">
        <v>31.866403909999999</v>
      </c>
      <c r="AT109" s="601">
        <v>36.252635124999998</v>
      </c>
      <c r="AU109" s="601">
        <v>40.302209705000003</v>
      </c>
      <c r="AV109" s="601">
        <v>34.389034735999999</v>
      </c>
      <c r="AW109" s="601">
        <v>37.329067059000003</v>
      </c>
      <c r="AX109" s="601">
        <v>46.461917195000005</v>
      </c>
      <c r="AY109" s="601">
        <v>40.372282581</v>
      </c>
      <c r="AZ109" s="601">
        <v>32.462750329000002</v>
      </c>
      <c r="BA109" s="601">
        <v>51.692223890000001</v>
      </c>
      <c r="BB109" s="601">
        <v>37.733015287000001</v>
      </c>
      <c r="BC109" s="601">
        <v>42.271061997000004</v>
      </c>
      <c r="BD109" s="601">
        <v>52.966000926999996</v>
      </c>
      <c r="BE109" s="601">
        <v>36.168595312799994</v>
      </c>
      <c r="BF109" s="601">
        <v>43.234283078200001</v>
      </c>
      <c r="BG109" s="601">
        <v>65.594706880900006</v>
      </c>
      <c r="BH109" s="601">
        <v>41.211862676999999</v>
      </c>
      <c r="BI109" s="601">
        <v>43.569539720999998</v>
      </c>
      <c r="BJ109" s="601">
        <v>54.424474300999997</v>
      </c>
      <c r="BK109" s="601">
        <v>44.105241053999997</v>
      </c>
      <c r="BL109" s="601">
        <v>44.312992412999996</v>
      </c>
      <c r="BM109" s="601">
        <v>60.043170514999993</v>
      </c>
      <c r="BN109" s="601">
        <v>44.577221414999997</v>
      </c>
      <c r="BO109" s="601">
        <v>56.649560364000003</v>
      </c>
      <c r="BP109" s="601">
        <v>57.936586860999995</v>
      </c>
      <c r="BQ109" s="601">
        <v>50.174999999999997</v>
      </c>
      <c r="BR109" s="601">
        <v>51.167600000000007</v>
      </c>
      <c r="BS109" s="601">
        <v>58.022500000000001</v>
      </c>
      <c r="BT109" s="601">
        <v>67.65402367063237</v>
      </c>
      <c r="BU109" s="601">
        <v>49.19572033965882</v>
      </c>
      <c r="BV109" s="601">
        <v>69.986593628505176</v>
      </c>
      <c r="BW109" s="601">
        <v>53.009075458916328</v>
      </c>
      <c r="BX109" s="601">
        <v>52.648868041803432</v>
      </c>
      <c r="BY109" s="601">
        <v>88.217625266590289</v>
      </c>
      <c r="BZ109" s="601">
        <v>53.706899125880469</v>
      </c>
      <c r="CA109" s="601">
        <v>55.896236535222947</v>
      </c>
      <c r="CB109" s="601">
        <v>85.3276152868808</v>
      </c>
      <c r="CC109" s="601">
        <v>60.830473264697275</v>
      </c>
      <c r="CD109" s="601">
        <v>61.031943501572783</v>
      </c>
      <c r="CE109" s="601">
        <v>68.846531850293431</v>
      </c>
      <c r="CF109" s="601">
        <v>82.132439465750224</v>
      </c>
      <c r="CG109" s="601">
        <v>58.711358355824714</v>
      </c>
      <c r="CH109" s="601">
        <v>86.316598820932796</v>
      </c>
      <c r="CI109" s="601">
        <v>63.573570289825042</v>
      </c>
      <c r="CJ109" s="601">
        <v>63.250821485083073</v>
      </c>
      <c r="CK109" s="601">
        <v>87.988916234456212</v>
      </c>
      <c r="CL109" s="601">
        <v>60.020681533917354</v>
      </c>
      <c r="CM109" s="601">
        <v>67.4479192841996</v>
      </c>
      <c r="CN109" s="601">
        <v>113.71838556811986</v>
      </c>
      <c r="CO109" s="601">
        <v>62.99602087442333</v>
      </c>
      <c r="CP109" s="601">
        <v>65.33411370871147</v>
      </c>
      <c r="CQ109" s="601">
        <v>85.09322572872253</v>
      </c>
      <c r="CR109" s="601">
        <v>73.128496958839094</v>
      </c>
      <c r="CS109" s="601">
        <v>59.68849108714916</v>
      </c>
      <c r="CT109" s="601">
        <v>100.91502671808088</v>
      </c>
      <c r="CU109" s="601">
        <v>77.224288986288784</v>
      </c>
      <c r="CV109" s="601">
        <v>67.356111067263086</v>
      </c>
      <c r="CW109" s="601">
        <v>130.42693883624963</v>
      </c>
      <c r="CX109" s="601">
        <v>74.547620854688546</v>
      </c>
      <c r="CY109" s="601">
        <v>72.176649194101984</v>
      </c>
      <c r="CZ109" s="685">
        <v>120.53557247413953</v>
      </c>
      <c r="DA109" s="601">
        <v>69.969657837377568</v>
      </c>
      <c r="DB109" s="601">
        <v>70.520117501935545</v>
      </c>
      <c r="DC109" s="601">
        <v>100.36251626075773</v>
      </c>
      <c r="DD109" s="601">
        <v>103.73904475448388</v>
      </c>
      <c r="DE109" s="601">
        <v>73.21240330954916</v>
      </c>
      <c r="DF109" s="601">
        <v>123.33693109280016</v>
      </c>
      <c r="DG109" s="601">
        <v>81.877273234539956</v>
      </c>
      <c r="DH109" s="601">
        <v>77.898367868847657</v>
      </c>
      <c r="DI109" s="601">
        <v>153.15534799923705</v>
      </c>
      <c r="DJ109" s="601">
        <v>84.043924930191565</v>
      </c>
      <c r="DK109" s="601">
        <v>84.109653331394</v>
      </c>
      <c r="DL109" s="686">
        <v>145.68495997744139</v>
      </c>
      <c r="DM109" s="601">
        <v>73.140603806900003</v>
      </c>
      <c r="DN109" s="601">
        <v>86.861250846389311</v>
      </c>
      <c r="DO109" s="601">
        <v>130.47794778686352</v>
      </c>
      <c r="DP109" s="601">
        <v>83.652961651550584</v>
      </c>
      <c r="DQ109" s="601">
        <v>81.852966924754</v>
      </c>
      <c r="DR109" s="601">
        <v>143.06961867779248</v>
      </c>
      <c r="DS109" s="601">
        <v>92.046680937100007</v>
      </c>
      <c r="DT109" s="601">
        <v>84.347827259100001</v>
      </c>
      <c r="DU109" s="601">
        <v>166.17585228051001</v>
      </c>
      <c r="DV109" s="601">
        <v>84.479418736573706</v>
      </c>
      <c r="DW109" s="601">
        <v>93.639730609131149</v>
      </c>
      <c r="DX109" s="686">
        <v>165.83498602877279</v>
      </c>
      <c r="DY109" s="601">
        <v>84.42665940725</v>
      </c>
      <c r="DZ109" s="601">
        <v>91.595317038540003</v>
      </c>
      <c r="EA109" s="601">
        <v>132.59308562506999</v>
      </c>
      <c r="EB109" s="601">
        <v>118.61365179852001</v>
      </c>
      <c r="EC109" s="601">
        <v>95.329697156160023</v>
      </c>
      <c r="ED109" s="601">
        <v>168.12899740813</v>
      </c>
      <c r="EE109" s="601">
        <v>110.41909254415485</v>
      </c>
      <c r="EF109" s="601">
        <v>92.10074432580592</v>
      </c>
      <c r="EG109" s="601">
        <v>156.74271473613521</v>
      </c>
      <c r="EH109" s="601">
        <v>139.61645574662168</v>
      </c>
      <c r="EI109" s="601">
        <v>108.02250834709999</v>
      </c>
      <c r="EJ109" s="686">
        <v>163.91483178884849</v>
      </c>
      <c r="EK109" s="601">
        <v>96.461733106839986</v>
      </c>
      <c r="EL109" s="601">
        <v>143.99252942015139</v>
      </c>
      <c r="EM109" s="601">
        <v>162.91456711812162</v>
      </c>
      <c r="EN109" s="601">
        <v>120.15569216778867</v>
      </c>
      <c r="EO109" s="601">
        <v>108.79119388814573</v>
      </c>
      <c r="EP109" s="601">
        <v>173.55865562299408</v>
      </c>
      <c r="EQ109" s="601">
        <v>127.65571758657266</v>
      </c>
      <c r="ER109" s="601">
        <v>111.89629203954993</v>
      </c>
      <c r="ES109" s="601">
        <v>172.35880719432004</v>
      </c>
      <c r="ET109" s="601">
        <v>144.52483863533132</v>
      </c>
      <c r="EU109" s="601">
        <v>121.20207718578003</v>
      </c>
      <c r="EV109" s="687">
        <v>186.6909368123282</v>
      </c>
      <c r="EW109" s="688">
        <v>114.83453981326105</v>
      </c>
      <c r="EX109" s="688">
        <v>135.89083276388661</v>
      </c>
      <c r="EY109" s="688">
        <v>181.00530881649536</v>
      </c>
      <c r="EZ109" s="688">
        <v>150.22595077333781</v>
      </c>
      <c r="FA109" s="688">
        <v>118.49983769200622</v>
      </c>
      <c r="FB109" s="688">
        <v>206.81511039105527</v>
      </c>
      <c r="FC109" s="688">
        <v>143.91481310327757</v>
      </c>
      <c r="FD109" s="688">
        <v>125.7204539593159</v>
      </c>
      <c r="FE109" s="688">
        <v>136.3822235616409</v>
      </c>
      <c r="FF109" s="688">
        <v>130.33241711857522</v>
      </c>
      <c r="FG109" s="688">
        <v>130.52670572151669</v>
      </c>
      <c r="FH109" s="688">
        <v>181.25506548105636</v>
      </c>
      <c r="FI109" s="688">
        <v>108.04401170772846</v>
      </c>
      <c r="FJ109" s="688">
        <v>115.5122616840826</v>
      </c>
      <c r="FK109" s="688">
        <v>242.00106507163224</v>
      </c>
      <c r="FL109" s="688">
        <v>146.49019885863285</v>
      </c>
      <c r="FM109" s="688">
        <v>130.34010788875798</v>
      </c>
      <c r="FN109" s="688">
        <v>229.21175132026082</v>
      </c>
      <c r="FO109" s="688">
        <v>128.38441582674608</v>
      </c>
      <c r="FP109" s="688">
        <v>131.15449564820028</v>
      </c>
      <c r="FQ109" s="688">
        <v>186.39580454656883</v>
      </c>
      <c r="FR109" s="688">
        <v>209.20803858733967</v>
      </c>
      <c r="FS109" s="688">
        <v>138.95483420876826</v>
      </c>
      <c r="FT109" s="688">
        <v>241.40604393828752</v>
      </c>
      <c r="FU109" s="688">
        <v>241.40604393828752</v>
      </c>
      <c r="FV109" s="688">
        <v>241.40604393828752</v>
      </c>
      <c r="FW109" s="688">
        <v>241.40604393828752</v>
      </c>
      <c r="FX109" s="688">
        <v>241.40604393828752</v>
      </c>
      <c r="FY109" s="688">
        <v>241.40604393828752</v>
      </c>
      <c r="FZ109" s="688">
        <v>241.40604393828752</v>
      </c>
      <c r="GA109" s="688">
        <v>241.40604393828752</v>
      </c>
      <c r="GB109" s="688">
        <v>241.40604393828752</v>
      </c>
      <c r="GC109" s="688">
        <v>241.40604393828752</v>
      </c>
      <c r="GD109" s="688">
        <v>241.40604393828752</v>
      </c>
      <c r="GE109" s="688">
        <v>241.40604393828752</v>
      </c>
      <c r="GF109" s="688">
        <v>241.40604393828752</v>
      </c>
      <c r="GG109" s="688">
        <v>241.40604393828752</v>
      </c>
      <c r="GH109" s="688">
        <v>241.40604393828752</v>
      </c>
      <c r="GI109" s="688">
        <v>241.40604393828752</v>
      </c>
      <c r="GJ109" s="688">
        <v>241.40604393828752</v>
      </c>
      <c r="GK109" s="688">
        <v>241.40604393828752</v>
      </c>
      <c r="GL109" s="688">
        <v>241.40604393828752</v>
      </c>
      <c r="GM109" s="688">
        <v>241.40604393828752</v>
      </c>
      <c r="GN109" s="688">
        <v>241.40604393828752</v>
      </c>
      <c r="GO109" s="688">
        <v>241.40604393828752</v>
      </c>
      <c r="GP109" s="688">
        <v>241.40604393828752</v>
      </c>
      <c r="GQ109" s="688">
        <v>241.40604393828752</v>
      </c>
      <c r="GR109" s="688">
        <v>241.40604393828752</v>
      </c>
      <c r="GS109" s="688">
        <v>241.40604393828752</v>
      </c>
      <c r="GT109" s="688">
        <v>241.40604393828752</v>
      </c>
      <c r="GU109" s="688">
        <v>241.40604393828752</v>
      </c>
      <c r="GV109" s="688">
        <v>241.40604393828752</v>
      </c>
      <c r="GW109" s="688">
        <v>241.40604393828752</v>
      </c>
      <c r="GX109" s="688">
        <v>241.40604393828752</v>
      </c>
    </row>
    <row r="110" spans="2:206" ht="15.75">
      <c r="B110" s="689" t="s">
        <v>938</v>
      </c>
      <c r="C110" s="601">
        <v>15.9003</v>
      </c>
      <c r="D110" s="601">
        <v>15.1754</v>
      </c>
      <c r="E110" s="601">
        <v>22.451000000000001</v>
      </c>
      <c r="F110" s="601">
        <v>19.007999999999999</v>
      </c>
      <c r="G110" s="601">
        <v>18.420400000000001</v>
      </c>
      <c r="H110" s="601">
        <v>25.304200000000002</v>
      </c>
      <c r="I110" s="601">
        <v>17.343899999999998</v>
      </c>
      <c r="J110" s="601">
        <v>18.981099999999998</v>
      </c>
      <c r="K110" s="601">
        <v>22.213000000000001</v>
      </c>
      <c r="L110" s="601">
        <v>18.811399999999999</v>
      </c>
      <c r="M110" s="601">
        <v>20.230499999999999</v>
      </c>
      <c r="N110" s="601">
        <v>23.9694</v>
      </c>
      <c r="O110" s="601">
        <v>21.110899999999997</v>
      </c>
      <c r="P110" s="601">
        <v>20.690200000000001</v>
      </c>
      <c r="Q110" s="601">
        <v>26.64</v>
      </c>
      <c r="R110" s="601">
        <v>23.484750000000002</v>
      </c>
      <c r="S110" s="601">
        <v>23.641500000000001</v>
      </c>
      <c r="T110" s="601">
        <v>35.311700000000002</v>
      </c>
      <c r="U110" s="601">
        <v>24.373000000000001</v>
      </c>
      <c r="V110" s="601">
        <v>24.683499999999999</v>
      </c>
      <c r="W110" s="601">
        <v>35.0578</v>
      </c>
      <c r="X110" s="601">
        <v>29.308399999999999</v>
      </c>
      <c r="Y110" s="601">
        <v>25.883399999999998</v>
      </c>
      <c r="Z110" s="601">
        <v>38.509300000000003</v>
      </c>
      <c r="AA110" s="601">
        <v>28.049999999999997</v>
      </c>
      <c r="AB110" s="601">
        <v>28.991200000000003</v>
      </c>
      <c r="AC110" s="601">
        <v>34.087299999999999</v>
      </c>
      <c r="AD110" s="601">
        <v>27.322800000000001</v>
      </c>
      <c r="AE110" s="601">
        <v>27.106300000000001</v>
      </c>
      <c r="AF110" s="601">
        <v>37.998499999999993</v>
      </c>
      <c r="AG110" s="601">
        <v>26.509099999999997</v>
      </c>
      <c r="AH110" s="601">
        <v>27.122990000000001</v>
      </c>
      <c r="AI110" s="601">
        <v>32.590400000000002</v>
      </c>
      <c r="AJ110" s="601">
        <v>26.6496</v>
      </c>
      <c r="AK110" s="601">
        <v>29.381499999999996</v>
      </c>
      <c r="AL110" s="601">
        <v>37.007300000000001</v>
      </c>
      <c r="AM110" s="601">
        <v>29.107900000000001</v>
      </c>
      <c r="AN110" s="601">
        <v>27.5167</v>
      </c>
      <c r="AO110" s="601">
        <v>44.653700000000001</v>
      </c>
      <c r="AP110" s="601">
        <v>29.591200000000001</v>
      </c>
      <c r="AQ110" s="601">
        <v>28.273</v>
      </c>
      <c r="AR110" s="601">
        <v>36.551200000000001</v>
      </c>
      <c r="AS110" s="601">
        <v>31.125599999999999</v>
      </c>
      <c r="AT110" s="601">
        <v>33.959099999999999</v>
      </c>
      <c r="AU110" s="601">
        <v>38.682940000000002</v>
      </c>
      <c r="AV110" s="601">
        <v>32.815300000000001</v>
      </c>
      <c r="AW110" s="601">
        <v>35.209800000000001</v>
      </c>
      <c r="AX110" s="601">
        <v>45.302300000000002</v>
      </c>
      <c r="AY110" s="601">
        <v>38.839300000000001</v>
      </c>
      <c r="AZ110" s="601">
        <v>31.636660000000003</v>
      </c>
      <c r="BA110" s="601">
        <v>49.993160000000003</v>
      </c>
      <c r="BB110" s="601">
        <v>36.662460000000003</v>
      </c>
      <c r="BC110" s="601">
        <v>40.415650000000007</v>
      </c>
      <c r="BD110" s="601">
        <v>48.833599999999997</v>
      </c>
      <c r="BE110" s="601">
        <v>35.186429093799994</v>
      </c>
      <c r="BF110" s="601">
        <v>41.686628809200002</v>
      </c>
      <c r="BG110" s="601">
        <v>46.983398117900009</v>
      </c>
      <c r="BH110" s="601">
        <v>39.902200000000001</v>
      </c>
      <c r="BI110" s="601">
        <v>42.28022</v>
      </c>
      <c r="BJ110" s="601">
        <v>52.609954999999999</v>
      </c>
      <c r="BK110" s="601">
        <v>43.249299999999998</v>
      </c>
      <c r="BL110" s="601">
        <v>43.165999999999997</v>
      </c>
      <c r="BM110" s="601">
        <v>58.716899999999995</v>
      </c>
      <c r="BN110" s="601">
        <v>43.5837</v>
      </c>
      <c r="BO110" s="601">
        <v>53.3812</v>
      </c>
      <c r="BP110" s="601">
        <v>56.333399999999997</v>
      </c>
      <c r="BQ110" s="601">
        <v>45.601099999999995</v>
      </c>
      <c r="BR110" s="601">
        <v>49.536300000000004</v>
      </c>
      <c r="BS110" s="601">
        <v>55.069699999999997</v>
      </c>
      <c r="BT110" s="601">
        <v>50.460338782147375</v>
      </c>
      <c r="BU110" s="601">
        <v>47.73854370565882</v>
      </c>
      <c r="BV110" s="601">
        <v>55.734871901255175</v>
      </c>
      <c r="BW110" s="601">
        <v>50.75937849946633</v>
      </c>
      <c r="BX110" s="601">
        <v>50.630494762198431</v>
      </c>
      <c r="BY110" s="601">
        <v>70.645197296430297</v>
      </c>
      <c r="BZ110" s="601">
        <v>50.480923714506467</v>
      </c>
      <c r="CA110" s="601">
        <v>51.997049962222945</v>
      </c>
      <c r="CB110" s="601">
        <v>72.8713855213188</v>
      </c>
      <c r="CC110" s="601">
        <v>50.358473264697274</v>
      </c>
      <c r="CD110" s="601">
        <v>56.400872537300785</v>
      </c>
      <c r="CE110" s="601">
        <v>67.762531850293428</v>
      </c>
      <c r="CF110" s="601">
        <v>56.569088801345231</v>
      </c>
      <c r="CG110" s="601">
        <v>56.830358355824714</v>
      </c>
      <c r="CH110" s="601">
        <v>71.728807105693789</v>
      </c>
      <c r="CI110" s="601">
        <v>62.628570289825042</v>
      </c>
      <c r="CJ110" s="601">
        <v>58.387859632163071</v>
      </c>
      <c r="CK110" s="601">
        <v>67.667474816064214</v>
      </c>
      <c r="CL110" s="601">
        <v>58.232361492253354</v>
      </c>
      <c r="CM110" s="601">
        <v>64.576853616357624</v>
      </c>
      <c r="CN110" s="601">
        <v>92.282024141505644</v>
      </c>
      <c r="CO110" s="601">
        <v>62.205020874423333</v>
      </c>
      <c r="CP110" s="601">
        <v>61.577752156755217</v>
      </c>
      <c r="CQ110" s="601">
        <v>81.209225728722529</v>
      </c>
      <c r="CR110" s="601">
        <v>60.439698774882224</v>
      </c>
      <c r="CS110" s="601">
        <v>58.213373962794371</v>
      </c>
      <c r="CT110" s="601">
        <v>82.503151977615133</v>
      </c>
      <c r="CU110" s="601">
        <v>65.856604348482591</v>
      </c>
      <c r="CV110" s="601">
        <v>58.716004557468082</v>
      </c>
      <c r="CW110" s="601">
        <v>87.614972142911796</v>
      </c>
      <c r="CX110" s="601">
        <v>72.883829422090102</v>
      </c>
      <c r="CY110" s="601">
        <v>68.82082806760269</v>
      </c>
      <c r="CZ110" s="685">
        <v>98.309068731851184</v>
      </c>
      <c r="DA110" s="601">
        <v>66.733951547846715</v>
      </c>
      <c r="DB110" s="601">
        <v>68.245586880935548</v>
      </c>
      <c r="DC110" s="601">
        <v>86.824346869568402</v>
      </c>
      <c r="DD110" s="601">
        <v>77.768789279906329</v>
      </c>
      <c r="DE110" s="601">
        <v>70.290688721549159</v>
      </c>
      <c r="DF110" s="601">
        <v>94.437271875493849</v>
      </c>
      <c r="DG110" s="601">
        <v>76.99888641831906</v>
      </c>
      <c r="DH110" s="601">
        <v>72.781232871814325</v>
      </c>
      <c r="DI110" s="601">
        <v>113.69690742097913</v>
      </c>
      <c r="DJ110" s="601">
        <v>78.44569215335008</v>
      </c>
      <c r="DK110" s="601">
        <v>78.436310386163555</v>
      </c>
      <c r="DL110" s="686">
        <v>115.65428540618294</v>
      </c>
      <c r="DM110" s="601">
        <v>70.001377174548537</v>
      </c>
      <c r="DN110" s="601">
        <v>82.550819978066912</v>
      </c>
      <c r="DO110" s="601">
        <v>96.339551639584585</v>
      </c>
      <c r="DP110" s="601">
        <v>75.236561436798738</v>
      </c>
      <c r="DQ110" s="601">
        <v>77.488918952174245</v>
      </c>
      <c r="DR110" s="601">
        <v>106.98901336147306</v>
      </c>
      <c r="DS110" s="601">
        <v>87.321007018100005</v>
      </c>
      <c r="DT110" s="601">
        <v>80.3658217081</v>
      </c>
      <c r="DU110" s="601">
        <v>130.80228913051002</v>
      </c>
      <c r="DV110" s="601">
        <v>79.869756277899995</v>
      </c>
      <c r="DW110" s="601">
        <v>89.324089658700018</v>
      </c>
      <c r="DX110" s="686">
        <v>127.8539387389</v>
      </c>
      <c r="DY110" s="601">
        <v>80.651868990290183</v>
      </c>
      <c r="DZ110" s="601">
        <v>87.744692091378823</v>
      </c>
      <c r="EA110" s="601">
        <v>108.64829614084678</v>
      </c>
      <c r="EB110" s="601">
        <v>93.959872045710185</v>
      </c>
      <c r="EC110" s="601">
        <v>90.263999976638843</v>
      </c>
      <c r="ED110" s="601">
        <v>123.14485494378681</v>
      </c>
      <c r="EE110" s="601">
        <v>103.31933546870459</v>
      </c>
      <c r="EF110" s="601">
        <v>87.46300630727464</v>
      </c>
      <c r="EG110" s="601">
        <v>137.8075590158904</v>
      </c>
      <c r="EH110" s="601">
        <v>107.06704100578096</v>
      </c>
      <c r="EI110" s="601">
        <v>94.590637116626951</v>
      </c>
      <c r="EJ110" s="686">
        <v>138.22246798691367</v>
      </c>
      <c r="EK110" s="601">
        <v>90.501668647839992</v>
      </c>
      <c r="EL110" s="601">
        <v>104.63578741077001</v>
      </c>
      <c r="EM110" s="601">
        <v>117.59219140776001</v>
      </c>
      <c r="EN110" s="601">
        <v>103.03049675657665</v>
      </c>
      <c r="EO110" s="601">
        <v>100.61915029283668</v>
      </c>
      <c r="EP110" s="601">
        <v>139.80340133454672</v>
      </c>
      <c r="EQ110" s="601">
        <v>118.55254429557266</v>
      </c>
      <c r="ER110" s="601">
        <v>107.28935970444994</v>
      </c>
      <c r="ES110" s="601">
        <v>129.97993856532003</v>
      </c>
      <c r="ET110" s="601">
        <v>129.57661591749442</v>
      </c>
      <c r="EU110" s="601">
        <v>115.44832913078002</v>
      </c>
      <c r="EV110" s="686">
        <v>161.76129901532821</v>
      </c>
      <c r="EW110" s="690">
        <v>105.65950605125064</v>
      </c>
      <c r="EX110" s="690">
        <v>114.2113842418846</v>
      </c>
      <c r="EY110" s="690">
        <v>132.89683536742749</v>
      </c>
      <c r="EZ110" s="690">
        <v>108.92264112604063</v>
      </c>
      <c r="FA110" s="690">
        <v>106.68326342096984</v>
      </c>
      <c r="FB110" s="690">
        <v>165.17336859615594</v>
      </c>
      <c r="FC110" s="690">
        <v>129.17978821231756</v>
      </c>
      <c r="FD110" s="690">
        <v>116.33520310306274</v>
      </c>
      <c r="FE110" s="690">
        <v>123.84354192911091</v>
      </c>
      <c r="FF110" s="690">
        <v>111.61971296276113</v>
      </c>
      <c r="FG110" s="690">
        <v>92.550406284305652</v>
      </c>
      <c r="FH110" s="690">
        <v>168.5330629930489</v>
      </c>
      <c r="FI110" s="690">
        <v>99.945885748172259</v>
      </c>
      <c r="FJ110" s="690">
        <v>106.90137584125107</v>
      </c>
      <c r="FK110" s="690">
        <v>155.09121168506633</v>
      </c>
      <c r="FL110" s="690">
        <v>118.94741214038808</v>
      </c>
      <c r="FM110" s="690">
        <v>119.17105225139113</v>
      </c>
      <c r="FN110" s="690">
        <v>161.98099204682552</v>
      </c>
      <c r="FO110" s="690">
        <v>118.21035142438593</v>
      </c>
      <c r="FP110" s="690">
        <v>121.65400060516743</v>
      </c>
      <c r="FQ110" s="690">
        <v>169.64471663081804</v>
      </c>
      <c r="FR110" s="690">
        <v>131.6406722489491</v>
      </c>
      <c r="FS110" s="690">
        <v>129.16985994808741</v>
      </c>
      <c r="FT110" s="690">
        <v>189.33175192633266</v>
      </c>
      <c r="FU110" s="690">
        <v>189.33175192633266</v>
      </c>
      <c r="FV110" s="690">
        <v>189.33175192633266</v>
      </c>
      <c r="FW110" s="690">
        <v>189.33175192633266</v>
      </c>
      <c r="FX110" s="690">
        <v>189.33175192633266</v>
      </c>
      <c r="FY110" s="690">
        <v>189.33175192633266</v>
      </c>
      <c r="FZ110" s="690">
        <v>189.33175192633266</v>
      </c>
      <c r="GA110" s="690">
        <v>189.33175192633266</v>
      </c>
      <c r="GB110" s="690">
        <v>189.33175192633266</v>
      </c>
      <c r="GC110" s="690">
        <v>189.33175192633266</v>
      </c>
      <c r="GD110" s="690">
        <v>189.33175192633266</v>
      </c>
      <c r="GE110" s="690">
        <v>189.33175192633266</v>
      </c>
      <c r="GF110" s="690">
        <v>189.33175192633266</v>
      </c>
      <c r="GG110" s="690">
        <v>189.33175192633266</v>
      </c>
      <c r="GH110" s="690">
        <v>189.33175192633266</v>
      </c>
      <c r="GI110" s="690">
        <v>189.33175192633266</v>
      </c>
      <c r="GJ110" s="690">
        <v>189.33175192633266</v>
      </c>
      <c r="GK110" s="690">
        <v>189.33175192633266</v>
      </c>
      <c r="GL110" s="690">
        <v>189.33175192633266</v>
      </c>
      <c r="GM110" s="690">
        <v>189.33175192633266</v>
      </c>
      <c r="GN110" s="690">
        <v>189.33175192633266</v>
      </c>
      <c r="GO110" s="690">
        <v>189.33175192633266</v>
      </c>
      <c r="GP110" s="690">
        <v>189.33175192633266</v>
      </c>
      <c r="GQ110" s="690">
        <v>189.33175192633266</v>
      </c>
      <c r="GR110" s="690">
        <v>189.33175192633266</v>
      </c>
      <c r="GS110" s="690">
        <v>189.33175192633266</v>
      </c>
      <c r="GT110" s="690">
        <v>189.33175192633266</v>
      </c>
      <c r="GU110" s="690">
        <v>189.33175192633266</v>
      </c>
      <c r="GV110" s="690">
        <v>189.33175192633266</v>
      </c>
      <c r="GW110" s="690">
        <v>189.33175192633266</v>
      </c>
      <c r="GX110" s="690">
        <v>189.33175192633266</v>
      </c>
    </row>
    <row r="111" spans="2:206" ht="15.75">
      <c r="B111" s="691" t="s">
        <v>939</v>
      </c>
      <c r="C111" s="601">
        <v>4.2294</v>
      </c>
      <c r="D111" s="601">
        <v>4.8996000000000004</v>
      </c>
      <c r="E111" s="601">
        <v>9.74</v>
      </c>
      <c r="F111" s="601">
        <v>6.2172999999999998</v>
      </c>
      <c r="G111" s="601">
        <v>6.1355000000000004</v>
      </c>
      <c r="H111" s="601">
        <v>12.2303</v>
      </c>
      <c r="I111" s="601">
        <v>5.4071999999999996</v>
      </c>
      <c r="J111" s="601">
        <v>5.3875000000000002</v>
      </c>
      <c r="K111" s="601">
        <v>9.8819999999999997</v>
      </c>
      <c r="L111" s="601">
        <v>6.0981000000000005</v>
      </c>
      <c r="M111" s="601">
        <v>5.7516000000000007</v>
      </c>
      <c r="N111" s="601">
        <v>9.8281999999999989</v>
      </c>
      <c r="O111" s="601">
        <v>6.77</v>
      </c>
      <c r="P111" s="601">
        <v>6.431</v>
      </c>
      <c r="Q111" s="601">
        <v>11.5298</v>
      </c>
      <c r="R111" s="601">
        <v>9.7888500000000001</v>
      </c>
      <c r="S111" s="601">
        <v>7.5178000000000003</v>
      </c>
      <c r="T111" s="601">
        <v>18.883900000000001</v>
      </c>
      <c r="U111" s="601">
        <v>7.5696000000000003</v>
      </c>
      <c r="V111" s="601">
        <v>7.1867999999999999</v>
      </c>
      <c r="W111" s="601">
        <v>15.0951</v>
      </c>
      <c r="X111" s="601">
        <v>9.2165999999999997</v>
      </c>
      <c r="Y111" s="601">
        <v>6.8547000000000002</v>
      </c>
      <c r="Z111" s="601">
        <v>16.229099999999999</v>
      </c>
      <c r="AA111" s="601">
        <v>8.3041</v>
      </c>
      <c r="AB111" s="601">
        <v>8.0401000000000007</v>
      </c>
      <c r="AC111" s="601">
        <v>15.087200000000001</v>
      </c>
      <c r="AD111" s="601">
        <v>8.5241000000000007</v>
      </c>
      <c r="AE111" s="601">
        <v>9.5237999999999996</v>
      </c>
      <c r="AF111" s="601">
        <v>18.486799999999999</v>
      </c>
      <c r="AG111" s="601">
        <v>8.4802</v>
      </c>
      <c r="AH111" s="601">
        <v>8.6162900000000011</v>
      </c>
      <c r="AI111" s="601">
        <v>15.2136</v>
      </c>
      <c r="AJ111" s="601">
        <v>8.3623999999999992</v>
      </c>
      <c r="AK111" s="601">
        <v>9.8104999999999993</v>
      </c>
      <c r="AL111" s="601">
        <v>18.0078</v>
      </c>
      <c r="AM111" s="601">
        <v>9.7523999999999997</v>
      </c>
      <c r="AN111" s="601">
        <v>9.7409999999999997</v>
      </c>
      <c r="AO111" s="601">
        <v>23.587599999999998</v>
      </c>
      <c r="AP111" s="601">
        <v>10.6571</v>
      </c>
      <c r="AQ111" s="601">
        <v>10.450200000000001</v>
      </c>
      <c r="AR111" s="601">
        <v>16.0748</v>
      </c>
      <c r="AS111" s="601">
        <v>10.8079</v>
      </c>
      <c r="AT111" s="601">
        <v>12.0541</v>
      </c>
      <c r="AU111" s="601">
        <v>16.495439999999999</v>
      </c>
      <c r="AV111" s="601">
        <v>11.353399999999999</v>
      </c>
      <c r="AW111" s="601">
        <v>11.4215</v>
      </c>
      <c r="AX111" s="601">
        <v>19.632000000000001</v>
      </c>
      <c r="AY111" s="601">
        <v>12.880600000000001</v>
      </c>
      <c r="AZ111" s="601">
        <v>10.114100000000001</v>
      </c>
      <c r="BA111" s="601">
        <v>25.939799999999998</v>
      </c>
      <c r="BB111" s="601">
        <v>13.154260000000001</v>
      </c>
      <c r="BC111" s="601">
        <v>15.050450000000001</v>
      </c>
      <c r="BD111" s="601">
        <v>21.799799999999998</v>
      </c>
      <c r="BE111" s="601">
        <v>11.609183778999999</v>
      </c>
      <c r="BF111" s="601">
        <v>13.511276782000003</v>
      </c>
      <c r="BG111" s="601">
        <v>20.077570490000003</v>
      </c>
      <c r="BH111" s="601">
        <v>15.582799999999999</v>
      </c>
      <c r="BI111" s="601">
        <v>15.340540000000001</v>
      </c>
      <c r="BJ111" s="601">
        <v>23.56427</v>
      </c>
      <c r="BK111" s="601">
        <v>15.8581</v>
      </c>
      <c r="BL111" s="601">
        <v>15.1586</v>
      </c>
      <c r="BM111" s="601">
        <v>30.055299999999999</v>
      </c>
      <c r="BN111" s="601">
        <v>17.537200000000002</v>
      </c>
      <c r="BO111" s="601">
        <v>24.180400000000002</v>
      </c>
      <c r="BP111" s="601">
        <v>25.996700000000001</v>
      </c>
      <c r="BQ111" s="601">
        <v>14.869200000000001</v>
      </c>
      <c r="BR111" s="601">
        <v>17.380200000000002</v>
      </c>
      <c r="BS111" s="601">
        <v>23.817799999999998</v>
      </c>
      <c r="BT111" s="601">
        <v>20.085137107999998</v>
      </c>
      <c r="BU111" s="601">
        <v>19.032810089000002</v>
      </c>
      <c r="BV111" s="601">
        <v>25.844017297000001</v>
      </c>
      <c r="BW111" s="601">
        <v>18.816471498000002</v>
      </c>
      <c r="BX111" s="601">
        <v>22.563897915999998</v>
      </c>
      <c r="BY111" s="601">
        <v>40.967232714000005</v>
      </c>
      <c r="BZ111" s="601">
        <v>21.093378254000001</v>
      </c>
      <c r="CA111" s="601">
        <v>21.295209594000003</v>
      </c>
      <c r="CB111" s="601">
        <v>36.377935814000004</v>
      </c>
      <c r="CC111" s="601">
        <v>19.243223158000003</v>
      </c>
      <c r="CD111" s="601">
        <v>21.131821452999997</v>
      </c>
      <c r="CE111" s="601">
        <v>30.692373311000001</v>
      </c>
      <c r="CF111" s="601">
        <v>21.529209563000002</v>
      </c>
      <c r="CG111" s="601">
        <v>20.612307720999997</v>
      </c>
      <c r="CH111" s="601">
        <v>36.108084553999994</v>
      </c>
      <c r="CI111" s="601">
        <v>22.963157741</v>
      </c>
      <c r="CJ111" s="601">
        <v>22.570024158000003</v>
      </c>
      <c r="CK111" s="601">
        <v>30.981665009</v>
      </c>
      <c r="CL111" s="601">
        <v>22.71248851</v>
      </c>
      <c r="CM111" s="601">
        <v>22.337369929999998</v>
      </c>
      <c r="CN111" s="601">
        <v>40.750513335999997</v>
      </c>
      <c r="CO111" s="601">
        <v>23.704446707999999</v>
      </c>
      <c r="CP111" s="601">
        <v>22.889832446</v>
      </c>
      <c r="CQ111" s="601">
        <v>35.721352616000004</v>
      </c>
      <c r="CR111" s="601">
        <v>23.028986442000001</v>
      </c>
      <c r="CS111" s="601">
        <v>20.431042698000002</v>
      </c>
      <c r="CT111" s="601">
        <v>40.577117606999998</v>
      </c>
      <c r="CU111" s="601">
        <v>26.016992691999999</v>
      </c>
      <c r="CV111" s="601">
        <v>21.560036044</v>
      </c>
      <c r="CW111" s="601">
        <v>47.081547169000004</v>
      </c>
      <c r="CX111" s="601">
        <v>31.579407516</v>
      </c>
      <c r="CY111" s="601">
        <v>26.762229838000003</v>
      </c>
      <c r="CZ111" s="685">
        <v>43.318694478999994</v>
      </c>
      <c r="DA111" s="601">
        <v>25.271828125440468</v>
      </c>
      <c r="DB111" s="601">
        <v>23.721978949147022</v>
      </c>
      <c r="DC111" s="601">
        <v>36.863292639738098</v>
      </c>
      <c r="DD111" s="601">
        <v>28.363050243635684</v>
      </c>
      <c r="DE111" s="601">
        <v>24.900331481291762</v>
      </c>
      <c r="DF111" s="601">
        <v>38.609710525357727</v>
      </c>
      <c r="DG111" s="601">
        <v>29.966839983691674</v>
      </c>
      <c r="DH111" s="601">
        <v>26.983938657461596</v>
      </c>
      <c r="DI111" s="601">
        <v>62.540453699076309</v>
      </c>
      <c r="DJ111" s="601">
        <v>29.754172011383083</v>
      </c>
      <c r="DK111" s="601">
        <v>29.443865395332711</v>
      </c>
      <c r="DL111" s="686">
        <v>49.739442979696335</v>
      </c>
      <c r="DM111" s="601">
        <v>23.913280308648531</v>
      </c>
      <c r="DN111" s="601">
        <v>32.404885582766894</v>
      </c>
      <c r="DO111" s="601">
        <v>42.25815268258458</v>
      </c>
      <c r="DP111" s="601">
        <v>29.557968987098729</v>
      </c>
      <c r="DQ111" s="601">
        <v>28.769558111274247</v>
      </c>
      <c r="DR111" s="601">
        <v>50.827558140653061</v>
      </c>
      <c r="DS111" s="601">
        <v>34.254071183999997</v>
      </c>
      <c r="DT111" s="601">
        <v>29.742180941000001</v>
      </c>
      <c r="DU111" s="601">
        <v>73.297094385510007</v>
      </c>
      <c r="DV111" s="601">
        <v>30.260020454999996</v>
      </c>
      <c r="DW111" s="601">
        <v>34.802364183000002</v>
      </c>
      <c r="DX111" s="686">
        <v>58.296360038000003</v>
      </c>
      <c r="DY111" s="601">
        <v>28.710028807590181</v>
      </c>
      <c r="DZ111" s="601">
        <v>34.816374093478835</v>
      </c>
      <c r="EA111" s="601">
        <v>46.624297544656798</v>
      </c>
      <c r="EB111" s="601">
        <v>36.344994823510177</v>
      </c>
      <c r="EC111" s="601">
        <v>34.72785934047883</v>
      </c>
      <c r="ED111" s="601">
        <v>55.515725913656809</v>
      </c>
      <c r="EE111" s="601">
        <v>43.895696367254587</v>
      </c>
      <c r="EF111" s="601">
        <v>32.119409716304652</v>
      </c>
      <c r="EG111" s="601">
        <v>75.969855363630415</v>
      </c>
      <c r="EH111" s="601">
        <v>49.582225284816928</v>
      </c>
      <c r="EI111" s="601">
        <v>35.121721916539627</v>
      </c>
      <c r="EJ111" s="686">
        <v>65.26671222178615</v>
      </c>
      <c r="EK111" s="601">
        <v>33.385846521520001</v>
      </c>
      <c r="EL111" s="601">
        <v>39.191629906970007</v>
      </c>
      <c r="EM111" s="601">
        <v>53.6930349298</v>
      </c>
      <c r="EN111" s="601">
        <v>44.207083992279998</v>
      </c>
      <c r="EO111" s="601">
        <v>37.827719683780003</v>
      </c>
      <c r="EP111" s="601">
        <v>65.417052105490043</v>
      </c>
      <c r="EQ111" s="601">
        <v>51.40271640221988</v>
      </c>
      <c r="ER111" s="601">
        <v>40.540910135739999</v>
      </c>
      <c r="ES111" s="601">
        <v>65.299393199640008</v>
      </c>
      <c r="ET111" s="601">
        <v>60.447716026999998</v>
      </c>
      <c r="EU111" s="601">
        <v>46.362133108500011</v>
      </c>
      <c r="EV111" s="686">
        <v>79.308169455000041</v>
      </c>
      <c r="EW111" s="692">
        <v>40.998102563960643</v>
      </c>
      <c r="EX111" s="692">
        <v>40.359256791960632</v>
      </c>
      <c r="EY111" s="692">
        <v>62.714618937960644</v>
      </c>
      <c r="EZ111" s="692">
        <v>40.322914575960638</v>
      </c>
      <c r="FA111" s="692">
        <v>35.474248270960636</v>
      </c>
      <c r="FB111" s="692">
        <v>74.629290928196767</v>
      </c>
      <c r="FC111" s="692">
        <v>52.874494495057547</v>
      </c>
      <c r="FD111" s="692">
        <v>48.043972393756093</v>
      </c>
      <c r="FE111" s="692">
        <v>52.8834113321209</v>
      </c>
      <c r="FF111" s="692">
        <v>67.083237399265229</v>
      </c>
      <c r="FG111" s="692">
        <v>44.103048887982951</v>
      </c>
      <c r="FH111" s="692">
        <v>86.63182540869299</v>
      </c>
      <c r="FI111" s="692">
        <v>36.480909883157153</v>
      </c>
      <c r="FJ111" s="692">
        <v>36.197943323535597</v>
      </c>
      <c r="FK111" s="692">
        <v>72.634704752297253</v>
      </c>
      <c r="FL111" s="692">
        <v>43.473459922232095</v>
      </c>
      <c r="FM111" s="692">
        <v>46.615781270947025</v>
      </c>
      <c r="FN111" s="692">
        <v>81.259749145776112</v>
      </c>
      <c r="FO111" s="692">
        <v>50.313151113014023</v>
      </c>
      <c r="FP111" s="692">
        <v>53.861909335116664</v>
      </c>
      <c r="FQ111" s="692">
        <v>94.205909172069781</v>
      </c>
      <c r="FR111" s="692">
        <v>56.567175716620831</v>
      </c>
      <c r="FS111" s="692">
        <v>53.276918327628884</v>
      </c>
      <c r="FT111" s="692">
        <v>97.108670627380519</v>
      </c>
      <c r="FU111" s="692">
        <v>97.108670627380519</v>
      </c>
      <c r="FV111" s="692">
        <v>97.108670627380519</v>
      </c>
      <c r="FW111" s="692">
        <v>97.108670627380519</v>
      </c>
      <c r="FX111" s="692">
        <v>97.108670627380519</v>
      </c>
      <c r="FY111" s="692">
        <v>97.108670627380519</v>
      </c>
      <c r="FZ111" s="692">
        <v>97.108670627380519</v>
      </c>
      <c r="GA111" s="692">
        <v>97.108670627380519</v>
      </c>
      <c r="GB111" s="692">
        <v>97.108670627380519</v>
      </c>
      <c r="GC111" s="692">
        <v>97.108670627380519</v>
      </c>
      <c r="GD111" s="692">
        <v>97.108670627380519</v>
      </c>
      <c r="GE111" s="692">
        <v>97.108670627380519</v>
      </c>
      <c r="GF111" s="692">
        <v>97.108670627380519</v>
      </c>
      <c r="GG111" s="692">
        <v>97.108670627380519</v>
      </c>
      <c r="GH111" s="692">
        <v>97.108670627380519</v>
      </c>
      <c r="GI111" s="692">
        <v>97.108670627380519</v>
      </c>
      <c r="GJ111" s="692">
        <v>97.108670627380519</v>
      </c>
      <c r="GK111" s="692">
        <v>97.108670627380519</v>
      </c>
      <c r="GL111" s="692">
        <v>97.108670627380519</v>
      </c>
      <c r="GM111" s="692">
        <v>97.108670627380519</v>
      </c>
      <c r="GN111" s="692">
        <v>97.108670627380519</v>
      </c>
      <c r="GO111" s="692">
        <v>97.108670627380519</v>
      </c>
      <c r="GP111" s="692">
        <v>97.108670627380519</v>
      </c>
      <c r="GQ111" s="692">
        <v>97.108670627380519</v>
      </c>
      <c r="GR111" s="692">
        <v>97.108670627380519</v>
      </c>
      <c r="GS111" s="692">
        <v>97.108670627380519</v>
      </c>
      <c r="GT111" s="692">
        <v>97.108670627380519</v>
      </c>
      <c r="GU111" s="692">
        <v>97.108670627380519</v>
      </c>
      <c r="GV111" s="692">
        <v>97.108670627380519</v>
      </c>
      <c r="GW111" s="692">
        <v>97.108670627380519</v>
      </c>
      <c r="GX111" s="692">
        <v>97.108670627380519</v>
      </c>
    </row>
    <row r="112" spans="2:206" ht="15.75">
      <c r="B112" s="691" t="s">
        <v>940</v>
      </c>
      <c r="C112" s="601">
        <v>9.4116</v>
      </c>
      <c r="D112" s="601">
        <v>8.2608999999999995</v>
      </c>
      <c r="E112" s="601">
        <v>10.0154</v>
      </c>
      <c r="F112" s="601">
        <v>9.7668999999999997</v>
      </c>
      <c r="G112" s="601">
        <v>9.5553999999999988</v>
      </c>
      <c r="H112" s="601">
        <v>10.387</v>
      </c>
      <c r="I112" s="601">
        <v>9.6048999999999989</v>
      </c>
      <c r="J112" s="601">
        <v>10.3903</v>
      </c>
      <c r="K112" s="601">
        <v>9.9152000000000005</v>
      </c>
      <c r="L112" s="601">
        <v>10.2142</v>
      </c>
      <c r="M112" s="601">
        <v>11.895299999999999</v>
      </c>
      <c r="N112" s="601">
        <v>11.5648</v>
      </c>
      <c r="O112" s="601">
        <v>11.690299999999999</v>
      </c>
      <c r="P112" s="601">
        <v>11.6149</v>
      </c>
      <c r="Q112" s="601">
        <v>11.647500000000001</v>
      </c>
      <c r="R112" s="601">
        <v>10.822700000000001</v>
      </c>
      <c r="S112" s="601">
        <v>12.672799999999999</v>
      </c>
      <c r="T112" s="601">
        <v>12.947899999999999</v>
      </c>
      <c r="U112" s="601">
        <v>13.3018</v>
      </c>
      <c r="V112" s="601">
        <v>13.8018</v>
      </c>
      <c r="W112" s="601">
        <v>15.9435</v>
      </c>
      <c r="X112" s="601">
        <v>15.8424</v>
      </c>
      <c r="Y112" s="601">
        <v>14.826799999999999</v>
      </c>
      <c r="Z112" s="601">
        <v>16.5852</v>
      </c>
      <c r="AA112" s="601">
        <v>15.978399999999999</v>
      </c>
      <c r="AB112" s="601">
        <v>16.263300000000001</v>
      </c>
      <c r="AC112" s="601">
        <v>13.9215</v>
      </c>
      <c r="AD112" s="601">
        <v>14.3789</v>
      </c>
      <c r="AE112" s="601">
        <v>13.683200000000001</v>
      </c>
      <c r="AF112" s="601">
        <v>14.745899999999999</v>
      </c>
      <c r="AG112" s="601">
        <v>15.043299999999999</v>
      </c>
      <c r="AH112" s="601">
        <v>15.857299999999999</v>
      </c>
      <c r="AI112" s="601">
        <v>15.3857</v>
      </c>
      <c r="AJ112" s="601">
        <v>15.346200000000001</v>
      </c>
      <c r="AK112" s="601">
        <v>16.407499999999999</v>
      </c>
      <c r="AL112" s="601">
        <v>16.686499999999999</v>
      </c>
      <c r="AM112" s="601">
        <v>16.5548</v>
      </c>
      <c r="AN112" s="601">
        <v>15.553700000000001</v>
      </c>
      <c r="AO112" s="601">
        <v>17.471700000000002</v>
      </c>
      <c r="AP112" s="601">
        <v>16.3583</v>
      </c>
      <c r="AQ112" s="601">
        <v>15.6881</v>
      </c>
      <c r="AR112" s="601">
        <v>17.7105</v>
      </c>
      <c r="AS112" s="601">
        <v>17.6343</v>
      </c>
      <c r="AT112" s="601">
        <v>19.058599999999998</v>
      </c>
      <c r="AU112" s="601">
        <v>18.961500000000001</v>
      </c>
      <c r="AV112" s="601">
        <v>19.161000000000001</v>
      </c>
      <c r="AW112" s="601">
        <v>20.3108</v>
      </c>
      <c r="AX112" s="601">
        <v>22.339200000000002</v>
      </c>
      <c r="AY112" s="601">
        <v>21.822200000000002</v>
      </c>
      <c r="AZ112" s="601">
        <v>19.162560000000003</v>
      </c>
      <c r="BA112" s="601">
        <v>19.557560000000002</v>
      </c>
      <c r="BB112" s="601">
        <v>20.508900000000001</v>
      </c>
      <c r="BC112" s="601">
        <v>22.770299999999999</v>
      </c>
      <c r="BD112" s="601">
        <v>23.7254</v>
      </c>
      <c r="BE112" s="601">
        <v>20.966528663800002</v>
      </c>
      <c r="BF112" s="601">
        <v>23.6671240272</v>
      </c>
      <c r="BG112" s="601">
        <v>23.953027627900003</v>
      </c>
      <c r="BH112" s="601">
        <v>21.652000000000001</v>
      </c>
      <c r="BI112" s="601">
        <v>23.069839999999999</v>
      </c>
      <c r="BJ112" s="601">
        <v>24.892345000000002</v>
      </c>
      <c r="BK112" s="601">
        <v>23.2239</v>
      </c>
      <c r="BL112" s="601">
        <v>24.133299999999998</v>
      </c>
      <c r="BM112" s="601">
        <v>24.619499999999999</v>
      </c>
      <c r="BN112" s="601">
        <v>21.920300000000001</v>
      </c>
      <c r="BO112" s="601">
        <v>24.101099999999999</v>
      </c>
      <c r="BP112" s="601">
        <v>26.454900000000002</v>
      </c>
      <c r="BQ112" s="601">
        <v>25.064599999999999</v>
      </c>
      <c r="BR112" s="601">
        <v>25.4953</v>
      </c>
      <c r="BS112" s="601">
        <v>26.915500000000002</v>
      </c>
      <c r="BT112" s="601">
        <v>26.531306822147378</v>
      </c>
      <c r="BU112" s="601">
        <v>24.98555869265882</v>
      </c>
      <c r="BV112" s="601">
        <v>26.125447644255175</v>
      </c>
      <c r="BW112" s="601">
        <v>27.888198336466331</v>
      </c>
      <c r="BX112" s="601">
        <v>24.784347504198433</v>
      </c>
      <c r="BY112" s="601">
        <v>26.467188712430286</v>
      </c>
      <c r="BZ112" s="601">
        <v>26.181016224506465</v>
      </c>
      <c r="CA112" s="601">
        <v>27.027884673222939</v>
      </c>
      <c r="CB112" s="601">
        <v>32.036213115318802</v>
      </c>
      <c r="CC112" s="601">
        <v>27.175925627697268</v>
      </c>
      <c r="CD112" s="601">
        <v>31.448783389300786</v>
      </c>
      <c r="CE112" s="601">
        <v>32.695062422293432</v>
      </c>
      <c r="CF112" s="601">
        <v>30.093787589345226</v>
      </c>
      <c r="CG112" s="601">
        <v>31.622931282824723</v>
      </c>
      <c r="CH112" s="601">
        <v>30.767406408693802</v>
      </c>
      <c r="CI112" s="601">
        <v>34.382431935825046</v>
      </c>
      <c r="CJ112" s="601">
        <v>31.154646210163069</v>
      </c>
      <c r="CK112" s="601">
        <v>31.832167890064213</v>
      </c>
      <c r="CL112" s="601">
        <v>30.847774212253356</v>
      </c>
      <c r="CM112" s="601">
        <v>37.059071629357625</v>
      </c>
      <c r="CN112" s="601">
        <v>44.856672864505647</v>
      </c>
      <c r="CO112" s="601">
        <v>34.044234721423337</v>
      </c>
      <c r="CP112" s="601">
        <v>34.29596958275522</v>
      </c>
      <c r="CQ112" s="601">
        <v>40.407163301722527</v>
      </c>
      <c r="CR112" s="601">
        <v>32.822443309882217</v>
      </c>
      <c r="CS112" s="601">
        <v>32.604727360794364</v>
      </c>
      <c r="CT112" s="601">
        <v>36.848967973615132</v>
      </c>
      <c r="CU112" s="601">
        <v>34.063865863482597</v>
      </c>
      <c r="CV112" s="601">
        <v>31.988126682468085</v>
      </c>
      <c r="CW112" s="601">
        <v>35.181410989911789</v>
      </c>
      <c r="CX112" s="601">
        <v>35.864216277090101</v>
      </c>
      <c r="CY112" s="601">
        <v>35.710730559602688</v>
      </c>
      <c r="CZ112" s="685">
        <v>48.394044200851191</v>
      </c>
      <c r="DA112" s="601">
        <v>36.017546511268577</v>
      </c>
      <c r="DB112" s="601">
        <v>38.71828427882236</v>
      </c>
      <c r="DC112" s="601">
        <v>43.069802325784131</v>
      </c>
      <c r="DD112" s="601">
        <v>41.524162978379593</v>
      </c>
      <c r="DE112" s="601">
        <v>38.419026093744549</v>
      </c>
      <c r="DF112" s="601">
        <v>47.647654626847959</v>
      </c>
      <c r="DG112" s="601">
        <v>40.436518023905741</v>
      </c>
      <c r="DH112" s="601">
        <v>39.103427348713439</v>
      </c>
      <c r="DI112" s="601">
        <v>44.097411509082349</v>
      </c>
      <c r="DJ112" s="601">
        <v>41.603929950538571</v>
      </c>
      <c r="DK112" s="601">
        <v>41.569464513546087</v>
      </c>
      <c r="DL112" s="686">
        <v>58.062729940586692</v>
      </c>
      <c r="DM112" s="601">
        <v>39.527052364900001</v>
      </c>
      <c r="DN112" s="601">
        <v>42.818899499300009</v>
      </c>
      <c r="DO112" s="601">
        <v>46.790589943999997</v>
      </c>
      <c r="DP112" s="601">
        <v>39.023771138699999</v>
      </c>
      <c r="DQ112" s="601">
        <v>41.684953767900005</v>
      </c>
      <c r="DR112" s="601">
        <v>48.221292091819997</v>
      </c>
      <c r="DS112" s="601">
        <v>45.778980718100001</v>
      </c>
      <c r="DT112" s="601">
        <v>43.676228391100004</v>
      </c>
      <c r="DU112" s="601">
        <v>48.967417331000007</v>
      </c>
      <c r="DV112" s="601">
        <v>42.485499302900003</v>
      </c>
      <c r="DW112" s="601">
        <v>45.112971943700011</v>
      </c>
      <c r="DX112" s="686">
        <v>60.468120292899989</v>
      </c>
      <c r="DY112" s="601">
        <v>44.797875797699994</v>
      </c>
      <c r="DZ112" s="601">
        <v>45.5477164399</v>
      </c>
      <c r="EA112" s="601">
        <v>53.77540983518999</v>
      </c>
      <c r="EB112" s="601">
        <v>48.820116958200003</v>
      </c>
      <c r="EC112" s="601">
        <v>47.771835361160008</v>
      </c>
      <c r="ED112" s="601">
        <v>58.566249298130003</v>
      </c>
      <c r="EE112" s="601">
        <v>50.211513377449997</v>
      </c>
      <c r="EF112" s="601">
        <v>48.096043656969997</v>
      </c>
      <c r="EG112" s="601">
        <v>53.197381827259996</v>
      </c>
      <c r="EH112" s="601">
        <v>50.165768678964042</v>
      </c>
      <c r="EI112" s="601">
        <v>50.777974140087323</v>
      </c>
      <c r="EJ112" s="686">
        <v>64.329564190127527</v>
      </c>
      <c r="EK112" s="601">
        <v>49.047515527320002</v>
      </c>
      <c r="EL112" s="601">
        <v>55.9534801808</v>
      </c>
      <c r="EM112" s="601">
        <v>56.180142703960001</v>
      </c>
      <c r="EN112" s="601">
        <v>50.583445224296661</v>
      </c>
      <c r="EO112" s="601">
        <v>53.589851192056663</v>
      </c>
      <c r="EP112" s="601">
        <v>63.491690591056667</v>
      </c>
      <c r="EQ112" s="601">
        <v>57.058484830496539</v>
      </c>
      <c r="ER112" s="601">
        <v>57.352404683147306</v>
      </c>
      <c r="ES112" s="601">
        <v>55.750775766247251</v>
      </c>
      <c r="ET112" s="601">
        <v>58.656694224941994</v>
      </c>
      <c r="EU112" s="601">
        <v>59.182104264638305</v>
      </c>
      <c r="EV112" s="686">
        <v>73.132967703428662</v>
      </c>
      <c r="EW112" s="692">
        <v>54.263382039290008</v>
      </c>
      <c r="EX112" s="692">
        <v>61.952180569923961</v>
      </c>
      <c r="EY112" s="692">
        <v>61.400699289466829</v>
      </c>
      <c r="EZ112" s="692">
        <v>58.598301699079997</v>
      </c>
      <c r="FA112" s="692">
        <v>60.445300122399203</v>
      </c>
      <c r="FB112" s="692">
        <v>78.471032264479192</v>
      </c>
      <c r="FC112" s="692">
        <v>66.07755830056</v>
      </c>
      <c r="FD112" s="692">
        <v>58.48371647499664</v>
      </c>
      <c r="FE112" s="692">
        <v>60.428050559280003</v>
      </c>
      <c r="FF112" s="692">
        <v>38.734274717475898</v>
      </c>
      <c r="FG112" s="692">
        <v>40.964304717332695</v>
      </c>
      <c r="FH112" s="692">
        <v>72.390007426795904</v>
      </c>
      <c r="FI112" s="692">
        <v>54.168901728150594</v>
      </c>
      <c r="FJ112" s="692">
        <v>60.051041430954385</v>
      </c>
      <c r="FK112" s="692">
        <v>71.479806972853822</v>
      </c>
      <c r="FL112" s="692">
        <v>63.371288552983501</v>
      </c>
      <c r="FM112" s="692">
        <v>61.997095310571702</v>
      </c>
      <c r="FN112" s="692">
        <v>69.343101686268739</v>
      </c>
      <c r="FO112" s="692">
        <v>60.057290794969944</v>
      </c>
      <c r="FP112" s="692">
        <v>58.694828293877428</v>
      </c>
      <c r="FQ112" s="692">
        <v>64.712181678315659</v>
      </c>
      <c r="FR112" s="692">
        <v>64.673643356741692</v>
      </c>
      <c r="FS112" s="692">
        <v>66.447717415473193</v>
      </c>
      <c r="FT112" s="692">
        <v>80.95332279998722</v>
      </c>
      <c r="FU112" s="692">
        <v>80.95332279998722</v>
      </c>
      <c r="FV112" s="692">
        <v>80.95332279998722</v>
      </c>
      <c r="FW112" s="692">
        <v>80.95332279998722</v>
      </c>
      <c r="FX112" s="692">
        <v>80.95332279998722</v>
      </c>
      <c r="FY112" s="692">
        <v>80.95332279998722</v>
      </c>
      <c r="FZ112" s="692">
        <v>80.95332279998722</v>
      </c>
      <c r="GA112" s="692">
        <v>80.95332279998722</v>
      </c>
      <c r="GB112" s="692">
        <v>80.95332279998722</v>
      </c>
      <c r="GC112" s="692">
        <v>80.95332279998722</v>
      </c>
      <c r="GD112" s="692">
        <v>80.95332279998722</v>
      </c>
      <c r="GE112" s="692">
        <v>80.95332279998722</v>
      </c>
      <c r="GF112" s="692">
        <v>80.95332279998722</v>
      </c>
      <c r="GG112" s="692">
        <v>80.95332279998722</v>
      </c>
      <c r="GH112" s="692">
        <v>80.95332279998722</v>
      </c>
      <c r="GI112" s="692">
        <v>80.95332279998722</v>
      </c>
      <c r="GJ112" s="692">
        <v>80.95332279998722</v>
      </c>
      <c r="GK112" s="692">
        <v>80.95332279998722</v>
      </c>
      <c r="GL112" s="692">
        <v>80.95332279998722</v>
      </c>
      <c r="GM112" s="692">
        <v>80.95332279998722</v>
      </c>
      <c r="GN112" s="692">
        <v>80.95332279998722</v>
      </c>
      <c r="GO112" s="692">
        <v>80.95332279998722</v>
      </c>
      <c r="GP112" s="692">
        <v>80.95332279998722</v>
      </c>
      <c r="GQ112" s="692">
        <v>80.95332279998722</v>
      </c>
      <c r="GR112" s="692">
        <v>80.95332279998722</v>
      </c>
      <c r="GS112" s="692">
        <v>80.95332279998722</v>
      </c>
      <c r="GT112" s="692">
        <v>80.95332279998722</v>
      </c>
      <c r="GU112" s="692">
        <v>80.95332279998722</v>
      </c>
      <c r="GV112" s="692">
        <v>80.95332279998722</v>
      </c>
      <c r="GW112" s="692">
        <v>80.95332279998722</v>
      </c>
      <c r="GX112" s="692">
        <v>80.95332279998722</v>
      </c>
    </row>
    <row r="113" spans="2:206" ht="15.75">
      <c r="B113" s="691" t="s">
        <v>941</v>
      </c>
      <c r="C113" s="601">
        <v>2.2593000000000001</v>
      </c>
      <c r="D113" s="601">
        <v>2.0148999999999999</v>
      </c>
      <c r="E113" s="601">
        <v>2.6955999999999998</v>
      </c>
      <c r="F113" s="601">
        <v>3.0237999999999996</v>
      </c>
      <c r="G113" s="601">
        <v>2.7294999999999998</v>
      </c>
      <c r="H113" s="601">
        <v>2.6869000000000001</v>
      </c>
      <c r="I113" s="601">
        <v>2.3318000000000003</v>
      </c>
      <c r="J113" s="601">
        <v>3.2033</v>
      </c>
      <c r="K113" s="601">
        <v>2.4158000000000004</v>
      </c>
      <c r="L113" s="601">
        <v>2.4990999999999999</v>
      </c>
      <c r="M113" s="601">
        <v>2.5836000000000001</v>
      </c>
      <c r="N113" s="601">
        <v>2.5763999999999996</v>
      </c>
      <c r="O113" s="601">
        <v>2.6505999999999998</v>
      </c>
      <c r="P113" s="601">
        <v>2.6443000000000003</v>
      </c>
      <c r="Q113" s="601">
        <v>3.4626999999999999</v>
      </c>
      <c r="R113" s="601">
        <v>2.8732000000000002</v>
      </c>
      <c r="S113" s="601">
        <v>3.4509000000000003</v>
      </c>
      <c r="T113" s="601">
        <v>3.4799000000000002</v>
      </c>
      <c r="U113" s="601">
        <v>3.5015999999999998</v>
      </c>
      <c r="V113" s="601">
        <v>3.6949000000000001</v>
      </c>
      <c r="W113" s="601">
        <v>4.0191999999999997</v>
      </c>
      <c r="X113" s="601">
        <v>4.2493999999999996</v>
      </c>
      <c r="Y113" s="601">
        <v>4.2018999999999993</v>
      </c>
      <c r="Z113" s="601">
        <v>5.6950000000000003</v>
      </c>
      <c r="AA113" s="601">
        <v>3.7675000000000001</v>
      </c>
      <c r="AB113" s="601">
        <v>4.6877999999999993</v>
      </c>
      <c r="AC113" s="601">
        <v>5.0786000000000007</v>
      </c>
      <c r="AD113" s="601">
        <v>4.4198000000000004</v>
      </c>
      <c r="AE113" s="601">
        <v>3.8992999999999998</v>
      </c>
      <c r="AF113" s="601">
        <v>4.7658000000000005</v>
      </c>
      <c r="AG113" s="601">
        <v>2.9855999999999998</v>
      </c>
      <c r="AH113" s="601">
        <v>2.6494</v>
      </c>
      <c r="AI113" s="601">
        <v>1.9910999999999999</v>
      </c>
      <c r="AJ113" s="601">
        <v>2.9409999999999998</v>
      </c>
      <c r="AK113" s="601">
        <v>3.1635</v>
      </c>
      <c r="AL113" s="601">
        <v>2.3130000000000002</v>
      </c>
      <c r="AM113" s="601">
        <v>2.8007</v>
      </c>
      <c r="AN113" s="601">
        <v>2.222</v>
      </c>
      <c r="AO113" s="601">
        <v>3.5944000000000003</v>
      </c>
      <c r="AP113" s="601">
        <v>2.5757999999999996</v>
      </c>
      <c r="AQ113" s="601">
        <v>2.1346999999999996</v>
      </c>
      <c r="AR113" s="601">
        <v>2.7659000000000002</v>
      </c>
      <c r="AS113" s="601">
        <v>2.6834000000000002</v>
      </c>
      <c r="AT113" s="601">
        <v>2.8464</v>
      </c>
      <c r="AU113" s="601">
        <v>3.226</v>
      </c>
      <c r="AV113" s="601">
        <v>2.3008999999999999</v>
      </c>
      <c r="AW113" s="601">
        <v>3.4775</v>
      </c>
      <c r="AX113" s="601">
        <v>3.3310999999999997</v>
      </c>
      <c r="AY113" s="601">
        <v>4.1364999999999998</v>
      </c>
      <c r="AZ113" s="601">
        <v>2.36</v>
      </c>
      <c r="BA113" s="601">
        <v>4.4958</v>
      </c>
      <c r="BB113" s="601">
        <v>2.9993000000000003</v>
      </c>
      <c r="BC113" s="601">
        <v>2.5949</v>
      </c>
      <c r="BD113" s="601">
        <v>3.3083999999999998</v>
      </c>
      <c r="BE113" s="601">
        <v>2.6107166510000002</v>
      </c>
      <c r="BF113" s="601">
        <v>4.5082279999999999</v>
      </c>
      <c r="BG113" s="601">
        <v>2.9528000000000003</v>
      </c>
      <c r="BH113" s="601">
        <v>2.6674000000000002</v>
      </c>
      <c r="BI113" s="601">
        <v>3.8698399999999999</v>
      </c>
      <c r="BJ113" s="601">
        <v>4.15334</v>
      </c>
      <c r="BK113" s="601">
        <v>4.1672999999999991</v>
      </c>
      <c r="BL113" s="601">
        <v>3.8741000000000003</v>
      </c>
      <c r="BM113" s="601">
        <v>4.0420999999999996</v>
      </c>
      <c r="BN113" s="601">
        <v>4.1261999999999999</v>
      </c>
      <c r="BO113" s="601">
        <v>5.0997000000000003</v>
      </c>
      <c r="BP113" s="601">
        <v>3.8818000000000001</v>
      </c>
      <c r="BQ113" s="601">
        <v>5.6673</v>
      </c>
      <c r="BR113" s="601">
        <v>6.6608000000000001</v>
      </c>
      <c r="BS113" s="601">
        <v>4.3363999999999994</v>
      </c>
      <c r="BT113" s="601">
        <v>3.843894852</v>
      </c>
      <c r="BU113" s="601">
        <v>3.7201749240000002</v>
      </c>
      <c r="BV113" s="601">
        <v>3.76540696</v>
      </c>
      <c r="BW113" s="601">
        <v>4.0547086649999997</v>
      </c>
      <c r="BX113" s="601">
        <v>3.2822493419999996</v>
      </c>
      <c r="BY113" s="601">
        <v>3.21077587</v>
      </c>
      <c r="BZ113" s="601">
        <v>3.2065292360000002</v>
      </c>
      <c r="CA113" s="601">
        <v>3.6739556950000001</v>
      </c>
      <c r="CB113" s="601">
        <v>4.4572365920000001</v>
      </c>
      <c r="CC113" s="601">
        <v>3.9393244790000002</v>
      </c>
      <c r="CD113" s="601">
        <v>3.8202676950000001</v>
      </c>
      <c r="CE113" s="601">
        <v>4.3750961170000009</v>
      </c>
      <c r="CF113" s="601">
        <v>4.9460916490000004</v>
      </c>
      <c r="CG113" s="601">
        <v>4.5951193520000002</v>
      </c>
      <c r="CH113" s="601">
        <v>4.8533161430000007</v>
      </c>
      <c r="CI113" s="601">
        <v>5.2829806130000003</v>
      </c>
      <c r="CJ113" s="601">
        <v>4.6631892639999997</v>
      </c>
      <c r="CK113" s="601">
        <v>4.853641917</v>
      </c>
      <c r="CL113" s="601">
        <v>4.6720987699999998</v>
      </c>
      <c r="CM113" s="601">
        <v>5.1804120569999998</v>
      </c>
      <c r="CN113" s="601">
        <v>6.6748379409999998</v>
      </c>
      <c r="CO113" s="601">
        <v>4.4563394450000002</v>
      </c>
      <c r="CP113" s="601">
        <v>4.3919501279999995</v>
      </c>
      <c r="CQ113" s="601">
        <v>5.0807098110000002</v>
      </c>
      <c r="CR113" s="601">
        <v>4.5882690229999996</v>
      </c>
      <c r="CS113" s="601">
        <v>5.1776039040000006</v>
      </c>
      <c r="CT113" s="601">
        <v>5.0770663970000003</v>
      </c>
      <c r="CU113" s="601">
        <v>5.7757457929999996</v>
      </c>
      <c r="CV113" s="601">
        <v>5.1678418309999996</v>
      </c>
      <c r="CW113" s="601">
        <v>5.3520139840000001</v>
      </c>
      <c r="CX113" s="601">
        <v>5.4402056289999994</v>
      </c>
      <c r="CY113" s="601">
        <v>6.3478676700000003</v>
      </c>
      <c r="CZ113" s="685">
        <v>6.5963300519999999</v>
      </c>
      <c r="DA113" s="601">
        <v>5.4445769111376707</v>
      </c>
      <c r="DB113" s="601">
        <v>5.805323652966166</v>
      </c>
      <c r="DC113" s="601">
        <v>6.8912519040461664</v>
      </c>
      <c r="DD113" s="601">
        <v>7.8815760578910536</v>
      </c>
      <c r="DE113" s="601">
        <v>6.9713311465128545</v>
      </c>
      <c r="DF113" s="601">
        <v>8.1799067232881555</v>
      </c>
      <c r="DG113" s="601">
        <v>6.5955284107216379</v>
      </c>
      <c r="DH113" s="601">
        <v>6.6938668656392997</v>
      </c>
      <c r="DI113" s="601">
        <v>7.0590422128204722</v>
      </c>
      <c r="DJ113" s="601">
        <v>7.087590191428438</v>
      </c>
      <c r="DK113" s="601">
        <v>7.4229804772847547</v>
      </c>
      <c r="DL113" s="686">
        <v>7.8521124858999043</v>
      </c>
      <c r="DM113" s="601">
        <v>6.5610445010000005</v>
      </c>
      <c r="DN113" s="601">
        <v>7.3270348959999998</v>
      </c>
      <c r="DO113" s="601">
        <v>7.2908090130000005</v>
      </c>
      <c r="DP113" s="601">
        <v>6.6548213110000001</v>
      </c>
      <c r="DQ113" s="601">
        <v>7.0344070729999997</v>
      </c>
      <c r="DR113" s="601">
        <v>7.9401631290000001</v>
      </c>
      <c r="DS113" s="601">
        <v>7.2879551160000009</v>
      </c>
      <c r="DT113" s="601">
        <v>6.9474123759999991</v>
      </c>
      <c r="DU113" s="601">
        <v>8.5377774140000007</v>
      </c>
      <c r="DV113" s="601">
        <v>7.1242365200000002</v>
      </c>
      <c r="DW113" s="601">
        <v>9.4087535320000004</v>
      </c>
      <c r="DX113" s="686">
        <v>9.0894584079999987</v>
      </c>
      <c r="DY113" s="601">
        <v>7.1439643850000003</v>
      </c>
      <c r="DZ113" s="601">
        <v>7.3806015580000004</v>
      </c>
      <c r="EA113" s="601">
        <v>8.2485887610000006</v>
      </c>
      <c r="EB113" s="601">
        <v>8.7947602640000007</v>
      </c>
      <c r="EC113" s="601">
        <v>7.7643052749999999</v>
      </c>
      <c r="ED113" s="601">
        <v>9.0628797320000007</v>
      </c>
      <c r="EE113" s="601">
        <v>9.2121257239999998</v>
      </c>
      <c r="EF113" s="601">
        <v>7.2475529339999998</v>
      </c>
      <c r="EG113" s="601">
        <v>8.6403218250000009</v>
      </c>
      <c r="EH113" s="601">
        <v>7.3190470420000002</v>
      </c>
      <c r="EI113" s="601">
        <v>8.6909410600000001</v>
      </c>
      <c r="EJ113" s="686">
        <v>8.626191575</v>
      </c>
      <c r="EK113" s="601">
        <v>8.0683065989999996</v>
      </c>
      <c r="EL113" s="601">
        <v>9.4906773229999999</v>
      </c>
      <c r="EM113" s="601">
        <v>7.7190137739999996</v>
      </c>
      <c r="EN113" s="601">
        <v>8.2399675400000003</v>
      </c>
      <c r="EO113" s="601">
        <v>9.2015794169999996</v>
      </c>
      <c r="EP113" s="601">
        <v>10.894658637999999</v>
      </c>
      <c r="EQ113" s="601">
        <v>10.091343062856238</v>
      </c>
      <c r="ER113" s="601">
        <v>9.3960448855626328</v>
      </c>
      <c r="ES113" s="601">
        <v>8.9297695994327615</v>
      </c>
      <c r="ET113" s="601">
        <v>10.472205665552421</v>
      </c>
      <c r="EU113" s="601">
        <v>9.9040917576417105</v>
      </c>
      <c r="EV113" s="686">
        <v>9.3201618568994924</v>
      </c>
      <c r="EW113" s="692">
        <v>10.398021448</v>
      </c>
      <c r="EX113" s="692">
        <v>11.89994688</v>
      </c>
      <c r="EY113" s="692">
        <v>8.7815171400000001</v>
      </c>
      <c r="EZ113" s="692">
        <v>10.001424850999999</v>
      </c>
      <c r="FA113" s="692">
        <v>10.763715027610001</v>
      </c>
      <c r="FB113" s="692">
        <v>12.073045403479998</v>
      </c>
      <c r="FC113" s="692">
        <v>10.227735416700002</v>
      </c>
      <c r="FD113" s="692">
        <v>9.8075142343100001</v>
      </c>
      <c r="FE113" s="692">
        <v>10.532080037709999</v>
      </c>
      <c r="FF113" s="692">
        <v>5.8022008460200007</v>
      </c>
      <c r="FG113" s="692">
        <v>7.48305267899</v>
      </c>
      <c r="FH113" s="692">
        <v>9.5112301575600018</v>
      </c>
      <c r="FI113" s="692">
        <v>9.296074136864517</v>
      </c>
      <c r="FJ113" s="692">
        <v>10.65239108676109</v>
      </c>
      <c r="FK113" s="692">
        <v>10.976699959915249</v>
      </c>
      <c r="FL113" s="692">
        <v>12.10266366517248</v>
      </c>
      <c r="FM113" s="692">
        <v>10.558175669872419</v>
      </c>
      <c r="FN113" s="692">
        <v>11.37814121478068</v>
      </c>
      <c r="FO113" s="692">
        <v>7.8399095164019643</v>
      </c>
      <c r="FP113" s="692">
        <v>9.0972629761733455</v>
      </c>
      <c r="FQ113" s="692">
        <v>10.726625780432572</v>
      </c>
      <c r="FR113" s="692">
        <v>10.399853175586575</v>
      </c>
      <c r="FS113" s="692">
        <v>9.4452242049853279</v>
      </c>
      <c r="FT113" s="692">
        <v>11.269758498964924</v>
      </c>
      <c r="FU113" s="692">
        <v>11.269758498964924</v>
      </c>
      <c r="FV113" s="692">
        <v>11.269758498964924</v>
      </c>
      <c r="FW113" s="692">
        <v>11.269758498964924</v>
      </c>
      <c r="FX113" s="692">
        <v>11.269758498964924</v>
      </c>
      <c r="FY113" s="692">
        <v>11.269758498964924</v>
      </c>
      <c r="FZ113" s="692">
        <v>11.269758498964924</v>
      </c>
      <c r="GA113" s="692">
        <v>11.269758498964924</v>
      </c>
      <c r="GB113" s="692">
        <v>11.269758498964924</v>
      </c>
      <c r="GC113" s="692">
        <v>11.269758498964924</v>
      </c>
      <c r="GD113" s="692">
        <v>11.269758498964924</v>
      </c>
      <c r="GE113" s="692">
        <v>11.269758498964924</v>
      </c>
      <c r="GF113" s="692">
        <v>11.269758498964924</v>
      </c>
      <c r="GG113" s="692">
        <v>11.269758498964924</v>
      </c>
      <c r="GH113" s="692">
        <v>11.269758498964924</v>
      </c>
      <c r="GI113" s="692">
        <v>11.269758498964924</v>
      </c>
      <c r="GJ113" s="692">
        <v>11.269758498964924</v>
      </c>
      <c r="GK113" s="692">
        <v>11.269758498964924</v>
      </c>
      <c r="GL113" s="692">
        <v>11.269758498964924</v>
      </c>
      <c r="GM113" s="692">
        <v>11.269758498964924</v>
      </c>
      <c r="GN113" s="692">
        <v>11.269758498964924</v>
      </c>
      <c r="GO113" s="692">
        <v>11.269758498964924</v>
      </c>
      <c r="GP113" s="692">
        <v>11.269758498964924</v>
      </c>
      <c r="GQ113" s="692">
        <v>11.269758498964924</v>
      </c>
      <c r="GR113" s="692">
        <v>11.269758498964924</v>
      </c>
      <c r="GS113" s="692">
        <v>11.269758498964924</v>
      </c>
      <c r="GT113" s="692">
        <v>11.269758498964924</v>
      </c>
      <c r="GU113" s="692">
        <v>11.269758498964924</v>
      </c>
      <c r="GV113" s="692">
        <v>11.269758498964924</v>
      </c>
      <c r="GW113" s="692">
        <v>11.269758498964924</v>
      </c>
      <c r="GX113" s="692">
        <v>11.269758498964924</v>
      </c>
    </row>
    <row r="114" spans="2:206" ht="15.75">
      <c r="B114" s="689" t="s">
        <v>394</v>
      </c>
      <c r="C114" s="601">
        <v>0.63800000000000001</v>
      </c>
      <c r="D114" s="601">
        <v>0.7</v>
      </c>
      <c r="E114" s="601">
        <v>1.762</v>
      </c>
      <c r="F114" s="601">
        <v>1.4554</v>
      </c>
      <c r="G114" s="601">
        <v>2.4798</v>
      </c>
      <c r="H114" s="601">
        <v>1.0267021159999998</v>
      </c>
      <c r="I114" s="601">
        <v>1.325134963</v>
      </c>
      <c r="J114" s="601">
        <v>1.1823786620000001</v>
      </c>
      <c r="K114" s="601">
        <v>0.98812228499999999</v>
      </c>
      <c r="L114" s="601">
        <v>1.0660012249999999</v>
      </c>
      <c r="M114" s="601">
        <v>1.1473684370000001</v>
      </c>
      <c r="N114" s="601">
        <v>1.3574988940000001</v>
      </c>
      <c r="O114" s="601">
        <v>1.0689663060000001</v>
      </c>
      <c r="P114" s="601">
        <v>0.47417192699999999</v>
      </c>
      <c r="Q114" s="601">
        <v>0.59401257600000001</v>
      </c>
      <c r="R114" s="601">
        <v>2.2699279219999999</v>
      </c>
      <c r="S114" s="601">
        <v>0.88966176299999999</v>
      </c>
      <c r="T114" s="601">
        <v>5.4689604989999996</v>
      </c>
      <c r="U114" s="601">
        <v>0.74990719400000005</v>
      </c>
      <c r="V114" s="601">
        <v>1.5054476299999999</v>
      </c>
      <c r="W114" s="601">
        <v>1.4978132929999999</v>
      </c>
      <c r="X114" s="601">
        <v>1.6170971139999999</v>
      </c>
      <c r="Y114" s="601">
        <v>1.3022962629999999</v>
      </c>
      <c r="Z114" s="601">
        <v>34.846184633</v>
      </c>
      <c r="AA114" s="601">
        <v>1.26965459</v>
      </c>
      <c r="AB114" s="601">
        <v>0.9598006309999999</v>
      </c>
      <c r="AC114" s="601">
        <v>0.719049092</v>
      </c>
      <c r="AD114" s="601">
        <v>1.8449459380000002</v>
      </c>
      <c r="AE114" s="601">
        <v>2.6058473040000001</v>
      </c>
      <c r="AF114" s="601">
        <v>2.7445247210000003</v>
      </c>
      <c r="AG114" s="601">
        <v>0.74884155799999996</v>
      </c>
      <c r="AH114" s="601">
        <v>0.67060013699999999</v>
      </c>
      <c r="AI114" s="601">
        <v>1.9345288390000002</v>
      </c>
      <c r="AJ114" s="601">
        <v>0.62467626199999993</v>
      </c>
      <c r="AK114" s="601">
        <v>1.0847</v>
      </c>
      <c r="AL114" s="601">
        <v>1.3372999999999999</v>
      </c>
      <c r="AM114" s="601">
        <v>0.6570363589999999</v>
      </c>
      <c r="AN114" s="601">
        <v>0.69221939599999993</v>
      </c>
      <c r="AO114" s="601">
        <v>1.9481469629999999</v>
      </c>
      <c r="AP114" s="601">
        <v>1.2840613289999998</v>
      </c>
      <c r="AQ114" s="601">
        <v>2.9102779999999999</v>
      </c>
      <c r="AR114" s="601">
        <v>1.1248757869999999</v>
      </c>
      <c r="AS114" s="601">
        <v>0.74080391000000001</v>
      </c>
      <c r="AT114" s="601">
        <v>2.293535125</v>
      </c>
      <c r="AU114" s="601">
        <v>1.619269705</v>
      </c>
      <c r="AV114" s="601">
        <v>1.573734736</v>
      </c>
      <c r="AW114" s="601">
        <v>2.1192670589999998</v>
      </c>
      <c r="AX114" s="601">
        <v>1.159617195</v>
      </c>
      <c r="AY114" s="601">
        <v>1.532982581</v>
      </c>
      <c r="AZ114" s="601">
        <v>0.82609032900000001</v>
      </c>
      <c r="BA114" s="601">
        <v>1.6990638899999999</v>
      </c>
      <c r="BB114" s="601">
        <v>1.0705552869999999</v>
      </c>
      <c r="BC114" s="601">
        <v>1.855411997</v>
      </c>
      <c r="BD114" s="601">
        <v>4.1324009269999999</v>
      </c>
      <c r="BE114" s="601">
        <v>0.98216621900000001</v>
      </c>
      <c r="BF114" s="601">
        <v>1.5476542690000001</v>
      </c>
      <c r="BG114" s="601">
        <v>18.611308763</v>
      </c>
      <c r="BH114" s="601">
        <v>1.3096626769999999</v>
      </c>
      <c r="BI114" s="601">
        <v>1.289319721</v>
      </c>
      <c r="BJ114" s="601">
        <v>1.814519301</v>
      </c>
      <c r="BK114" s="601">
        <v>0.85594105399999998</v>
      </c>
      <c r="BL114" s="601">
        <v>1.146992413</v>
      </c>
      <c r="BM114" s="601">
        <v>1.326270515</v>
      </c>
      <c r="BN114" s="601">
        <v>0.99352141500000002</v>
      </c>
      <c r="BO114" s="601">
        <v>3.2683603640000003</v>
      </c>
      <c r="BP114" s="601">
        <v>1.603186861</v>
      </c>
      <c r="BQ114" s="601">
        <v>4.5739000000000001</v>
      </c>
      <c r="BR114" s="601">
        <v>1.6313</v>
      </c>
      <c r="BS114" s="601">
        <v>2.9528000000000003</v>
      </c>
      <c r="BT114" s="601">
        <v>17.193684888484999</v>
      </c>
      <c r="BU114" s="601">
        <v>1.4571766340000001</v>
      </c>
      <c r="BV114" s="601">
        <v>14.251721727249999</v>
      </c>
      <c r="BW114" s="601">
        <v>2.24969695945</v>
      </c>
      <c r="BX114" s="601">
        <v>2.018373279605</v>
      </c>
      <c r="BY114" s="601">
        <v>17.57242797016</v>
      </c>
      <c r="BZ114" s="601">
        <v>3.2259754113740002</v>
      </c>
      <c r="CA114" s="601">
        <v>3.8991865730000002</v>
      </c>
      <c r="CB114" s="601">
        <v>12.456229765562</v>
      </c>
      <c r="CC114" s="601">
        <v>10.472000000000001</v>
      </c>
      <c r="CD114" s="601">
        <v>4.6310709642720003</v>
      </c>
      <c r="CE114" s="601">
        <v>1.0840000000000001</v>
      </c>
      <c r="CF114" s="601">
        <v>25.563350664405</v>
      </c>
      <c r="CG114" s="601">
        <v>1.881</v>
      </c>
      <c r="CH114" s="601">
        <v>14.587791715239</v>
      </c>
      <c r="CI114" s="601">
        <v>0.94499999999999995</v>
      </c>
      <c r="CJ114" s="601">
        <v>4.8629618529199998</v>
      </c>
      <c r="CK114" s="601">
        <v>20.321441418391998</v>
      </c>
      <c r="CL114" s="601">
        <v>1.7883200416640002</v>
      </c>
      <c r="CM114" s="601">
        <v>2.8710656678419699</v>
      </c>
      <c r="CN114" s="601">
        <v>21.436361426614216</v>
      </c>
      <c r="CO114" s="601">
        <v>0.79100000000000015</v>
      </c>
      <c r="CP114" s="601">
        <v>3.7563615519562497</v>
      </c>
      <c r="CQ114" s="601">
        <v>3.8839999999999999</v>
      </c>
      <c r="CR114" s="601">
        <v>12.68879818395687</v>
      </c>
      <c r="CS114" s="601">
        <v>1.4751171243547898</v>
      </c>
      <c r="CT114" s="601">
        <v>18.411874740465748</v>
      </c>
      <c r="CU114" s="601">
        <v>11.367684637806196</v>
      </c>
      <c r="CV114" s="601">
        <v>8.6401065097950003</v>
      </c>
      <c r="CW114" s="601">
        <v>42.811966693337851</v>
      </c>
      <c r="CX114" s="601">
        <v>1.6637914325984489</v>
      </c>
      <c r="CY114" s="601">
        <v>3.3558211264992943</v>
      </c>
      <c r="CZ114" s="685">
        <v>22.226503742288347</v>
      </c>
      <c r="DA114" s="601">
        <v>3.2357062895308539</v>
      </c>
      <c r="DB114" s="601">
        <v>2.2745306210000003</v>
      </c>
      <c r="DC114" s="601">
        <v>13.538169391189321</v>
      </c>
      <c r="DD114" s="601">
        <v>25.970255474577556</v>
      </c>
      <c r="DE114" s="601">
        <v>2.9217145879999999</v>
      </c>
      <c r="DF114" s="601">
        <v>28.899659217306308</v>
      </c>
      <c r="DG114" s="601">
        <v>4.8783868162208952</v>
      </c>
      <c r="DH114" s="601">
        <v>5.1171349970333333</v>
      </c>
      <c r="DI114" s="601">
        <v>39.458440578257921</v>
      </c>
      <c r="DJ114" s="601">
        <v>5.5982327768414777</v>
      </c>
      <c r="DK114" s="601">
        <v>5.6733429452304431</v>
      </c>
      <c r="DL114" s="686">
        <v>30.030674571258459</v>
      </c>
      <c r="DM114" s="601">
        <v>3.139226632351471</v>
      </c>
      <c r="DN114" s="601">
        <v>4.3104308683223937</v>
      </c>
      <c r="DO114" s="601">
        <v>34.138396147278925</v>
      </c>
      <c r="DP114" s="601">
        <v>8.4164002147518424</v>
      </c>
      <c r="DQ114" s="601">
        <v>4.3640479725797494</v>
      </c>
      <c r="DR114" s="601">
        <v>36.080605316319414</v>
      </c>
      <c r="DS114" s="601">
        <v>4.7256739190000001</v>
      </c>
      <c r="DT114" s="601">
        <v>3.9820055510000003</v>
      </c>
      <c r="DU114" s="601">
        <v>35.373563149999995</v>
      </c>
      <c r="DV114" s="601">
        <v>4.6096624586737072</v>
      </c>
      <c r="DW114" s="601">
        <v>4.3156409504311304</v>
      </c>
      <c r="DX114" s="686">
        <v>37.981047289872791</v>
      </c>
      <c r="DY114" s="601">
        <v>3.7747904169598194</v>
      </c>
      <c r="DZ114" s="601">
        <v>3.850624947161176</v>
      </c>
      <c r="EA114" s="601">
        <v>23.944789484223197</v>
      </c>
      <c r="EB114" s="601">
        <v>24.653779752809818</v>
      </c>
      <c r="EC114" s="601">
        <v>5.0656971795211758</v>
      </c>
      <c r="ED114" s="601">
        <v>44.984142464343194</v>
      </c>
      <c r="EE114" s="601">
        <v>7.0997570754502544</v>
      </c>
      <c r="EF114" s="601">
        <v>4.6377380185312855</v>
      </c>
      <c r="EG114" s="601">
        <v>18.935155720244818</v>
      </c>
      <c r="EH114" s="601">
        <v>32.54941474084071</v>
      </c>
      <c r="EI114" s="601">
        <v>13.431871230473039</v>
      </c>
      <c r="EJ114" s="686">
        <v>25.692363801934825</v>
      </c>
      <c r="EK114" s="601">
        <v>5.9600644590000007</v>
      </c>
      <c r="EL114" s="601">
        <v>39.356742009381385</v>
      </c>
      <c r="EM114" s="601">
        <v>45.322375710361626</v>
      </c>
      <c r="EN114" s="601">
        <v>17.125195411212015</v>
      </c>
      <c r="EO114" s="601">
        <v>8.1720435953090487</v>
      </c>
      <c r="EP114" s="601">
        <v>33.755254288447368</v>
      </c>
      <c r="EQ114" s="601">
        <v>9.1031732910000009</v>
      </c>
      <c r="ER114" s="601">
        <v>4.6069323351000007</v>
      </c>
      <c r="ES114" s="601">
        <v>42.378868628999996</v>
      </c>
      <c r="ET114" s="601">
        <v>14.948222717836888</v>
      </c>
      <c r="EU114" s="601">
        <v>5.753748055</v>
      </c>
      <c r="EV114" s="686">
        <v>24.929637796999998</v>
      </c>
      <c r="EW114" s="692">
        <v>9.1750337620104041</v>
      </c>
      <c r="EX114" s="692">
        <v>21.679448522001998</v>
      </c>
      <c r="EY114" s="692">
        <v>48.108473449067887</v>
      </c>
      <c r="EZ114" s="692">
        <v>41.303309647297183</v>
      </c>
      <c r="FA114" s="692">
        <v>11.81657427103638</v>
      </c>
      <c r="FB114" s="692">
        <v>41.641741794899325</v>
      </c>
      <c r="FC114" s="692">
        <v>14.735024890960016</v>
      </c>
      <c r="FD114" s="692">
        <v>9.3852508562531689</v>
      </c>
      <c r="FE114" s="692">
        <v>12.538681632529986</v>
      </c>
      <c r="FF114" s="692">
        <v>18.712704155814109</v>
      </c>
      <c r="FG114" s="692">
        <v>37.976299437211026</v>
      </c>
      <c r="FH114" s="692">
        <v>12.722002488007465</v>
      </c>
      <c r="FI114" s="692">
        <v>8.0981259595561923</v>
      </c>
      <c r="FJ114" s="692">
        <v>8.6108858428315358</v>
      </c>
      <c r="FK114" s="692">
        <v>86.909853386565914</v>
      </c>
      <c r="FL114" s="692">
        <v>27.54278671824477</v>
      </c>
      <c r="FM114" s="692">
        <v>11.169055637366844</v>
      </c>
      <c r="FN114" s="692">
        <v>67.230759273435282</v>
      </c>
      <c r="FO114" s="692">
        <v>10.174064402360132</v>
      </c>
      <c r="FP114" s="692">
        <v>9.5004950430328599</v>
      </c>
      <c r="FQ114" s="692">
        <v>16.75108791575078</v>
      </c>
      <c r="FR114" s="692">
        <v>77.567366338390585</v>
      </c>
      <c r="FS114" s="692">
        <v>9.7849742606808618</v>
      </c>
      <c r="FT114" s="692">
        <v>52.07429201195486</v>
      </c>
      <c r="FU114" s="692">
        <v>52.07429201195486</v>
      </c>
      <c r="FV114" s="692">
        <v>52.07429201195486</v>
      </c>
      <c r="FW114" s="692">
        <v>52.07429201195486</v>
      </c>
      <c r="FX114" s="692">
        <v>52.07429201195486</v>
      </c>
      <c r="FY114" s="692">
        <v>52.07429201195486</v>
      </c>
      <c r="FZ114" s="692">
        <v>52.07429201195486</v>
      </c>
      <c r="GA114" s="692">
        <v>52.07429201195486</v>
      </c>
      <c r="GB114" s="692">
        <v>52.07429201195486</v>
      </c>
      <c r="GC114" s="692">
        <v>52.07429201195486</v>
      </c>
      <c r="GD114" s="692">
        <v>52.07429201195486</v>
      </c>
      <c r="GE114" s="692">
        <v>52.07429201195486</v>
      </c>
      <c r="GF114" s="692">
        <v>52.07429201195486</v>
      </c>
      <c r="GG114" s="692">
        <v>52.07429201195486</v>
      </c>
      <c r="GH114" s="692">
        <v>52.07429201195486</v>
      </c>
      <c r="GI114" s="692">
        <v>52.07429201195486</v>
      </c>
      <c r="GJ114" s="692">
        <v>52.07429201195486</v>
      </c>
      <c r="GK114" s="692">
        <v>52.07429201195486</v>
      </c>
      <c r="GL114" s="692">
        <v>52.07429201195486</v>
      </c>
      <c r="GM114" s="692">
        <v>52.07429201195486</v>
      </c>
      <c r="GN114" s="692">
        <v>52.07429201195486</v>
      </c>
      <c r="GO114" s="692">
        <v>52.07429201195486</v>
      </c>
      <c r="GP114" s="692">
        <v>52.07429201195486</v>
      </c>
      <c r="GQ114" s="692">
        <v>52.07429201195486</v>
      </c>
      <c r="GR114" s="692">
        <v>52.07429201195486</v>
      </c>
      <c r="GS114" s="692">
        <v>52.07429201195486</v>
      </c>
      <c r="GT114" s="692">
        <v>52.07429201195486</v>
      </c>
      <c r="GU114" s="692">
        <v>52.07429201195486</v>
      </c>
      <c r="GV114" s="692">
        <v>52.07429201195486</v>
      </c>
      <c r="GW114" s="692">
        <v>52.07429201195486</v>
      </c>
      <c r="GX114" s="692">
        <v>52.07429201195486</v>
      </c>
    </row>
    <row r="115" spans="2:206" ht="15.75">
      <c r="B115" s="693" t="s">
        <v>942</v>
      </c>
      <c r="C115" s="601">
        <v>1.029621313</v>
      </c>
      <c r="D115" s="601">
        <v>2.941942955</v>
      </c>
      <c r="E115" s="601">
        <v>20.246580340000001</v>
      </c>
      <c r="F115" s="601">
        <v>3.9784480960000002</v>
      </c>
      <c r="G115" s="601">
        <v>30.615913346000003</v>
      </c>
      <c r="H115" s="601">
        <v>70.885551095000011</v>
      </c>
      <c r="I115" s="601">
        <v>1.117198742</v>
      </c>
      <c r="J115" s="601">
        <v>8.6625460630000006</v>
      </c>
      <c r="K115" s="601">
        <v>21.153440543999999</v>
      </c>
      <c r="L115" s="601">
        <v>10.274025655999999</v>
      </c>
      <c r="M115" s="601">
        <v>2.0354303389999999</v>
      </c>
      <c r="N115" s="601">
        <v>34.352027606</v>
      </c>
      <c r="O115" s="601">
        <v>7.0713269639999998</v>
      </c>
      <c r="P115" s="601">
        <v>0</v>
      </c>
      <c r="Q115" s="601">
        <v>61.582229455999993</v>
      </c>
      <c r="R115" s="601">
        <v>0.24031845799999998</v>
      </c>
      <c r="S115" s="601">
        <v>36.651045891000003</v>
      </c>
      <c r="T115" s="601">
        <v>51.632170015</v>
      </c>
      <c r="U115" s="601">
        <v>1.813009278</v>
      </c>
      <c r="V115" s="601">
        <v>8.8946221609999991</v>
      </c>
      <c r="W115" s="601">
        <v>31.20712941</v>
      </c>
      <c r="X115" s="601">
        <v>18.851372507000001</v>
      </c>
      <c r="Y115" s="601">
        <v>2.7449506380000002</v>
      </c>
      <c r="Z115" s="601">
        <v>59.087205908999991</v>
      </c>
      <c r="AA115" s="601">
        <v>0</v>
      </c>
      <c r="AB115" s="601">
        <v>7.5460620000000009</v>
      </c>
      <c r="AC115" s="601">
        <v>31.075787542999997</v>
      </c>
      <c r="AD115" s="601">
        <v>51.132849105999995</v>
      </c>
      <c r="AE115" s="601">
        <v>1.922652555</v>
      </c>
      <c r="AF115" s="601">
        <v>51.792859448000002</v>
      </c>
      <c r="AG115" s="601">
        <v>13.403235237000001</v>
      </c>
      <c r="AH115" s="601">
        <v>3.5717679769999999</v>
      </c>
      <c r="AI115" s="601">
        <v>76.057301081000006</v>
      </c>
      <c r="AJ115" s="601">
        <v>53.195301256</v>
      </c>
      <c r="AK115" s="601">
        <v>7.5764551739999995</v>
      </c>
      <c r="AL115" s="601">
        <v>50.122866396999989</v>
      </c>
      <c r="AM115" s="601">
        <v>21.649201587</v>
      </c>
      <c r="AN115" s="601">
        <v>0</v>
      </c>
      <c r="AO115" s="601">
        <v>35.321344279999998</v>
      </c>
      <c r="AP115" s="601">
        <v>12.581843562</v>
      </c>
      <c r="AQ115" s="601">
        <v>9.056692696999999</v>
      </c>
      <c r="AR115" s="601">
        <v>124.565289525</v>
      </c>
      <c r="AS115" s="601">
        <v>6.1597314819999998</v>
      </c>
      <c r="AT115" s="601">
        <v>4.7773699999999995</v>
      </c>
      <c r="AU115" s="601">
        <v>92.922261999999989</v>
      </c>
      <c r="AV115" s="601">
        <v>26.394771204000001</v>
      </c>
      <c r="AW115" s="601">
        <v>6.9810858910000002</v>
      </c>
      <c r="AX115" s="601">
        <v>104.142312999</v>
      </c>
      <c r="AY115" s="601">
        <v>0.531323502</v>
      </c>
      <c r="AZ115" s="601">
        <v>5.2342624570000007</v>
      </c>
      <c r="BA115" s="601">
        <v>26.460102192000001</v>
      </c>
      <c r="BB115" s="601">
        <v>67.936107326759995</v>
      </c>
      <c r="BC115" s="601">
        <v>1.03516734123</v>
      </c>
      <c r="BD115" s="601">
        <v>37.818550885999997</v>
      </c>
      <c r="BE115" s="601">
        <v>41.011713339000003</v>
      </c>
      <c r="BF115" s="601">
        <v>37.631219074000001</v>
      </c>
      <c r="BG115" s="601">
        <v>58.204305503</v>
      </c>
      <c r="BH115" s="601">
        <v>76.582871436000005</v>
      </c>
      <c r="BI115" s="601">
        <v>4.6969805640000004</v>
      </c>
      <c r="BJ115" s="601">
        <v>100.61895018300001</v>
      </c>
      <c r="BK115" s="601">
        <v>2.2913186510000001</v>
      </c>
      <c r="BL115" s="601">
        <v>4.1133515819999991</v>
      </c>
      <c r="BM115" s="601">
        <v>39.880174020999995</v>
      </c>
      <c r="BN115" s="601">
        <v>0.244489505</v>
      </c>
      <c r="BO115" s="601">
        <v>0.210040425</v>
      </c>
      <c r="BP115" s="601">
        <v>99.473223590625764</v>
      </c>
      <c r="BQ115" s="601">
        <v>41.339599451901627</v>
      </c>
      <c r="BR115" s="601">
        <v>14.863909459931111</v>
      </c>
      <c r="BS115" s="601">
        <v>22.945002676272118</v>
      </c>
      <c r="BT115" s="601">
        <v>48.35237651825814</v>
      </c>
      <c r="BU115" s="601">
        <v>41.538890177774903</v>
      </c>
      <c r="BV115" s="601">
        <v>32.074274932185176</v>
      </c>
      <c r="BW115" s="601">
        <v>5.3243199074185432E-4</v>
      </c>
      <c r="BX115" s="601">
        <v>4.0420954691215796</v>
      </c>
      <c r="BY115" s="601">
        <v>21.91745053152469</v>
      </c>
      <c r="BZ115" s="601">
        <v>37.905873518997652</v>
      </c>
      <c r="CA115" s="601">
        <v>50.3250031442698</v>
      </c>
      <c r="CB115" s="601">
        <v>43.125115180714218</v>
      </c>
      <c r="CC115" s="601">
        <v>31.718805555905767</v>
      </c>
      <c r="CD115" s="601">
        <v>38.907002073399845</v>
      </c>
      <c r="CE115" s="601">
        <v>76.363794870817969</v>
      </c>
      <c r="CF115" s="601">
        <v>48.656347242813837</v>
      </c>
      <c r="CG115" s="601">
        <v>36.239050340761018</v>
      </c>
      <c r="CH115" s="601">
        <v>63.172935479123936</v>
      </c>
      <c r="CI115" s="601">
        <v>22.819864211262146</v>
      </c>
      <c r="CJ115" s="601">
        <v>15.431886799263191</v>
      </c>
      <c r="CK115" s="601">
        <v>15.611922068671143</v>
      </c>
      <c r="CL115" s="601">
        <v>60.514631686105645</v>
      </c>
      <c r="CM115" s="601">
        <v>36.823808733527677</v>
      </c>
      <c r="CN115" s="601">
        <v>31.826695276293563</v>
      </c>
      <c r="CO115" s="601">
        <v>34.448433302576923</v>
      </c>
      <c r="CP115" s="601">
        <v>20.63533699242986</v>
      </c>
      <c r="CQ115" s="601">
        <v>32.087946900292721</v>
      </c>
      <c r="CR115" s="601">
        <v>27.612034403931105</v>
      </c>
      <c r="CS115" s="601">
        <v>37.436683176818306</v>
      </c>
      <c r="CT115" s="601">
        <v>88.698945014422492</v>
      </c>
      <c r="CU115" s="601">
        <v>27.162065658790688</v>
      </c>
      <c r="CV115" s="601">
        <v>20.746947771968355</v>
      </c>
      <c r="CW115" s="601">
        <v>35.869115706465713</v>
      </c>
      <c r="CX115" s="601">
        <v>17.985062782443695</v>
      </c>
      <c r="CY115" s="601">
        <v>51.934945825248548</v>
      </c>
      <c r="CZ115" s="685">
        <v>21.276310773073181</v>
      </c>
      <c r="DA115" s="601">
        <v>31.893560092813239</v>
      </c>
      <c r="DB115" s="601">
        <v>25.169632982027082</v>
      </c>
      <c r="DC115" s="601">
        <v>37.819658055842872</v>
      </c>
      <c r="DD115" s="601">
        <v>3.04173503264987</v>
      </c>
      <c r="DE115" s="601">
        <v>62.005850648357672</v>
      </c>
      <c r="DF115" s="601">
        <v>39.696676979289592</v>
      </c>
      <c r="DG115" s="601">
        <v>9.9860504808621329</v>
      </c>
      <c r="DH115" s="601">
        <v>14.546578813522158</v>
      </c>
      <c r="DI115" s="601">
        <v>15.414975497675133</v>
      </c>
      <c r="DJ115" s="601">
        <v>65.233465502126222</v>
      </c>
      <c r="DK115" s="601">
        <v>19.536411074481041</v>
      </c>
      <c r="DL115" s="686">
        <v>49.4024151180801</v>
      </c>
      <c r="DM115" s="601">
        <v>25.855145215194501</v>
      </c>
      <c r="DN115" s="601">
        <v>8.1567739219616744</v>
      </c>
      <c r="DO115" s="601">
        <v>20.22672553938693</v>
      </c>
      <c r="DP115" s="601">
        <v>3.3272886219530426</v>
      </c>
      <c r="DQ115" s="601">
        <v>16.246436408114487</v>
      </c>
      <c r="DR115" s="601">
        <v>48.103489986870606</v>
      </c>
      <c r="DS115" s="601">
        <v>31.798469715153331</v>
      </c>
      <c r="DT115" s="601">
        <v>5.8007764595570457E-2</v>
      </c>
      <c r="DU115" s="601">
        <v>10.541360405145587</v>
      </c>
      <c r="DV115" s="601">
        <v>24.35812990611122</v>
      </c>
      <c r="DW115" s="601">
        <v>4.4983689553372501E-2</v>
      </c>
      <c r="DX115" s="686">
        <v>52.957257360683563</v>
      </c>
      <c r="DY115" s="601">
        <v>34.374027905691761</v>
      </c>
      <c r="DZ115" s="601">
        <v>19.935162580397741</v>
      </c>
      <c r="EA115" s="601">
        <v>25.342666027910504</v>
      </c>
      <c r="EB115" s="601">
        <v>23.320952846096386</v>
      </c>
      <c r="EC115" s="601">
        <v>28.187374512950328</v>
      </c>
      <c r="ED115" s="601">
        <v>63.627387196566247</v>
      </c>
      <c r="EE115" s="601">
        <v>47.164699144030145</v>
      </c>
      <c r="EF115" s="601">
        <v>16.050513299767147</v>
      </c>
      <c r="EG115" s="601">
        <v>37.388787343395528</v>
      </c>
      <c r="EH115" s="601">
        <v>24.48871988855079</v>
      </c>
      <c r="EI115" s="601">
        <v>8.1360103973705851</v>
      </c>
      <c r="EJ115" s="686">
        <v>30.89065158657996</v>
      </c>
      <c r="EK115" s="601">
        <v>23.923055191511228</v>
      </c>
      <c r="EL115" s="601">
        <v>33.012554116012367</v>
      </c>
      <c r="EM115" s="601">
        <v>32.159939741700256</v>
      </c>
      <c r="EN115" s="601">
        <v>25.713574178749187</v>
      </c>
      <c r="EO115" s="601">
        <v>8.589162902411001</v>
      </c>
      <c r="EP115" s="601">
        <v>111.15390138590101</v>
      </c>
      <c r="EQ115" s="601">
        <v>25.804821157746737</v>
      </c>
      <c r="ER115" s="601">
        <v>40.261564226468217</v>
      </c>
      <c r="ES115" s="601">
        <v>26.416724477371513</v>
      </c>
      <c r="ET115" s="601">
        <v>31.930541911652508</v>
      </c>
      <c r="EU115" s="601">
        <v>9.2735813359162655</v>
      </c>
      <c r="EV115" s="686">
        <v>26.53420387887488</v>
      </c>
      <c r="EW115" s="690">
        <v>32.241833855093404</v>
      </c>
      <c r="EX115" s="690">
        <v>19.120340874614172</v>
      </c>
      <c r="EY115" s="690">
        <v>42.084767594036236</v>
      </c>
      <c r="EZ115" s="690">
        <v>17.141012261463228</v>
      </c>
      <c r="FA115" s="690">
        <v>28.591621457094867</v>
      </c>
      <c r="FB115" s="690">
        <v>81.29019426761478</v>
      </c>
      <c r="FC115" s="690">
        <v>18.57477772208745</v>
      </c>
      <c r="FD115" s="690">
        <v>40.829624657206764</v>
      </c>
      <c r="FE115" s="690">
        <v>23.485399915408056</v>
      </c>
      <c r="FF115" s="690">
        <v>43.434433253070914</v>
      </c>
      <c r="FG115" s="690">
        <v>25.711020665681996</v>
      </c>
      <c r="FH115" s="690">
        <v>65.053378120495665</v>
      </c>
      <c r="FI115" s="690">
        <v>18.016468952481294</v>
      </c>
      <c r="FJ115" s="690">
        <v>22.038160849417618</v>
      </c>
      <c r="FK115" s="690">
        <v>85.114840036842878</v>
      </c>
      <c r="FL115" s="690">
        <v>55.795753342564119</v>
      </c>
      <c r="FM115" s="690">
        <v>24.596989962932081</v>
      </c>
      <c r="FN115" s="690">
        <v>52.943284085381222</v>
      </c>
      <c r="FO115" s="690">
        <v>26.0973223375467</v>
      </c>
      <c r="FP115" s="690">
        <v>26.0973223375467</v>
      </c>
      <c r="FQ115" s="690">
        <v>101.97518335178538</v>
      </c>
      <c r="FR115" s="690">
        <v>40.092255082663847</v>
      </c>
      <c r="FS115" s="690">
        <v>26.540783368213397</v>
      </c>
      <c r="FT115" s="690">
        <v>81.779804093706915</v>
      </c>
      <c r="FU115" s="690">
        <v>81.779804093706915</v>
      </c>
      <c r="FV115" s="690">
        <v>81.779804093706915</v>
      </c>
      <c r="FW115" s="690">
        <v>81.779804093706915</v>
      </c>
      <c r="FX115" s="690">
        <v>81.779804093706915</v>
      </c>
      <c r="FY115" s="690">
        <v>81.779804093706915</v>
      </c>
      <c r="FZ115" s="690">
        <v>81.779804093706915</v>
      </c>
      <c r="GA115" s="690">
        <v>81.779804093706915</v>
      </c>
      <c r="GB115" s="690">
        <v>81.779804093706915</v>
      </c>
      <c r="GC115" s="690">
        <v>81.779804093706915</v>
      </c>
      <c r="GD115" s="690">
        <v>81.779804093706915</v>
      </c>
      <c r="GE115" s="690">
        <v>81.779804093706915</v>
      </c>
      <c r="GF115" s="690">
        <v>81.779804093706915</v>
      </c>
      <c r="GG115" s="690">
        <v>81.779804093706915</v>
      </c>
      <c r="GH115" s="690">
        <v>81.779804093706915</v>
      </c>
      <c r="GI115" s="690">
        <v>81.779804093706915</v>
      </c>
      <c r="GJ115" s="690">
        <v>81.779804093706915</v>
      </c>
      <c r="GK115" s="690">
        <v>81.779804093706915</v>
      </c>
      <c r="GL115" s="690">
        <v>81.779804093706915</v>
      </c>
      <c r="GM115" s="690">
        <v>81.779804093706915</v>
      </c>
      <c r="GN115" s="690">
        <v>81.779804093706915</v>
      </c>
      <c r="GO115" s="690">
        <v>81.779804093706915</v>
      </c>
      <c r="GP115" s="690">
        <v>81.779804093706915</v>
      </c>
      <c r="GQ115" s="690">
        <v>81.779804093706915</v>
      </c>
      <c r="GR115" s="690">
        <v>81.779804093706915</v>
      </c>
      <c r="GS115" s="690">
        <v>81.779804093706915</v>
      </c>
      <c r="GT115" s="690">
        <v>81.779804093706915</v>
      </c>
      <c r="GU115" s="690">
        <v>81.779804093706915</v>
      </c>
      <c r="GV115" s="690">
        <v>81.779804093706915</v>
      </c>
      <c r="GW115" s="690">
        <v>81.779804093706915</v>
      </c>
      <c r="GX115" s="690">
        <v>81.779804093706915</v>
      </c>
    </row>
    <row r="116" spans="2:206" ht="15.75">
      <c r="B116" s="691" t="s">
        <v>943</v>
      </c>
      <c r="C116" s="601">
        <v>1.029621313</v>
      </c>
      <c r="D116" s="601">
        <v>2.941942955</v>
      </c>
      <c r="E116" s="601">
        <v>1.1505803399999999</v>
      </c>
      <c r="F116" s="601">
        <v>3.9784480960000002</v>
      </c>
      <c r="G116" s="601">
        <v>30.615913346000003</v>
      </c>
      <c r="H116" s="601">
        <v>51.965551095000002</v>
      </c>
      <c r="I116" s="601">
        <v>1.117198742</v>
      </c>
      <c r="J116" s="601">
        <v>8.6625460630000006</v>
      </c>
      <c r="K116" s="601">
        <v>0.825440544</v>
      </c>
      <c r="L116" s="601">
        <v>10.274025655999999</v>
      </c>
      <c r="M116" s="601">
        <v>2.0354303389999999</v>
      </c>
      <c r="N116" s="601">
        <v>18.696027606000001</v>
      </c>
      <c r="O116" s="601">
        <v>7.0713269639999998</v>
      </c>
      <c r="P116" s="601">
        <v>0</v>
      </c>
      <c r="Q116" s="601">
        <v>47.972159455999993</v>
      </c>
      <c r="R116" s="601">
        <v>0.24031845799999998</v>
      </c>
      <c r="S116" s="601">
        <v>36.651045891000003</v>
      </c>
      <c r="T116" s="601">
        <v>30.353750014999999</v>
      </c>
      <c r="U116" s="601">
        <v>1.813009278</v>
      </c>
      <c r="V116" s="601">
        <v>8.8946221609999991</v>
      </c>
      <c r="W116" s="601">
        <v>10.554829409999998</v>
      </c>
      <c r="X116" s="601">
        <v>18.851372507000001</v>
      </c>
      <c r="Y116" s="601">
        <v>2.7449506380000002</v>
      </c>
      <c r="Z116" s="601">
        <v>20.533005909</v>
      </c>
      <c r="AA116" s="601">
        <v>0</v>
      </c>
      <c r="AB116" s="601">
        <v>7.5460620000000009</v>
      </c>
      <c r="AC116" s="601">
        <v>3.8527875429999998</v>
      </c>
      <c r="AD116" s="601">
        <v>51.132849105999995</v>
      </c>
      <c r="AE116" s="601">
        <v>1.922652555</v>
      </c>
      <c r="AF116" s="601">
        <v>37.021962551999998</v>
      </c>
      <c r="AG116" s="601">
        <v>13.403235237000001</v>
      </c>
      <c r="AH116" s="601">
        <v>3.5717679769999999</v>
      </c>
      <c r="AI116" s="601">
        <v>44.113459689999999</v>
      </c>
      <c r="AJ116" s="601">
        <v>53.195301256</v>
      </c>
      <c r="AK116" s="601">
        <v>7.5764551739999995</v>
      </c>
      <c r="AL116" s="601">
        <v>10.268108200999999</v>
      </c>
      <c r="AM116" s="601">
        <v>21.649201587</v>
      </c>
      <c r="AN116" s="601">
        <v>0</v>
      </c>
      <c r="AO116" s="601">
        <v>8.0213442799999992</v>
      </c>
      <c r="AP116" s="601">
        <v>12.581843562</v>
      </c>
      <c r="AQ116" s="601">
        <v>9.056692696999999</v>
      </c>
      <c r="AR116" s="601">
        <v>97.265289525</v>
      </c>
      <c r="AS116" s="601">
        <v>6.1597314819999998</v>
      </c>
      <c r="AT116" s="601">
        <v>4.7773699999999995</v>
      </c>
      <c r="AU116" s="601">
        <v>58.822261999999988</v>
      </c>
      <c r="AV116" s="601">
        <v>26.394771204000001</v>
      </c>
      <c r="AW116" s="601">
        <v>6.9810858910000002</v>
      </c>
      <c r="AX116" s="601">
        <v>24.142312999000001</v>
      </c>
      <c r="AY116" s="601">
        <v>0.531323502</v>
      </c>
      <c r="AZ116" s="601">
        <v>5.2342624570000007</v>
      </c>
      <c r="BA116" s="601">
        <v>1.0111021920000001</v>
      </c>
      <c r="BB116" s="601">
        <v>67.936107326759995</v>
      </c>
      <c r="BC116" s="601">
        <v>1.03516734123</v>
      </c>
      <c r="BD116" s="601">
        <v>13.367550886</v>
      </c>
      <c r="BE116" s="601">
        <v>41.011713339000003</v>
      </c>
      <c r="BF116" s="601">
        <v>37.631219074000001</v>
      </c>
      <c r="BG116" s="601">
        <v>29.764305502999996</v>
      </c>
      <c r="BH116" s="601">
        <v>25.662271436000001</v>
      </c>
      <c r="BI116" s="601">
        <v>4.6969805640000004</v>
      </c>
      <c r="BJ116" s="601">
        <v>72.178950183000012</v>
      </c>
      <c r="BK116" s="601">
        <v>2.2913186510000001</v>
      </c>
      <c r="BL116" s="601">
        <v>4.1133515819999991</v>
      </c>
      <c r="BM116" s="601">
        <v>11.480174020999998</v>
      </c>
      <c r="BN116" s="601">
        <v>0.244489505</v>
      </c>
      <c r="BO116" s="601">
        <v>0.210040425</v>
      </c>
      <c r="BP116" s="601">
        <v>36.401174263000001</v>
      </c>
      <c r="BQ116" s="601">
        <v>29.136299999999999</v>
      </c>
      <c r="BR116" s="601">
        <v>5.0500000000000003E-2</v>
      </c>
      <c r="BS116" s="601">
        <v>16.354800000000001</v>
      </c>
      <c r="BT116" s="601">
        <v>40.385982536352834</v>
      </c>
      <c r="BU116" s="601">
        <v>0</v>
      </c>
      <c r="BV116" s="601">
        <v>3.0729541479283036</v>
      </c>
      <c r="BW116" s="601">
        <v>5.260235500000876E-4</v>
      </c>
      <c r="BX116" s="601">
        <v>9.1826426500000002E-2</v>
      </c>
      <c r="BY116" s="601">
        <v>12.982690138090351</v>
      </c>
      <c r="BZ116" s="601">
        <v>31.033814600552404</v>
      </c>
      <c r="CA116" s="601">
        <v>17.757997552074478</v>
      </c>
      <c r="CB116" s="601">
        <v>32.66273206789338</v>
      </c>
      <c r="CC116" s="601">
        <v>11.074034852134075</v>
      </c>
      <c r="CD116" s="601">
        <v>32.700150377666034</v>
      </c>
      <c r="CE116" s="601">
        <v>42.709039008523469</v>
      </c>
      <c r="CF116" s="601">
        <v>8.4914818258642306</v>
      </c>
      <c r="CG116" s="601">
        <v>2.9367541546255658</v>
      </c>
      <c r="CH116" s="601">
        <v>39.867508568122986</v>
      </c>
      <c r="CI116" s="601">
        <v>0.4505358125808413</v>
      </c>
      <c r="CJ116" s="601">
        <v>6.1572929790496084E-2</v>
      </c>
      <c r="CK116" s="601">
        <v>0.3515643368251512</v>
      </c>
      <c r="CL116" s="601">
        <v>5.4330064326454339</v>
      </c>
      <c r="CM116" s="601">
        <v>20.722085809617504</v>
      </c>
      <c r="CN116" s="601">
        <v>10.027234982980973</v>
      </c>
      <c r="CO116" s="601">
        <v>17.574926579780833</v>
      </c>
      <c r="CP116" s="601">
        <v>6.1004475483840262E-2</v>
      </c>
      <c r="CQ116" s="601">
        <v>18.410786140034833</v>
      </c>
      <c r="CR116" s="601">
        <v>4.6459715500613363</v>
      </c>
      <c r="CS116" s="601">
        <v>11.644424817805959</v>
      </c>
      <c r="CT116" s="601">
        <v>63.104221270265896</v>
      </c>
      <c r="CU116" s="601">
        <v>8.3267635304785639</v>
      </c>
      <c r="CV116" s="601">
        <v>5.3526167373176385E-2</v>
      </c>
      <c r="CW116" s="601">
        <v>17.62001316069103</v>
      </c>
      <c r="CX116" s="601">
        <v>5.4375696773941051</v>
      </c>
      <c r="CY116" s="601">
        <v>27.297930233327257</v>
      </c>
      <c r="CZ116" s="685">
        <v>0.68299319136206749</v>
      </c>
      <c r="DA116" s="601">
        <v>18.500350525863201</v>
      </c>
      <c r="DB116" s="601">
        <v>6.1547591233999999</v>
      </c>
      <c r="DC116" s="601">
        <v>21.85774148142</v>
      </c>
      <c r="DD116" s="601">
        <v>0.27488678799999999</v>
      </c>
      <c r="DE116" s="601">
        <v>33.148919335843495</v>
      </c>
      <c r="DF116" s="601">
        <v>22.95045653645364</v>
      </c>
      <c r="DG116" s="601">
        <v>0.45384504142463566</v>
      </c>
      <c r="DH116" s="601">
        <v>3.0471868759055294</v>
      </c>
      <c r="DI116" s="601">
        <v>0.34657287472925635</v>
      </c>
      <c r="DJ116" s="601">
        <v>54.368579620764223</v>
      </c>
      <c r="DK116" s="601">
        <v>0.23876751243749914</v>
      </c>
      <c r="DL116" s="686">
        <v>43.464944561485638</v>
      </c>
      <c r="DM116" s="601">
        <v>21.286172955145268</v>
      </c>
      <c r="DN116" s="601">
        <v>6.15912446300276</v>
      </c>
      <c r="DO116" s="601">
        <v>0.36889618367652649</v>
      </c>
      <c r="DP116" s="601">
        <v>0.3018041686636207</v>
      </c>
      <c r="DQ116" s="601">
        <v>16.246436408114487</v>
      </c>
      <c r="DR116" s="601">
        <v>48.103489986870606</v>
      </c>
      <c r="DS116" s="601">
        <v>15.925133723153333</v>
      </c>
      <c r="DT116" s="601">
        <v>5.8007764595570457E-2</v>
      </c>
      <c r="DU116" s="601">
        <v>10.541360405145587</v>
      </c>
      <c r="DV116" s="601">
        <v>12.189416837913845</v>
      </c>
      <c r="DW116" s="601">
        <v>4.4983689553372501E-2</v>
      </c>
      <c r="DX116" s="686">
        <v>52.957257360683563</v>
      </c>
      <c r="DY116" s="601">
        <v>22.330994918999998</v>
      </c>
      <c r="DZ116" s="601">
        <v>8.3537451970000003</v>
      </c>
      <c r="EA116" s="601">
        <v>6.3896163980000003</v>
      </c>
      <c r="EB116" s="601">
        <v>14.108040666624467</v>
      </c>
      <c r="EC116" s="601">
        <v>9.5209014795940092</v>
      </c>
      <c r="ED116" s="601">
        <v>48.929272409394486</v>
      </c>
      <c r="EE116" s="601">
        <v>39.430327586326584</v>
      </c>
      <c r="EF116" s="601">
        <v>3.5058122900716104</v>
      </c>
      <c r="EG116" s="601">
        <v>15.89035991079462</v>
      </c>
      <c r="EH116" s="601">
        <v>20.966980069027823</v>
      </c>
      <c r="EI116" s="601">
        <v>5.0993692085567657E-2</v>
      </c>
      <c r="EJ116" s="686">
        <v>0.7199081113879362</v>
      </c>
      <c r="EK116" s="601">
        <v>8.246678119256373</v>
      </c>
      <c r="EL116" s="601">
        <v>16.731777538332228</v>
      </c>
      <c r="EM116" s="601">
        <v>0.2027860917652563</v>
      </c>
      <c r="EN116" s="601">
        <v>2.364907381854027E-2</v>
      </c>
      <c r="EO116" s="601">
        <v>2.350520414</v>
      </c>
      <c r="EP116" s="601">
        <v>79.196747735965999</v>
      </c>
      <c r="EQ116" s="601">
        <v>14.032465188655175</v>
      </c>
      <c r="ER116" s="601">
        <v>25.71504433300705</v>
      </c>
      <c r="ES116" s="601">
        <v>9.7848614553610838E-2</v>
      </c>
      <c r="ET116" s="601">
        <v>14.885247384866869</v>
      </c>
      <c r="EU116" s="601">
        <v>0</v>
      </c>
      <c r="EV116" s="686">
        <v>0.21532801592438158</v>
      </c>
      <c r="EW116" s="692">
        <v>18.885914780479233</v>
      </c>
      <c r="EX116" s="692">
        <v>0</v>
      </c>
      <c r="EY116" s="692">
        <v>9.608507644444737</v>
      </c>
      <c r="EZ116" s="692">
        <v>0</v>
      </c>
      <c r="FA116" s="692">
        <v>9.2111639751582803</v>
      </c>
      <c r="FB116" s="692">
        <v>52.863934318023269</v>
      </c>
      <c r="FC116" s="692">
        <v>0</v>
      </c>
      <c r="FD116" s="692">
        <v>17.942072601710958</v>
      </c>
      <c r="FE116" s="692">
        <v>0</v>
      </c>
      <c r="FF116" s="692">
        <v>26.339455367801001</v>
      </c>
      <c r="FG116" s="692">
        <v>0</v>
      </c>
      <c r="FH116" s="692">
        <v>42.879513273999997</v>
      </c>
      <c r="FI116" s="692">
        <v>0</v>
      </c>
      <c r="FJ116" s="692">
        <v>0</v>
      </c>
      <c r="FK116" s="692">
        <v>55.78206542418198</v>
      </c>
      <c r="FL116" s="692">
        <v>35.485712861354926</v>
      </c>
      <c r="FM116" s="692">
        <v>0</v>
      </c>
      <c r="FN116" s="692">
        <v>28.462910114962668</v>
      </c>
      <c r="FO116" s="692">
        <v>0</v>
      </c>
      <c r="FP116" s="692">
        <v>0</v>
      </c>
      <c r="FQ116" s="692">
        <v>74.49219628223868</v>
      </c>
      <c r="FR116" s="692">
        <v>15.214705663450417</v>
      </c>
      <c r="FS116" s="692">
        <v>0</v>
      </c>
      <c r="FT116" s="692">
        <v>56.902254674493491</v>
      </c>
      <c r="FU116" s="692">
        <v>56.902254674493491</v>
      </c>
      <c r="FV116" s="692">
        <v>56.902254674493491</v>
      </c>
      <c r="FW116" s="692">
        <v>56.902254674493491</v>
      </c>
      <c r="FX116" s="692">
        <v>56.902254674493491</v>
      </c>
      <c r="FY116" s="692">
        <v>56.902254674493491</v>
      </c>
      <c r="FZ116" s="692">
        <v>56.902254674493491</v>
      </c>
      <c r="GA116" s="692">
        <v>56.902254674493491</v>
      </c>
      <c r="GB116" s="692">
        <v>56.902254674493491</v>
      </c>
      <c r="GC116" s="692">
        <v>56.902254674493491</v>
      </c>
      <c r="GD116" s="692">
        <v>56.902254674493491</v>
      </c>
      <c r="GE116" s="692">
        <v>56.902254674493491</v>
      </c>
      <c r="GF116" s="692">
        <v>56.902254674493491</v>
      </c>
      <c r="GG116" s="692">
        <v>56.902254674493491</v>
      </c>
      <c r="GH116" s="692">
        <v>56.902254674493491</v>
      </c>
      <c r="GI116" s="692">
        <v>56.902254674493491</v>
      </c>
      <c r="GJ116" s="692">
        <v>56.902254674493491</v>
      </c>
      <c r="GK116" s="692">
        <v>56.902254674493491</v>
      </c>
      <c r="GL116" s="692">
        <v>56.902254674493491</v>
      </c>
      <c r="GM116" s="692">
        <v>56.902254674493491</v>
      </c>
      <c r="GN116" s="692">
        <v>56.902254674493491</v>
      </c>
      <c r="GO116" s="692">
        <v>56.902254674493491</v>
      </c>
      <c r="GP116" s="692">
        <v>56.902254674493491</v>
      </c>
      <c r="GQ116" s="692">
        <v>56.902254674493491</v>
      </c>
      <c r="GR116" s="692">
        <v>56.902254674493491</v>
      </c>
      <c r="GS116" s="692">
        <v>56.902254674493491</v>
      </c>
      <c r="GT116" s="692">
        <v>56.902254674493491</v>
      </c>
      <c r="GU116" s="692">
        <v>56.902254674493491</v>
      </c>
      <c r="GV116" s="692">
        <v>56.902254674493491</v>
      </c>
      <c r="GW116" s="692">
        <v>56.902254674493491</v>
      </c>
      <c r="GX116" s="692">
        <v>56.902254674493491</v>
      </c>
    </row>
    <row r="117" spans="2:206" ht="15.75">
      <c r="B117" s="691" t="s">
        <v>944</v>
      </c>
      <c r="C117" s="601">
        <v>0</v>
      </c>
      <c r="D117" s="601">
        <v>0</v>
      </c>
      <c r="E117" s="601">
        <v>19.096</v>
      </c>
      <c r="F117" s="601">
        <v>0</v>
      </c>
      <c r="G117" s="601">
        <v>0</v>
      </c>
      <c r="H117" s="601">
        <v>18.920000000000002</v>
      </c>
      <c r="I117" s="601">
        <v>0</v>
      </c>
      <c r="J117" s="601">
        <v>0</v>
      </c>
      <c r="K117" s="601">
        <v>20.327999999999999</v>
      </c>
      <c r="L117" s="601">
        <v>0</v>
      </c>
      <c r="M117" s="601">
        <v>0</v>
      </c>
      <c r="N117" s="601">
        <v>15.656000000000001</v>
      </c>
      <c r="O117" s="601">
        <v>0</v>
      </c>
      <c r="P117" s="601">
        <v>0</v>
      </c>
      <c r="Q117" s="601">
        <v>13.61007</v>
      </c>
      <c r="R117" s="601">
        <v>0</v>
      </c>
      <c r="S117" s="601">
        <v>0</v>
      </c>
      <c r="T117" s="601">
        <v>21.278419999999997</v>
      </c>
      <c r="U117" s="601">
        <v>0</v>
      </c>
      <c r="V117" s="601">
        <v>0</v>
      </c>
      <c r="W117" s="601">
        <v>20.6523</v>
      </c>
      <c r="X117" s="601">
        <v>0</v>
      </c>
      <c r="Y117" s="601">
        <v>0</v>
      </c>
      <c r="Z117" s="601">
        <v>38.554199999999994</v>
      </c>
      <c r="AA117" s="601">
        <v>0</v>
      </c>
      <c r="AB117" s="601">
        <v>0</v>
      </c>
      <c r="AC117" s="601">
        <v>27.222999999999999</v>
      </c>
      <c r="AD117" s="601">
        <v>0</v>
      </c>
      <c r="AE117" s="601">
        <v>0</v>
      </c>
      <c r="AF117" s="601">
        <v>14.770896896000002</v>
      </c>
      <c r="AG117" s="601">
        <v>0</v>
      </c>
      <c r="AH117" s="601">
        <v>0</v>
      </c>
      <c r="AI117" s="601">
        <v>31.943841391000003</v>
      </c>
      <c r="AJ117" s="601">
        <v>0</v>
      </c>
      <c r="AK117" s="601">
        <v>0</v>
      </c>
      <c r="AL117" s="601">
        <v>39.854758195999992</v>
      </c>
      <c r="AM117" s="601">
        <v>0</v>
      </c>
      <c r="AN117" s="601">
        <v>0</v>
      </c>
      <c r="AO117" s="601">
        <v>27.3</v>
      </c>
      <c r="AP117" s="601">
        <v>0</v>
      </c>
      <c r="AQ117" s="601">
        <v>0</v>
      </c>
      <c r="AR117" s="601">
        <v>27.3</v>
      </c>
      <c r="AS117" s="601">
        <v>0</v>
      </c>
      <c r="AT117" s="601">
        <v>0</v>
      </c>
      <c r="AU117" s="601">
        <v>34.1</v>
      </c>
      <c r="AV117" s="601">
        <v>0</v>
      </c>
      <c r="AW117" s="601">
        <v>0</v>
      </c>
      <c r="AX117" s="601">
        <v>80</v>
      </c>
      <c r="AY117" s="601">
        <v>0</v>
      </c>
      <c r="AZ117" s="601">
        <v>0</v>
      </c>
      <c r="BA117" s="601">
        <v>25.449000000000002</v>
      </c>
      <c r="BB117" s="601">
        <v>0</v>
      </c>
      <c r="BC117" s="601">
        <v>0</v>
      </c>
      <c r="BD117" s="601">
        <v>24.451000000000001</v>
      </c>
      <c r="BE117" s="601">
        <v>0</v>
      </c>
      <c r="BF117" s="601">
        <v>0</v>
      </c>
      <c r="BG117" s="601">
        <v>28.44</v>
      </c>
      <c r="BH117" s="601">
        <v>50.9206</v>
      </c>
      <c r="BI117" s="601">
        <v>0</v>
      </c>
      <c r="BJ117" s="601">
        <v>28.44</v>
      </c>
      <c r="BK117" s="601">
        <v>0</v>
      </c>
      <c r="BL117" s="601">
        <v>0</v>
      </c>
      <c r="BM117" s="601">
        <v>28.4</v>
      </c>
      <c r="BN117" s="601">
        <v>0</v>
      </c>
      <c r="BO117" s="601">
        <v>0</v>
      </c>
      <c r="BP117" s="601">
        <v>63.072049327625756</v>
      </c>
      <c r="BQ117" s="601">
        <v>12.203299451901628</v>
      </c>
      <c r="BR117" s="601">
        <v>14.813409459931112</v>
      </c>
      <c r="BS117" s="601">
        <v>6.5902026762721153</v>
      </c>
      <c r="BT117" s="601">
        <v>7.9663939819053082</v>
      </c>
      <c r="BU117" s="601">
        <v>41.538890177774903</v>
      </c>
      <c r="BV117" s="601">
        <v>29.001320784256873</v>
      </c>
      <c r="BW117" s="601">
        <v>6.4084407417666696E-6</v>
      </c>
      <c r="BX117" s="601">
        <v>3.9502690426215792</v>
      </c>
      <c r="BY117" s="601">
        <v>8.9347603934343383</v>
      </c>
      <c r="BZ117" s="601">
        <v>6.8720589184452443</v>
      </c>
      <c r="CA117" s="601">
        <v>32.567005592195322</v>
      </c>
      <c r="CB117" s="601">
        <v>10.462383112820836</v>
      </c>
      <c r="CC117" s="601">
        <v>20.644770703771695</v>
      </c>
      <c r="CD117" s="601">
        <v>6.2068516957338105</v>
      </c>
      <c r="CE117" s="601">
        <v>33.654755862294493</v>
      </c>
      <c r="CF117" s="601">
        <v>40.164865416949603</v>
      </c>
      <c r="CG117" s="601">
        <v>33.30229618613545</v>
      </c>
      <c r="CH117" s="601">
        <v>23.305426911000946</v>
      </c>
      <c r="CI117" s="601">
        <v>22.369328398681304</v>
      </c>
      <c r="CJ117" s="601">
        <v>15.370313869472696</v>
      </c>
      <c r="CK117" s="601">
        <v>15.260357731845993</v>
      </c>
      <c r="CL117" s="601">
        <v>55.08162525346021</v>
      </c>
      <c r="CM117" s="601">
        <v>16.101722923910174</v>
      </c>
      <c r="CN117" s="601">
        <v>21.799460293312592</v>
      </c>
      <c r="CO117" s="601">
        <v>16.87350672279609</v>
      </c>
      <c r="CP117" s="601">
        <v>20.574332516946019</v>
      </c>
      <c r="CQ117" s="601">
        <v>13.677160760257889</v>
      </c>
      <c r="CR117" s="601">
        <v>22.966062853869769</v>
      </c>
      <c r="CS117" s="601">
        <v>25.792258359012344</v>
      </c>
      <c r="CT117" s="601">
        <v>25.594723744156603</v>
      </c>
      <c r="CU117" s="601">
        <v>18.835302128312126</v>
      </c>
      <c r="CV117" s="601">
        <v>20.69342160459518</v>
      </c>
      <c r="CW117" s="601">
        <v>18.249102545774683</v>
      </c>
      <c r="CX117" s="601">
        <v>12.54749310504959</v>
      </c>
      <c r="CY117" s="601">
        <v>24.637015591921291</v>
      </c>
      <c r="CZ117" s="685">
        <v>20.593317581711112</v>
      </c>
      <c r="DA117" s="601">
        <v>13.393209566950036</v>
      </c>
      <c r="DB117" s="601">
        <v>19.014873858627084</v>
      </c>
      <c r="DC117" s="601">
        <v>15.961916574422874</v>
      </c>
      <c r="DD117" s="601">
        <v>2.7668482446498701</v>
      </c>
      <c r="DE117" s="601">
        <v>28.856931312514178</v>
      </c>
      <c r="DF117" s="601">
        <v>16.746220442835956</v>
      </c>
      <c r="DG117" s="601">
        <v>9.5322054394374973</v>
      </c>
      <c r="DH117" s="601">
        <v>11.499391937616629</v>
      </c>
      <c r="DI117" s="601">
        <v>15.068402622945877</v>
      </c>
      <c r="DJ117" s="601">
        <v>10.864885881361992</v>
      </c>
      <c r="DK117" s="601">
        <v>19.297643562043543</v>
      </c>
      <c r="DL117" s="686">
        <v>5.9374705565944614</v>
      </c>
      <c r="DM117" s="601">
        <v>4.5689722600492333</v>
      </c>
      <c r="DN117" s="601">
        <v>1.9976494589589138</v>
      </c>
      <c r="DO117" s="601">
        <v>19.857829355710404</v>
      </c>
      <c r="DP117" s="601">
        <v>3.0254844532894221</v>
      </c>
      <c r="DQ117" s="601">
        <v>0</v>
      </c>
      <c r="DR117" s="601">
        <v>0</v>
      </c>
      <c r="DS117" s="601">
        <v>15.873335991999999</v>
      </c>
      <c r="DT117" s="601">
        <v>0</v>
      </c>
      <c r="DU117" s="601">
        <v>0</v>
      </c>
      <c r="DV117" s="601">
        <v>12.168713068197375</v>
      </c>
      <c r="DW117" s="601">
        <v>0</v>
      </c>
      <c r="DX117" s="686">
        <v>0</v>
      </c>
      <c r="DY117" s="601">
        <v>12.04303298669176</v>
      </c>
      <c r="DZ117" s="601">
        <v>11.58141738339774</v>
      </c>
      <c r="EA117" s="601">
        <v>18.953049629910502</v>
      </c>
      <c r="EB117" s="601">
        <v>9.2129121794719193</v>
      </c>
      <c r="EC117" s="601">
        <v>18.666473033356318</v>
      </c>
      <c r="ED117" s="601">
        <v>14.698114787171765</v>
      </c>
      <c r="EE117" s="601">
        <v>7.7343715577035592</v>
      </c>
      <c r="EF117" s="601">
        <v>12.544701009695537</v>
      </c>
      <c r="EG117" s="601">
        <v>21.498427432600909</v>
      </c>
      <c r="EH117" s="601">
        <v>3.5217398195229666</v>
      </c>
      <c r="EI117" s="601">
        <v>8.0850167052850175</v>
      </c>
      <c r="EJ117" s="686">
        <v>30.170743475192022</v>
      </c>
      <c r="EK117" s="601">
        <v>15.676377072254855</v>
      </c>
      <c r="EL117" s="601">
        <v>16.280776577680143</v>
      </c>
      <c r="EM117" s="601">
        <v>31.957153649935002</v>
      </c>
      <c r="EN117" s="601">
        <v>25.689925104930648</v>
      </c>
      <c r="EO117" s="601">
        <v>6.238642488411001</v>
      </c>
      <c r="EP117" s="601">
        <v>31.957153649935002</v>
      </c>
      <c r="EQ117" s="601">
        <v>11.77235596909156</v>
      </c>
      <c r="ER117" s="601">
        <v>14.546519893461165</v>
      </c>
      <c r="ES117" s="601">
        <v>26.318875862817901</v>
      </c>
      <c r="ET117" s="601">
        <v>17.045294526785639</v>
      </c>
      <c r="EU117" s="601">
        <v>9.2735813359162655</v>
      </c>
      <c r="EV117" s="686">
        <v>26.318875862950499</v>
      </c>
      <c r="EW117" s="692">
        <v>13.355919074614171</v>
      </c>
      <c r="EX117" s="692">
        <v>19.120340874614172</v>
      </c>
      <c r="EY117" s="692">
        <v>32.476259949591501</v>
      </c>
      <c r="EZ117" s="692">
        <v>17.141012261463228</v>
      </c>
      <c r="FA117" s="692">
        <v>19.380457481936588</v>
      </c>
      <c r="FB117" s="692">
        <v>28.4262599495915</v>
      </c>
      <c r="FC117" s="692">
        <v>18.57477772208745</v>
      </c>
      <c r="FD117" s="692">
        <v>22.887552055495807</v>
      </c>
      <c r="FE117" s="692">
        <v>23.485399915408056</v>
      </c>
      <c r="FF117" s="692">
        <v>17.094977885269913</v>
      </c>
      <c r="FG117" s="692">
        <v>25.711020665681996</v>
      </c>
      <c r="FH117" s="692">
        <v>22.173864846495658</v>
      </c>
      <c r="FI117" s="692">
        <v>18.016468952481294</v>
      </c>
      <c r="FJ117" s="692">
        <v>22.038160849417618</v>
      </c>
      <c r="FK117" s="692">
        <v>29.332774612660895</v>
      </c>
      <c r="FL117" s="692">
        <v>20.310040481209192</v>
      </c>
      <c r="FM117" s="692">
        <v>24.596989962932081</v>
      </c>
      <c r="FN117" s="692">
        <v>24.480373970418551</v>
      </c>
      <c r="FO117" s="692">
        <v>26.0973223375467</v>
      </c>
      <c r="FP117" s="692">
        <v>26.0973223375467</v>
      </c>
      <c r="FQ117" s="692">
        <v>27.482987069546699</v>
      </c>
      <c r="FR117" s="692">
        <v>24.877549419213427</v>
      </c>
      <c r="FS117" s="692">
        <v>26.540783368213397</v>
      </c>
      <c r="FT117" s="692">
        <v>24.877549419213427</v>
      </c>
      <c r="FU117" s="692">
        <v>24.877549419213427</v>
      </c>
      <c r="FV117" s="692">
        <v>24.877549419213427</v>
      </c>
      <c r="FW117" s="692">
        <v>24.877549419213427</v>
      </c>
      <c r="FX117" s="692">
        <v>24.877549419213427</v>
      </c>
      <c r="FY117" s="692">
        <v>24.877549419213427</v>
      </c>
      <c r="FZ117" s="692">
        <v>24.877549419213427</v>
      </c>
      <c r="GA117" s="692">
        <v>24.877549419213427</v>
      </c>
      <c r="GB117" s="692">
        <v>24.877549419213427</v>
      </c>
      <c r="GC117" s="692">
        <v>24.877549419213427</v>
      </c>
      <c r="GD117" s="692">
        <v>24.877549419213427</v>
      </c>
      <c r="GE117" s="692">
        <v>24.877549419213427</v>
      </c>
      <c r="GF117" s="692">
        <v>24.877549419213427</v>
      </c>
      <c r="GG117" s="692">
        <v>24.877549419213427</v>
      </c>
      <c r="GH117" s="692">
        <v>24.877549419213427</v>
      </c>
      <c r="GI117" s="692">
        <v>24.877549419213427</v>
      </c>
      <c r="GJ117" s="692">
        <v>24.877549419213427</v>
      </c>
      <c r="GK117" s="692">
        <v>24.877549419213427</v>
      </c>
      <c r="GL117" s="692">
        <v>24.877549419213427</v>
      </c>
      <c r="GM117" s="692">
        <v>24.877549419213427</v>
      </c>
      <c r="GN117" s="692">
        <v>24.877549419213427</v>
      </c>
      <c r="GO117" s="692">
        <v>24.877549419213427</v>
      </c>
      <c r="GP117" s="692">
        <v>24.877549419213427</v>
      </c>
      <c r="GQ117" s="692">
        <v>24.877549419213427</v>
      </c>
      <c r="GR117" s="692">
        <v>24.877549419213427</v>
      </c>
      <c r="GS117" s="692">
        <v>24.877549419213427</v>
      </c>
      <c r="GT117" s="692">
        <v>24.877549419213427</v>
      </c>
      <c r="GU117" s="692">
        <v>24.877549419213427</v>
      </c>
      <c r="GV117" s="692">
        <v>24.877549419213427</v>
      </c>
      <c r="GW117" s="692">
        <v>24.877549419213427</v>
      </c>
      <c r="GX117" s="692">
        <v>24.877549419213427</v>
      </c>
    </row>
    <row r="118" spans="2:206" ht="15.75">
      <c r="B118" s="694" t="s">
        <v>945</v>
      </c>
      <c r="C118" s="601">
        <v>31.113846187904123</v>
      </c>
      <c r="D118" s="601">
        <v>33.929240033719999</v>
      </c>
      <c r="E118" s="601">
        <v>51.190462517032501</v>
      </c>
      <c r="F118" s="601">
        <v>40.268011869128273</v>
      </c>
      <c r="G118" s="601">
        <v>24.212936727898001</v>
      </c>
      <c r="H118" s="601">
        <v>45.179957022725901</v>
      </c>
      <c r="I118" s="601">
        <v>55.8103188453263</v>
      </c>
      <c r="J118" s="601">
        <v>32.404558326849603</v>
      </c>
      <c r="K118" s="601">
        <v>56.868435660884003</v>
      </c>
      <c r="L118" s="601">
        <v>40.114778642740006</v>
      </c>
      <c r="M118" s="601">
        <v>31.185432896099996</v>
      </c>
      <c r="N118" s="601">
        <v>48.464992930080001</v>
      </c>
      <c r="O118" s="601">
        <v>37.599948009391603</v>
      </c>
      <c r="P118" s="601">
        <v>34.876504099342704</v>
      </c>
      <c r="Q118" s="601">
        <v>54.602413516725001</v>
      </c>
      <c r="R118" s="601">
        <v>61.171064788264005</v>
      </c>
      <c r="S118" s="601">
        <v>33.091063065655497</v>
      </c>
      <c r="T118" s="601">
        <v>49.348105392392</v>
      </c>
      <c r="U118" s="601">
        <v>60.218298840349995</v>
      </c>
      <c r="V118" s="601">
        <v>44.479926035408006</v>
      </c>
      <c r="W118" s="601">
        <v>71.80984676760481</v>
      </c>
      <c r="X118" s="601">
        <v>88.118180455573395</v>
      </c>
      <c r="Y118" s="601">
        <v>30.6191103237894</v>
      </c>
      <c r="Z118" s="601">
        <v>83.810174073706989</v>
      </c>
      <c r="AA118" s="601">
        <v>49.265808352000001</v>
      </c>
      <c r="AB118" s="601">
        <v>36.787428904000002</v>
      </c>
      <c r="AC118" s="601">
        <v>100.839280293</v>
      </c>
      <c r="AD118" s="601">
        <v>61.970627678999996</v>
      </c>
      <c r="AE118" s="601">
        <v>42.037399139999998</v>
      </c>
      <c r="AF118" s="601">
        <v>58.600805208000011</v>
      </c>
      <c r="AG118" s="601">
        <v>46.727141095</v>
      </c>
      <c r="AH118" s="601">
        <v>45.196983449999998</v>
      </c>
      <c r="AI118" s="601">
        <v>100.94934549200002</v>
      </c>
      <c r="AJ118" s="601">
        <v>73.751512684999994</v>
      </c>
      <c r="AK118" s="601">
        <v>52.546027526000003</v>
      </c>
      <c r="AL118" s="601">
        <v>85.616203753999997</v>
      </c>
      <c r="AM118" s="601">
        <v>66.299067429259992</v>
      </c>
      <c r="AN118" s="601">
        <v>40.593019098060005</v>
      </c>
      <c r="AO118" s="601">
        <v>84.816624014327218</v>
      </c>
      <c r="AP118" s="601">
        <v>67.161112869120004</v>
      </c>
      <c r="AQ118" s="601">
        <v>65.593571150347984</v>
      </c>
      <c r="AR118" s="601">
        <v>76.930057421065598</v>
      </c>
      <c r="AS118" s="601">
        <v>52.346549717240002</v>
      </c>
      <c r="AT118" s="601">
        <v>75.539561062880011</v>
      </c>
      <c r="AU118" s="601">
        <v>99.261310907549984</v>
      </c>
      <c r="AV118" s="601">
        <v>76.398074650079991</v>
      </c>
      <c r="AW118" s="601">
        <v>56.413795972900793</v>
      </c>
      <c r="AX118" s="601">
        <v>118.0142915183675</v>
      </c>
      <c r="AY118" s="601">
        <v>64.438460127999988</v>
      </c>
      <c r="AZ118" s="601">
        <v>45.758440004000001</v>
      </c>
      <c r="BA118" s="601">
        <v>132.03570007300002</v>
      </c>
      <c r="BB118" s="601">
        <v>86.553274928000008</v>
      </c>
      <c r="BC118" s="601">
        <v>94.541698818</v>
      </c>
      <c r="BD118" s="601">
        <v>83.437803747000004</v>
      </c>
      <c r="BE118" s="601">
        <v>50.160957434999993</v>
      </c>
      <c r="BF118" s="601">
        <v>85.418576400999996</v>
      </c>
      <c r="BG118" s="601">
        <v>80.972930940999987</v>
      </c>
      <c r="BH118" s="601">
        <v>92.236027882819997</v>
      </c>
      <c r="BI118" s="601">
        <v>67.167033942000018</v>
      </c>
      <c r="BJ118" s="601">
        <v>120.089135438</v>
      </c>
      <c r="BK118" s="601">
        <v>85.731333924890009</v>
      </c>
      <c r="BL118" s="601">
        <v>59.496136133479993</v>
      </c>
      <c r="BM118" s="601">
        <v>131.36413443499998</v>
      </c>
      <c r="BN118" s="601">
        <v>111.25802000000002</v>
      </c>
      <c r="BO118" s="601">
        <v>111.82221942385</v>
      </c>
      <c r="BP118" s="601">
        <v>114.05307858658</v>
      </c>
      <c r="BQ118" s="601">
        <v>73.728099999999984</v>
      </c>
      <c r="BR118" s="601">
        <v>68.467799999999997</v>
      </c>
      <c r="BS118" s="601">
        <v>136.54740000000001</v>
      </c>
      <c r="BT118" s="601">
        <v>121.91829581300001</v>
      </c>
      <c r="BU118" s="601">
        <v>72.599040844000001</v>
      </c>
      <c r="BV118" s="601">
        <v>41.273675468</v>
      </c>
      <c r="BW118" s="601">
        <v>80.05536907403436</v>
      </c>
      <c r="BX118" s="601">
        <v>80.258989039645556</v>
      </c>
      <c r="BY118" s="601">
        <v>59.303305091246877</v>
      </c>
      <c r="BZ118" s="601">
        <v>127.34907455078395</v>
      </c>
      <c r="CA118" s="601">
        <v>202.61559797621354</v>
      </c>
      <c r="CB118" s="601">
        <v>62.595220320441499</v>
      </c>
      <c r="CC118" s="601">
        <v>75.398048042979383</v>
      </c>
      <c r="CD118" s="601">
        <v>116.41391544855834</v>
      </c>
      <c r="CE118" s="601">
        <v>108.061891988951</v>
      </c>
      <c r="CF118" s="601">
        <v>184.53382344332474</v>
      </c>
      <c r="CG118" s="601">
        <v>114.23956239609714</v>
      </c>
      <c r="CH118" s="601">
        <v>88.621054460907445</v>
      </c>
      <c r="CI118" s="601">
        <v>156.07666278087683</v>
      </c>
      <c r="CJ118" s="601">
        <v>98.019819600030885</v>
      </c>
      <c r="CK118" s="601">
        <v>114.94251640501365</v>
      </c>
      <c r="CL118" s="601">
        <v>195.03469061557522</v>
      </c>
      <c r="CM118" s="601">
        <v>164.44063315294568</v>
      </c>
      <c r="CN118" s="601">
        <v>125.67780354697906</v>
      </c>
      <c r="CO118" s="601">
        <v>129.35975012920775</v>
      </c>
      <c r="CP118" s="601">
        <v>122.08768675311194</v>
      </c>
      <c r="CQ118" s="601">
        <v>153.64729846200487</v>
      </c>
      <c r="CR118" s="601">
        <v>138.7763964415644</v>
      </c>
      <c r="CS118" s="601">
        <v>122.09486237889624</v>
      </c>
      <c r="CT118" s="601">
        <v>122.83016278247229</v>
      </c>
      <c r="CU118" s="601">
        <v>143.17180662702862</v>
      </c>
      <c r="CV118" s="601">
        <v>115.5815087056594</v>
      </c>
      <c r="CW118" s="601">
        <v>165.38609906588039</v>
      </c>
      <c r="CX118" s="601">
        <v>196.19077385458357</v>
      </c>
      <c r="CY118" s="601">
        <v>158.79279628529045</v>
      </c>
      <c r="CZ118" s="685">
        <v>106.20265475848933</v>
      </c>
      <c r="DA118" s="601">
        <v>125.90392073118774</v>
      </c>
      <c r="DB118" s="601">
        <v>137.78028152460263</v>
      </c>
      <c r="DC118" s="601">
        <v>140.25951327044987</v>
      </c>
      <c r="DD118" s="601">
        <v>181.03113457810599</v>
      </c>
      <c r="DE118" s="601">
        <v>133.59107503725619</v>
      </c>
      <c r="DF118" s="601">
        <v>124.99797351772597</v>
      </c>
      <c r="DG118" s="601">
        <v>200.57786962964295</v>
      </c>
      <c r="DH118" s="601">
        <v>120.35295229431404</v>
      </c>
      <c r="DI118" s="601">
        <v>137.93984202643321</v>
      </c>
      <c r="DJ118" s="601">
        <v>193.9107170616918</v>
      </c>
      <c r="DK118" s="601">
        <v>156.46417928102301</v>
      </c>
      <c r="DL118" s="686">
        <v>101.83002426994162</v>
      </c>
      <c r="DM118" s="601">
        <v>131.46487819369986</v>
      </c>
      <c r="DN118" s="601">
        <v>158.15634457587427</v>
      </c>
      <c r="DO118" s="601">
        <v>132.709202966487</v>
      </c>
      <c r="DP118" s="601">
        <v>183.79972800606998</v>
      </c>
      <c r="DQ118" s="601">
        <v>136.22093061931383</v>
      </c>
      <c r="DR118" s="601">
        <v>117.4384778483159</v>
      </c>
      <c r="DS118" s="601">
        <v>216.95460047101957</v>
      </c>
      <c r="DT118" s="601">
        <v>121.4618064237073</v>
      </c>
      <c r="DU118" s="601">
        <v>116.25564582039055</v>
      </c>
      <c r="DV118" s="601">
        <v>230.83955515590986</v>
      </c>
      <c r="DW118" s="601">
        <v>171.53838969519907</v>
      </c>
      <c r="DX118" s="686">
        <v>151.24317908213447</v>
      </c>
      <c r="DY118" s="601">
        <v>168.05316746412961</v>
      </c>
      <c r="DZ118" s="601">
        <v>190.28026169930234</v>
      </c>
      <c r="EA118" s="601">
        <v>200.74987264138497</v>
      </c>
      <c r="EB118" s="601">
        <v>201.97593683856834</v>
      </c>
      <c r="EC118" s="601">
        <v>170.27168308078461</v>
      </c>
      <c r="ED118" s="601">
        <v>161.04237998171689</v>
      </c>
      <c r="EE118" s="601">
        <v>211.65316868545517</v>
      </c>
      <c r="EF118" s="601">
        <v>144.19403532654613</v>
      </c>
      <c r="EG118" s="601">
        <v>200.39890556280127</v>
      </c>
      <c r="EH118" s="601">
        <v>180.82204485402741</v>
      </c>
      <c r="EI118" s="601">
        <v>191.50924666579277</v>
      </c>
      <c r="EJ118" s="686">
        <v>141.02253382497364</v>
      </c>
      <c r="EK118" s="601">
        <v>167.75508204563778</v>
      </c>
      <c r="EL118" s="601">
        <v>185.82456451754086</v>
      </c>
      <c r="EM118" s="601">
        <v>203.14002864147531</v>
      </c>
      <c r="EN118" s="601">
        <v>234.80290297242672</v>
      </c>
      <c r="EO118" s="601">
        <v>201.54039909714893</v>
      </c>
      <c r="EP118" s="601">
        <v>231.29813989039039</v>
      </c>
      <c r="EQ118" s="601">
        <v>201.85594968623349</v>
      </c>
      <c r="ER118" s="601">
        <v>182.42216238521141</v>
      </c>
      <c r="ES118" s="601">
        <v>256.93009212244777</v>
      </c>
      <c r="ET118" s="601">
        <v>282.5670358596937</v>
      </c>
      <c r="EU118" s="601">
        <v>246.7077685166656</v>
      </c>
      <c r="EV118" s="686">
        <v>216.79376871111833</v>
      </c>
      <c r="EW118" s="690">
        <v>209.25548368431109</v>
      </c>
      <c r="EX118" s="690">
        <v>238.79553792222853</v>
      </c>
      <c r="EY118" s="690">
        <v>241.18818408051561</v>
      </c>
      <c r="EZ118" s="690">
        <v>312.83020261030657</v>
      </c>
      <c r="FA118" s="690">
        <v>254.70770774415399</v>
      </c>
      <c r="FB118" s="690">
        <v>250.59261100031927</v>
      </c>
      <c r="FC118" s="690">
        <v>230.87779367421945</v>
      </c>
      <c r="FD118" s="690">
        <v>253.87378064570348</v>
      </c>
      <c r="FE118" s="690">
        <v>245.22604881429191</v>
      </c>
      <c r="FF118" s="690">
        <v>232.12207433915793</v>
      </c>
      <c r="FG118" s="690">
        <v>370.10029672032954</v>
      </c>
      <c r="FH118" s="690">
        <v>208.3073173908881</v>
      </c>
      <c r="FI118" s="690">
        <v>391.02842484373468</v>
      </c>
      <c r="FJ118" s="690">
        <v>252.50894155262415</v>
      </c>
      <c r="FK118" s="690">
        <v>296.42978308897381</v>
      </c>
      <c r="FL118" s="690">
        <v>221.86256099770256</v>
      </c>
      <c r="FM118" s="690">
        <v>287.70789086692611</v>
      </c>
      <c r="FN118" s="690">
        <v>305.94119386671008</v>
      </c>
      <c r="FO118" s="690">
        <v>247.26670810448405</v>
      </c>
      <c r="FP118" s="690">
        <v>255.67862474996764</v>
      </c>
      <c r="FQ118" s="690">
        <v>288.27962118552813</v>
      </c>
      <c r="FR118" s="690">
        <v>271.97076653249815</v>
      </c>
      <c r="FS118" s="690">
        <v>404.23172106758398</v>
      </c>
      <c r="FT118" s="690">
        <v>235.07431176269773</v>
      </c>
      <c r="FU118" s="690">
        <v>235.07431176269773</v>
      </c>
      <c r="FV118" s="690">
        <v>235.07431176269773</v>
      </c>
      <c r="FW118" s="690">
        <v>235.07431176269773</v>
      </c>
      <c r="FX118" s="690">
        <v>235.07431176269773</v>
      </c>
      <c r="FY118" s="690">
        <v>235.07431176269773</v>
      </c>
      <c r="FZ118" s="690">
        <v>235.07431176269773</v>
      </c>
      <c r="GA118" s="690">
        <v>235.07431176269773</v>
      </c>
      <c r="GB118" s="690">
        <v>235.07431176269773</v>
      </c>
      <c r="GC118" s="690">
        <v>235.07431176269773</v>
      </c>
      <c r="GD118" s="690">
        <v>235.07431176269773</v>
      </c>
      <c r="GE118" s="690">
        <v>235.07431176269773</v>
      </c>
      <c r="GF118" s="690">
        <v>235.07431176269773</v>
      </c>
      <c r="GG118" s="690">
        <v>235.07431176269773</v>
      </c>
      <c r="GH118" s="690">
        <v>235.07431176269773</v>
      </c>
      <c r="GI118" s="690">
        <v>235.07431176269773</v>
      </c>
      <c r="GJ118" s="690">
        <v>235.07431176269773</v>
      </c>
      <c r="GK118" s="690">
        <v>235.07431176269773</v>
      </c>
      <c r="GL118" s="690">
        <v>235.07431176269773</v>
      </c>
      <c r="GM118" s="690">
        <v>235.07431176269773</v>
      </c>
      <c r="GN118" s="690">
        <v>235.07431176269773</v>
      </c>
      <c r="GO118" s="690">
        <v>235.07431176269773</v>
      </c>
      <c r="GP118" s="690">
        <v>235.07431176269773</v>
      </c>
      <c r="GQ118" s="690">
        <v>235.07431176269773</v>
      </c>
      <c r="GR118" s="690">
        <v>235.07431176269773</v>
      </c>
      <c r="GS118" s="690">
        <v>235.07431176269773</v>
      </c>
      <c r="GT118" s="690">
        <v>235.07431176269773</v>
      </c>
      <c r="GU118" s="690">
        <v>235.07431176269773</v>
      </c>
      <c r="GV118" s="690">
        <v>235.07431176269773</v>
      </c>
      <c r="GW118" s="690">
        <v>235.07431176269773</v>
      </c>
      <c r="GX118" s="690">
        <v>235.07431176269773</v>
      </c>
    </row>
    <row r="119" spans="2:206" ht="15.75">
      <c r="B119" s="684" t="s">
        <v>946</v>
      </c>
      <c r="C119" s="601">
        <v>23.049126187904125</v>
      </c>
      <c r="D119" s="601">
        <v>27.275290033720001</v>
      </c>
      <c r="E119" s="601">
        <v>19.999892517032499</v>
      </c>
      <c r="F119" s="601">
        <v>31.891371869128271</v>
      </c>
      <c r="G119" s="601">
        <v>20.123406727898001</v>
      </c>
      <c r="H119" s="601">
        <v>14.928457022725899</v>
      </c>
      <c r="I119" s="601">
        <v>41.172398845326299</v>
      </c>
      <c r="J119" s="601">
        <v>28.417058326849602</v>
      </c>
      <c r="K119" s="601">
        <v>21.096905660884005</v>
      </c>
      <c r="L119" s="601">
        <v>31.08143864274</v>
      </c>
      <c r="M119" s="601">
        <v>40.3587728961</v>
      </c>
      <c r="N119" s="601">
        <v>13.24238293008</v>
      </c>
      <c r="O119" s="601">
        <v>30.5934780093916</v>
      </c>
      <c r="P119" s="601">
        <v>26.812794099342703</v>
      </c>
      <c r="Q119" s="601">
        <v>25.449283516725</v>
      </c>
      <c r="R119" s="601">
        <v>42.512664788264004</v>
      </c>
      <c r="S119" s="601">
        <v>27.189123065655501</v>
      </c>
      <c r="T119" s="601">
        <v>21.386345392392002</v>
      </c>
      <c r="U119" s="601">
        <v>47.767398840349998</v>
      </c>
      <c r="V119" s="601">
        <v>30.550656035408004</v>
      </c>
      <c r="W119" s="601">
        <v>23.123316767604802</v>
      </c>
      <c r="X119" s="601">
        <v>55.261770455573398</v>
      </c>
      <c r="Y119" s="601">
        <v>23.605660323789401</v>
      </c>
      <c r="Z119" s="601">
        <v>14.248494073706999</v>
      </c>
      <c r="AA119" s="601">
        <v>39.830018351999996</v>
      </c>
      <c r="AB119" s="601">
        <v>26.946588904000002</v>
      </c>
      <c r="AC119" s="601">
        <v>42.166690292999995</v>
      </c>
      <c r="AD119" s="601">
        <v>46.080097678999998</v>
      </c>
      <c r="AE119" s="601">
        <v>27.68391914</v>
      </c>
      <c r="AF119" s="601">
        <v>24.199724196000002</v>
      </c>
      <c r="AG119" s="601">
        <v>38.809691094999998</v>
      </c>
      <c r="AH119" s="601">
        <v>35.037253449999994</v>
      </c>
      <c r="AI119" s="601">
        <v>33.525973547</v>
      </c>
      <c r="AJ119" s="601">
        <v>51.814672684999998</v>
      </c>
      <c r="AK119" s="601">
        <v>31.345127525999999</v>
      </c>
      <c r="AL119" s="601">
        <v>26.933146282999999</v>
      </c>
      <c r="AM119" s="601">
        <v>51.332787429259994</v>
      </c>
      <c r="AN119" s="601">
        <v>26.07999909806</v>
      </c>
      <c r="AO119" s="601">
        <v>41.740248412327226</v>
      </c>
      <c r="AP119" s="601">
        <v>43.27045286912</v>
      </c>
      <c r="AQ119" s="601">
        <v>48.382281150347993</v>
      </c>
      <c r="AR119" s="601">
        <v>31.764888093065601</v>
      </c>
      <c r="AS119" s="601">
        <v>34.288099717240001</v>
      </c>
      <c r="AT119" s="601">
        <v>50.097461062880001</v>
      </c>
      <c r="AU119" s="601">
        <v>40.327094347550002</v>
      </c>
      <c r="AV119" s="601">
        <v>52.639374650080001</v>
      </c>
      <c r="AW119" s="601">
        <v>43.554295972900796</v>
      </c>
      <c r="AX119" s="601">
        <v>37.488739377367494</v>
      </c>
      <c r="AY119" s="601">
        <v>56.695010128</v>
      </c>
      <c r="AZ119" s="601">
        <v>32.663080004000001</v>
      </c>
      <c r="BA119" s="601">
        <v>32.521742717999999</v>
      </c>
      <c r="BB119" s="601">
        <v>61.918554928000006</v>
      </c>
      <c r="BC119" s="601">
        <v>61.159198818</v>
      </c>
      <c r="BD119" s="601">
        <v>25.041280118</v>
      </c>
      <c r="BE119" s="601">
        <v>41.716657434999995</v>
      </c>
      <c r="BF119" s="601">
        <v>63.464046401000004</v>
      </c>
      <c r="BG119" s="601">
        <v>38.801061231999995</v>
      </c>
      <c r="BH119" s="601">
        <v>68.23604685382</v>
      </c>
      <c r="BI119" s="601">
        <v>47.743873942000008</v>
      </c>
      <c r="BJ119" s="601">
        <v>38.517362037000005</v>
      </c>
      <c r="BK119" s="601">
        <v>62.76197392489</v>
      </c>
      <c r="BL119" s="601">
        <v>44.670436133479996</v>
      </c>
      <c r="BM119" s="601">
        <v>43.792253893999998</v>
      </c>
      <c r="BN119" s="601">
        <v>75.347840000000005</v>
      </c>
      <c r="BO119" s="601">
        <v>62.355729423849994</v>
      </c>
      <c r="BP119" s="601">
        <v>27.30003376258</v>
      </c>
      <c r="BQ119" s="601">
        <v>60.656699999999994</v>
      </c>
      <c r="BR119" s="601">
        <v>53.924499999999995</v>
      </c>
      <c r="BS119" s="601">
        <v>38.252100000000006</v>
      </c>
      <c r="BT119" s="601">
        <v>79.040957728000009</v>
      </c>
      <c r="BU119" s="601">
        <v>50.433012564999999</v>
      </c>
      <c r="BV119" s="601">
        <v>37.282628350000003</v>
      </c>
      <c r="BW119" s="601">
        <v>59.44014836103436</v>
      </c>
      <c r="BX119" s="601">
        <v>60.16820487764555</v>
      </c>
      <c r="BY119" s="601">
        <v>43.445561018246877</v>
      </c>
      <c r="BZ119" s="601">
        <v>79.086111894783954</v>
      </c>
      <c r="CA119" s="601">
        <v>63.566453566213539</v>
      </c>
      <c r="CB119" s="601">
        <v>33.973535486441499</v>
      </c>
      <c r="CC119" s="601">
        <v>65.89267279420767</v>
      </c>
      <c r="CD119" s="601">
        <v>57.698124104824529</v>
      </c>
      <c r="CE119" s="601">
        <v>49.971496275656513</v>
      </c>
      <c r="CF119" s="601">
        <v>98.422676236375139</v>
      </c>
      <c r="CG119" s="601">
        <v>49.352782366961684</v>
      </c>
      <c r="CH119" s="601">
        <v>43.202628906906497</v>
      </c>
      <c r="CI119" s="601">
        <v>89.589499932908524</v>
      </c>
      <c r="CJ119" s="601">
        <v>55.132372310596182</v>
      </c>
      <c r="CK119" s="601">
        <v>49.958458260097075</v>
      </c>
      <c r="CL119" s="601">
        <v>105.69323725464999</v>
      </c>
      <c r="CM119" s="601">
        <v>72.35638998306149</v>
      </c>
      <c r="CN119" s="601">
        <v>42.576317655317467</v>
      </c>
      <c r="CO119" s="601">
        <v>84.6445758897041</v>
      </c>
      <c r="CP119" s="601">
        <v>60.559389158457925</v>
      </c>
      <c r="CQ119" s="601">
        <v>68.815025306874986</v>
      </c>
      <c r="CR119" s="601">
        <v>86.102977654121617</v>
      </c>
      <c r="CS119" s="601">
        <v>61.145606517232892</v>
      </c>
      <c r="CT119" s="601">
        <v>65.339231641405675</v>
      </c>
      <c r="CU119" s="601">
        <v>79.098195164108489</v>
      </c>
      <c r="CV119" s="601">
        <v>58.352478099715235</v>
      </c>
      <c r="CW119" s="601">
        <v>86.142963752456694</v>
      </c>
      <c r="CX119" s="601">
        <v>100.77455196925499</v>
      </c>
      <c r="CY119" s="601">
        <v>78.566557604053159</v>
      </c>
      <c r="CZ119" s="685">
        <v>36.16869034069822</v>
      </c>
      <c r="DA119" s="601">
        <v>90.299541103874702</v>
      </c>
      <c r="DB119" s="601">
        <v>70.901540649245547</v>
      </c>
      <c r="DC119" s="601">
        <v>63.539698355399999</v>
      </c>
      <c r="DD119" s="601">
        <v>118.66696784858111</v>
      </c>
      <c r="DE119" s="601">
        <v>66.753478653000002</v>
      </c>
      <c r="DF119" s="601">
        <v>68.00374049700001</v>
      </c>
      <c r="DG119" s="601">
        <v>106.18571900198846</v>
      </c>
      <c r="DH119" s="601">
        <v>54.857941337869406</v>
      </c>
      <c r="DI119" s="601">
        <v>81.728672669081334</v>
      </c>
      <c r="DJ119" s="601">
        <v>109.20853714678179</v>
      </c>
      <c r="DK119" s="601">
        <v>64.938635477458448</v>
      </c>
      <c r="DL119" s="686">
        <v>52.447596811461146</v>
      </c>
      <c r="DM119" s="601">
        <v>94.189350121126623</v>
      </c>
      <c r="DN119" s="601">
        <v>109.63174863150537</v>
      </c>
      <c r="DO119" s="601">
        <v>66.574285182477595</v>
      </c>
      <c r="DP119" s="601">
        <v>126.42570926667855</v>
      </c>
      <c r="DQ119" s="601">
        <v>77.289427144100856</v>
      </c>
      <c r="DR119" s="601">
        <v>76.312393625084894</v>
      </c>
      <c r="DS119" s="601">
        <v>117.72280777697755</v>
      </c>
      <c r="DT119" s="601">
        <v>74.308076798532298</v>
      </c>
      <c r="DU119" s="601">
        <v>65.447324410023555</v>
      </c>
      <c r="DV119" s="601">
        <v>134.19765430378447</v>
      </c>
      <c r="DW119" s="601">
        <v>88.376194413126086</v>
      </c>
      <c r="DX119" s="686">
        <v>104.55258663266946</v>
      </c>
      <c r="DY119" s="601">
        <v>128.50705953561484</v>
      </c>
      <c r="DZ119" s="601">
        <v>93.31134000410762</v>
      </c>
      <c r="EA119" s="601">
        <v>105.63918444513648</v>
      </c>
      <c r="EB119" s="601">
        <v>125.88552663144944</v>
      </c>
      <c r="EC119" s="601">
        <v>94.30247158778829</v>
      </c>
      <c r="ED119" s="601">
        <v>87.742178803600126</v>
      </c>
      <c r="EE119" s="601">
        <v>89.742119457839593</v>
      </c>
      <c r="EF119" s="601">
        <v>84.076770888538576</v>
      </c>
      <c r="EG119" s="601">
        <v>110.26350992984338</v>
      </c>
      <c r="EH119" s="601">
        <v>105.77374617110647</v>
      </c>
      <c r="EI119" s="601">
        <v>110.48133591043576</v>
      </c>
      <c r="EJ119" s="686">
        <v>63.985476649862626</v>
      </c>
      <c r="EK119" s="601">
        <v>95.377083666542944</v>
      </c>
      <c r="EL119" s="601">
        <v>118.41943667618474</v>
      </c>
      <c r="EM119" s="601">
        <v>97.657939000260299</v>
      </c>
      <c r="EN119" s="601">
        <v>140.67169559236007</v>
      </c>
      <c r="EO119" s="601">
        <v>114.20902141866392</v>
      </c>
      <c r="EP119" s="601">
        <v>107.69590807075841</v>
      </c>
      <c r="EQ119" s="601">
        <v>89.455681673513922</v>
      </c>
      <c r="ER119" s="601">
        <v>83.963914865321243</v>
      </c>
      <c r="ES119" s="601">
        <v>142.20660928461487</v>
      </c>
      <c r="ET119" s="601">
        <v>146.35231885812709</v>
      </c>
      <c r="EU119" s="601">
        <v>116.38640748158832</v>
      </c>
      <c r="EV119" s="686">
        <v>91.209074666272826</v>
      </c>
      <c r="EW119" s="692">
        <v>135.54473385247792</v>
      </c>
      <c r="EX119" s="692">
        <v>150.91730850391738</v>
      </c>
      <c r="EY119" s="692">
        <v>150.34048970330511</v>
      </c>
      <c r="EZ119" s="692">
        <v>152.86264558400836</v>
      </c>
      <c r="FA119" s="692">
        <v>167.4926629546834</v>
      </c>
      <c r="FB119" s="692">
        <v>153.30630701289576</v>
      </c>
      <c r="FC119" s="692">
        <v>141.90985569054115</v>
      </c>
      <c r="FD119" s="692">
        <v>166.06225588561682</v>
      </c>
      <c r="FE119" s="692">
        <v>169.20589458029303</v>
      </c>
      <c r="FF119" s="692">
        <v>147.73294296268551</v>
      </c>
      <c r="FG119" s="692">
        <v>252.83473571944506</v>
      </c>
      <c r="FH119" s="692">
        <v>112.92171774518995</v>
      </c>
      <c r="FI119" s="692">
        <v>219.19184653721737</v>
      </c>
      <c r="FJ119" s="692">
        <v>155.82205387646053</v>
      </c>
      <c r="FK119" s="692">
        <v>167.81463236436889</v>
      </c>
      <c r="FL119" s="692">
        <v>142.24071716064336</v>
      </c>
      <c r="FM119" s="692">
        <v>198.30870370624206</v>
      </c>
      <c r="FN119" s="692">
        <v>160.83325130389355</v>
      </c>
      <c r="FO119" s="692">
        <v>119.74511789993736</v>
      </c>
      <c r="FP119" s="692">
        <v>161.14429667342094</v>
      </c>
      <c r="FQ119" s="692">
        <v>182.70007181548141</v>
      </c>
      <c r="FR119" s="692">
        <v>170.54119338628468</v>
      </c>
      <c r="FS119" s="692">
        <v>289.50421094387059</v>
      </c>
      <c r="FT119" s="692">
        <v>121.51134231148431</v>
      </c>
      <c r="FU119" s="692">
        <v>121.51134231148431</v>
      </c>
      <c r="FV119" s="692">
        <v>121.51134231148431</v>
      </c>
      <c r="FW119" s="692">
        <v>121.51134231148431</v>
      </c>
      <c r="FX119" s="692">
        <v>121.51134231148431</v>
      </c>
      <c r="FY119" s="692">
        <v>121.51134231148431</v>
      </c>
      <c r="FZ119" s="692">
        <v>121.51134231148431</v>
      </c>
      <c r="GA119" s="692">
        <v>121.51134231148431</v>
      </c>
      <c r="GB119" s="692">
        <v>121.51134231148431</v>
      </c>
      <c r="GC119" s="692">
        <v>121.51134231148431</v>
      </c>
      <c r="GD119" s="692">
        <v>121.51134231148431</v>
      </c>
      <c r="GE119" s="692">
        <v>121.51134231148431</v>
      </c>
      <c r="GF119" s="692">
        <v>121.51134231148431</v>
      </c>
      <c r="GG119" s="692">
        <v>121.51134231148431</v>
      </c>
      <c r="GH119" s="692">
        <v>121.51134231148431</v>
      </c>
      <c r="GI119" s="692">
        <v>121.51134231148431</v>
      </c>
      <c r="GJ119" s="692">
        <v>121.51134231148431</v>
      </c>
      <c r="GK119" s="692">
        <v>121.51134231148431</v>
      </c>
      <c r="GL119" s="692">
        <v>121.51134231148431</v>
      </c>
      <c r="GM119" s="692">
        <v>121.51134231148431</v>
      </c>
      <c r="GN119" s="692">
        <v>121.51134231148431</v>
      </c>
      <c r="GO119" s="692">
        <v>121.51134231148431</v>
      </c>
      <c r="GP119" s="692">
        <v>121.51134231148431</v>
      </c>
      <c r="GQ119" s="692">
        <v>121.51134231148431</v>
      </c>
      <c r="GR119" s="692">
        <v>121.51134231148431</v>
      </c>
      <c r="GS119" s="692">
        <v>121.51134231148431</v>
      </c>
      <c r="GT119" s="692">
        <v>121.51134231148431</v>
      </c>
      <c r="GU119" s="692">
        <v>121.51134231148431</v>
      </c>
      <c r="GV119" s="692">
        <v>121.51134231148431</v>
      </c>
      <c r="GW119" s="692">
        <v>121.51134231148431</v>
      </c>
      <c r="GX119" s="692">
        <v>121.51134231148431</v>
      </c>
    </row>
    <row r="120" spans="2:206" ht="15.75">
      <c r="B120" s="691" t="s">
        <v>947</v>
      </c>
      <c r="C120" s="601">
        <v>6.2484899999999994</v>
      </c>
      <c r="D120" s="601">
        <v>5.72309</v>
      </c>
      <c r="E120" s="601">
        <v>6.6961300000000001</v>
      </c>
      <c r="F120" s="601">
        <v>6.07179</v>
      </c>
      <c r="G120" s="601">
        <v>6.3827499999999997</v>
      </c>
      <c r="H120" s="601">
        <v>6.0388599999999997</v>
      </c>
      <c r="I120" s="601">
        <v>6.8839899999999998</v>
      </c>
      <c r="J120" s="601">
        <v>5.3283999999999994</v>
      </c>
      <c r="K120" s="601">
        <v>5.7440800000000003</v>
      </c>
      <c r="L120" s="601">
        <v>6.1915500000000003</v>
      </c>
      <c r="M120" s="601">
        <v>5.8365200000000002</v>
      </c>
      <c r="N120" s="601">
        <v>6.2152700000000003</v>
      </c>
      <c r="O120" s="601">
        <v>6.89907</v>
      </c>
      <c r="P120" s="601">
        <v>6.1118800000000011</v>
      </c>
      <c r="Q120" s="601">
        <v>6.6240300000000003</v>
      </c>
      <c r="R120" s="601">
        <v>7.1555400000000011</v>
      </c>
      <c r="S120" s="601">
        <v>6.5731899999999985</v>
      </c>
      <c r="T120" s="601">
        <v>6.7067399999999999</v>
      </c>
      <c r="U120" s="601">
        <v>8.3597400000000004</v>
      </c>
      <c r="V120" s="601">
        <v>6.8121499999999999</v>
      </c>
      <c r="W120" s="601">
        <v>7.1522299999999994</v>
      </c>
      <c r="X120" s="601">
        <v>9.0993300000000001</v>
      </c>
      <c r="Y120" s="601">
        <v>6.3681800000000006</v>
      </c>
      <c r="Z120" s="601">
        <v>6.3164899999999999</v>
      </c>
      <c r="AA120" s="601">
        <v>9.4264700000000001</v>
      </c>
      <c r="AB120" s="601">
        <v>6.1405799999999999</v>
      </c>
      <c r="AC120" s="601">
        <v>7.35107</v>
      </c>
      <c r="AD120" s="601">
        <v>9.9298899999999986</v>
      </c>
      <c r="AE120" s="601">
        <v>6.8457400000000002</v>
      </c>
      <c r="AF120" s="601">
        <v>7.0570699999999995</v>
      </c>
      <c r="AG120" s="601">
        <v>10.289020000000001</v>
      </c>
      <c r="AH120" s="601">
        <v>7.6297700000000006</v>
      </c>
      <c r="AI120" s="601">
        <v>7.1329599999999989</v>
      </c>
      <c r="AJ120" s="601">
        <v>11.07531</v>
      </c>
      <c r="AK120" s="601">
        <v>7.2418999999999993</v>
      </c>
      <c r="AL120" s="601">
        <v>7.2824999999999998</v>
      </c>
      <c r="AM120" s="601">
        <v>10.797610000000001</v>
      </c>
      <c r="AN120" s="601">
        <v>5.5590600000000006</v>
      </c>
      <c r="AO120" s="601">
        <v>10.201690000000001</v>
      </c>
      <c r="AP120" s="601">
        <v>11.001030000000002</v>
      </c>
      <c r="AQ120" s="601">
        <v>8.2224000000000004</v>
      </c>
      <c r="AR120" s="601">
        <v>10.4077</v>
      </c>
      <c r="AS120" s="601">
        <v>10.117940000000001</v>
      </c>
      <c r="AT120" s="601">
        <v>9.8346</v>
      </c>
      <c r="AU120" s="601">
        <v>8.91662</v>
      </c>
      <c r="AV120" s="601">
        <v>12.67665</v>
      </c>
      <c r="AW120" s="601">
        <v>9.3612900000000003</v>
      </c>
      <c r="AX120" s="601">
        <v>9.277709999999999</v>
      </c>
      <c r="AY120" s="601">
        <v>12.66601</v>
      </c>
      <c r="AZ120" s="601">
        <v>6.5997700000000004</v>
      </c>
      <c r="BA120" s="601">
        <v>9.9224599999999992</v>
      </c>
      <c r="BB120" s="601">
        <v>14.683309999999999</v>
      </c>
      <c r="BC120" s="601">
        <v>10.44257</v>
      </c>
      <c r="BD120" s="601">
        <v>7.3478699999999995</v>
      </c>
      <c r="BE120" s="601">
        <v>12.509899999999998</v>
      </c>
      <c r="BF120" s="601">
        <v>11.53684</v>
      </c>
      <c r="BG120" s="601">
        <v>9.9591900000000013</v>
      </c>
      <c r="BH120" s="601">
        <v>15.622459999999998</v>
      </c>
      <c r="BI120" s="601">
        <v>9.7316900000000004</v>
      </c>
      <c r="BJ120" s="601">
        <v>9.3626900000000006</v>
      </c>
      <c r="BK120" s="601">
        <v>14.39517</v>
      </c>
      <c r="BL120" s="601">
        <v>7.7335000000000003</v>
      </c>
      <c r="BM120" s="601">
        <v>10.747590000000001</v>
      </c>
      <c r="BN120" s="601">
        <v>18.464380000000002</v>
      </c>
      <c r="BO120" s="601">
        <v>13.489240000000001</v>
      </c>
      <c r="BP120" s="601">
        <v>11.13809</v>
      </c>
      <c r="BQ120" s="601">
        <v>13.257299999999999</v>
      </c>
      <c r="BR120" s="601">
        <v>15.1424</v>
      </c>
      <c r="BS120" s="601">
        <v>10.477799999999998</v>
      </c>
      <c r="BT120" s="601">
        <v>19.144608862999998</v>
      </c>
      <c r="BU120" s="601">
        <v>12.38366167</v>
      </c>
      <c r="BV120" s="601">
        <v>12.345760840000001</v>
      </c>
      <c r="BW120" s="601">
        <v>12.281595282</v>
      </c>
      <c r="BX120" s="601">
        <v>14.947415005</v>
      </c>
      <c r="BY120" s="601">
        <v>14.463020575</v>
      </c>
      <c r="BZ120" s="601">
        <v>17.263546629</v>
      </c>
      <c r="CA120" s="601">
        <v>14.468678076</v>
      </c>
      <c r="CB120" s="601">
        <v>12.723720517</v>
      </c>
      <c r="CC120" s="601">
        <v>16.994601701000001</v>
      </c>
      <c r="CD120" s="601">
        <v>15.296408276999999</v>
      </c>
      <c r="CE120" s="601">
        <v>12.785106967999999</v>
      </c>
      <c r="CF120" s="601">
        <v>21.522832184999999</v>
      </c>
      <c r="CG120" s="601">
        <v>13.74655516</v>
      </c>
      <c r="CH120" s="601">
        <v>12.527354783</v>
      </c>
      <c r="CI120" s="601">
        <v>17.305775839999999</v>
      </c>
      <c r="CJ120" s="601">
        <v>15.261176783</v>
      </c>
      <c r="CK120" s="601">
        <v>14.226565817999999</v>
      </c>
      <c r="CL120" s="601">
        <v>20.575106379000001</v>
      </c>
      <c r="CM120" s="601">
        <v>14.207658584000001</v>
      </c>
      <c r="CN120" s="601">
        <v>13.422926986</v>
      </c>
      <c r="CO120" s="601">
        <v>24.384377145999999</v>
      </c>
      <c r="CP120" s="601">
        <v>14.475676630000001</v>
      </c>
      <c r="CQ120" s="601">
        <v>13.475882387</v>
      </c>
      <c r="CR120" s="601">
        <v>21.792291245000001</v>
      </c>
      <c r="CS120" s="601">
        <v>14.063459443999999</v>
      </c>
      <c r="CT120" s="601">
        <v>13.595746498</v>
      </c>
      <c r="CU120" s="601">
        <v>22.064813458</v>
      </c>
      <c r="CV120" s="601">
        <v>11.475777178</v>
      </c>
      <c r="CW120" s="601">
        <v>18.702557545000001</v>
      </c>
      <c r="CX120" s="601">
        <v>20.166489068000001</v>
      </c>
      <c r="CY120" s="601">
        <v>15.465617441999999</v>
      </c>
      <c r="CZ120" s="685">
        <v>14.104508206</v>
      </c>
      <c r="DA120" s="601">
        <v>25.760848382999999</v>
      </c>
      <c r="DB120" s="601">
        <v>16.630622875</v>
      </c>
      <c r="DC120" s="601">
        <v>15.729075969</v>
      </c>
      <c r="DD120" s="601">
        <v>25.341055635</v>
      </c>
      <c r="DE120" s="601">
        <v>15.952211698999999</v>
      </c>
      <c r="DF120" s="601">
        <v>15.896342681</v>
      </c>
      <c r="DG120" s="601">
        <v>27.269807771</v>
      </c>
      <c r="DH120" s="601">
        <v>14.262571819</v>
      </c>
      <c r="DI120" s="601">
        <v>20.399614275000001</v>
      </c>
      <c r="DJ120" s="601">
        <v>26.154303194000001</v>
      </c>
      <c r="DK120" s="601">
        <v>17.351693442999998</v>
      </c>
      <c r="DL120" s="686">
        <v>21.587089448</v>
      </c>
      <c r="DM120" s="601">
        <v>30.792339913999999</v>
      </c>
      <c r="DN120" s="601">
        <v>25.930212775000001</v>
      </c>
      <c r="DO120" s="601">
        <v>17.198660204999999</v>
      </c>
      <c r="DP120" s="601">
        <v>31.218526591</v>
      </c>
      <c r="DQ120" s="601">
        <v>22.623937429000001</v>
      </c>
      <c r="DR120" s="601">
        <v>20.321524653000001</v>
      </c>
      <c r="DS120" s="601">
        <v>32.600142276</v>
      </c>
      <c r="DT120" s="601">
        <v>20.681147721999999</v>
      </c>
      <c r="DU120" s="601">
        <v>14.811887330999999</v>
      </c>
      <c r="DV120" s="601">
        <v>36.372824244999997</v>
      </c>
      <c r="DW120" s="601">
        <v>26.777018936000001</v>
      </c>
      <c r="DX120" s="686">
        <v>38.763488469999999</v>
      </c>
      <c r="DY120" s="601">
        <v>38.763488469999999</v>
      </c>
      <c r="DZ120" s="601">
        <v>22.126329033000001</v>
      </c>
      <c r="EA120" s="601">
        <v>23.992127427</v>
      </c>
      <c r="EB120" s="601">
        <v>31.381220567</v>
      </c>
      <c r="EC120" s="601">
        <v>20.59107835</v>
      </c>
      <c r="ED120" s="601">
        <v>22.203756637000001</v>
      </c>
      <c r="EE120" s="601">
        <v>35.831669345000002</v>
      </c>
      <c r="EF120" s="601">
        <v>18.217909506000002</v>
      </c>
      <c r="EG120" s="601">
        <v>29.443757700999999</v>
      </c>
      <c r="EH120" s="601">
        <v>28.913823983</v>
      </c>
      <c r="EI120" s="601">
        <v>29.702432408</v>
      </c>
      <c r="EJ120" s="686">
        <v>23.122873592000001</v>
      </c>
      <c r="EK120" s="601">
        <v>36.880675347</v>
      </c>
      <c r="EL120" s="601">
        <v>23.217829071000001</v>
      </c>
      <c r="EM120" s="601">
        <v>25.954929501999999</v>
      </c>
      <c r="EN120" s="601">
        <v>35.318556829999999</v>
      </c>
      <c r="EO120" s="601">
        <v>23.391870655000002</v>
      </c>
      <c r="EP120" s="601">
        <v>23.821014502000001</v>
      </c>
      <c r="EQ120" s="601">
        <v>24.216932529000001</v>
      </c>
      <c r="ER120" s="601">
        <v>30.592745741000002</v>
      </c>
      <c r="ES120" s="601">
        <v>32.861703890999998</v>
      </c>
      <c r="ET120" s="601">
        <v>44.669000662000002</v>
      </c>
      <c r="EU120" s="601">
        <v>40.584315027999999</v>
      </c>
      <c r="EV120" s="686">
        <v>24.641690694000001</v>
      </c>
      <c r="EW120" s="692">
        <v>24.239414982</v>
      </c>
      <c r="EX120" s="692">
        <v>22.120656127</v>
      </c>
      <c r="EY120" s="692">
        <v>24.752837227000001</v>
      </c>
      <c r="EZ120" s="692">
        <v>21.791038657000001</v>
      </c>
      <c r="FA120" s="692">
        <v>20.659359716000001</v>
      </c>
      <c r="FB120" s="692">
        <v>20.369496972</v>
      </c>
      <c r="FC120" s="692">
        <v>23.644461118999999</v>
      </c>
      <c r="FD120" s="692">
        <v>23.365711551</v>
      </c>
      <c r="FE120" s="692">
        <v>23.756543451999999</v>
      </c>
      <c r="FF120" s="692">
        <v>21.769161843999999</v>
      </c>
      <c r="FG120" s="692">
        <v>20.625322347000001</v>
      </c>
      <c r="FH120" s="692">
        <v>19.233060912999999</v>
      </c>
      <c r="FI120" s="692">
        <v>29.570546665999998</v>
      </c>
      <c r="FJ120" s="692">
        <v>22.137874499999999</v>
      </c>
      <c r="FK120" s="692">
        <v>27.730051836000001</v>
      </c>
      <c r="FL120" s="692">
        <v>21.882148518000001</v>
      </c>
      <c r="FM120" s="692">
        <v>23.733691864000001</v>
      </c>
      <c r="FN120" s="692">
        <v>24.722198594999998</v>
      </c>
      <c r="FO120" s="692">
        <v>24.172258857999999</v>
      </c>
      <c r="FP120" s="692">
        <v>23.306203089</v>
      </c>
      <c r="FQ120" s="692">
        <v>27.001394251000001</v>
      </c>
      <c r="FR120" s="692">
        <v>27.925303683999999</v>
      </c>
      <c r="FS120" s="692">
        <v>22.811686567999999</v>
      </c>
      <c r="FT120" s="692">
        <v>27.270000856999999</v>
      </c>
      <c r="FU120" s="692">
        <v>27.270000856999999</v>
      </c>
      <c r="FV120" s="692">
        <v>27.270000856999999</v>
      </c>
      <c r="FW120" s="692">
        <v>27.270000856999999</v>
      </c>
      <c r="FX120" s="692">
        <v>27.270000856999999</v>
      </c>
      <c r="FY120" s="692">
        <v>27.270000856999999</v>
      </c>
      <c r="FZ120" s="692">
        <v>27.270000856999999</v>
      </c>
      <c r="GA120" s="692">
        <v>27.270000856999999</v>
      </c>
      <c r="GB120" s="692">
        <v>27.270000856999999</v>
      </c>
      <c r="GC120" s="692">
        <v>27.270000856999999</v>
      </c>
      <c r="GD120" s="692">
        <v>27.270000856999999</v>
      </c>
      <c r="GE120" s="692">
        <v>27.270000856999999</v>
      </c>
      <c r="GF120" s="692">
        <v>27.270000856999999</v>
      </c>
      <c r="GG120" s="692">
        <v>27.270000856999999</v>
      </c>
      <c r="GH120" s="692">
        <v>27.270000856999999</v>
      </c>
      <c r="GI120" s="692">
        <v>27.270000856999999</v>
      </c>
      <c r="GJ120" s="692">
        <v>27.270000856999999</v>
      </c>
      <c r="GK120" s="692">
        <v>27.270000856999999</v>
      </c>
      <c r="GL120" s="692">
        <v>27.270000856999999</v>
      </c>
      <c r="GM120" s="692">
        <v>27.270000856999999</v>
      </c>
      <c r="GN120" s="692">
        <v>27.270000856999999</v>
      </c>
      <c r="GO120" s="692">
        <v>27.270000856999999</v>
      </c>
      <c r="GP120" s="692">
        <v>27.270000856999999</v>
      </c>
      <c r="GQ120" s="692">
        <v>27.270000856999999</v>
      </c>
      <c r="GR120" s="692">
        <v>27.270000856999999</v>
      </c>
      <c r="GS120" s="692">
        <v>27.270000856999999</v>
      </c>
      <c r="GT120" s="692">
        <v>27.270000856999999</v>
      </c>
      <c r="GU120" s="692">
        <v>27.270000856999999</v>
      </c>
      <c r="GV120" s="692">
        <v>27.270000856999999</v>
      </c>
      <c r="GW120" s="692">
        <v>27.270000856999999</v>
      </c>
      <c r="GX120" s="692">
        <v>27.270000856999999</v>
      </c>
    </row>
    <row r="121" spans="2:206" ht="15.75">
      <c r="B121" s="691" t="s">
        <v>948</v>
      </c>
      <c r="C121" s="601">
        <v>5.6357299999999997</v>
      </c>
      <c r="D121" s="601">
        <v>7.29861</v>
      </c>
      <c r="E121" s="601">
        <v>4.0281000000000002</v>
      </c>
      <c r="F121" s="601">
        <v>7.35867</v>
      </c>
      <c r="G121" s="601">
        <v>3.9830900000000002</v>
      </c>
      <c r="H121" s="601">
        <v>2.4160500000000003</v>
      </c>
      <c r="I121" s="601">
        <v>10.281829999999999</v>
      </c>
      <c r="J121" s="601">
        <v>6.2792599999999998</v>
      </c>
      <c r="K121" s="601">
        <v>5.4855700000000001</v>
      </c>
      <c r="L121" s="601">
        <v>5.4785300000000001</v>
      </c>
      <c r="M121" s="601">
        <v>16.68282</v>
      </c>
      <c r="N121" s="601">
        <v>2.5840000000000001</v>
      </c>
      <c r="O121" s="601">
        <v>6.1954899999999995</v>
      </c>
      <c r="P121" s="601">
        <v>5.7633900000000002</v>
      </c>
      <c r="Q121" s="601">
        <v>5.7297799999999999</v>
      </c>
      <c r="R121" s="601">
        <v>7.7635500000000013</v>
      </c>
      <c r="S121" s="601">
        <v>5.2256999999999998</v>
      </c>
      <c r="T121" s="601">
        <v>4.4461499999999994</v>
      </c>
      <c r="U121" s="601">
        <v>11.737629999999998</v>
      </c>
      <c r="V121" s="601">
        <v>4.6911199999999997</v>
      </c>
      <c r="W121" s="601">
        <v>5.3663699999999999</v>
      </c>
      <c r="X121" s="601">
        <v>14.14696</v>
      </c>
      <c r="Y121" s="601">
        <v>6.8656199999999998</v>
      </c>
      <c r="Z121" s="601">
        <v>2.3950900000000002</v>
      </c>
      <c r="AA121" s="601">
        <v>11.639849999999999</v>
      </c>
      <c r="AB121" s="601">
        <v>7.2937399999999997</v>
      </c>
      <c r="AC121" s="601">
        <v>8.51633</v>
      </c>
      <c r="AD121" s="601">
        <v>11.4025</v>
      </c>
      <c r="AE121" s="601">
        <v>9.9958399999999994</v>
      </c>
      <c r="AF121" s="601">
        <v>9.8377599999999994</v>
      </c>
      <c r="AG121" s="601">
        <v>9.0902000000000012</v>
      </c>
      <c r="AH121" s="601">
        <v>8.8153100000000002</v>
      </c>
      <c r="AI121" s="601">
        <v>4.5741400000000008</v>
      </c>
      <c r="AJ121" s="601">
        <v>9.3064400000000003</v>
      </c>
      <c r="AK121" s="601">
        <v>8.2408999999999999</v>
      </c>
      <c r="AL121" s="601">
        <v>6.0934900000000001</v>
      </c>
      <c r="AM121" s="601">
        <v>10.967409999999999</v>
      </c>
      <c r="AN121" s="601">
        <v>7.2308899999999996</v>
      </c>
      <c r="AO121" s="601">
        <v>12.15211</v>
      </c>
      <c r="AP121" s="601">
        <v>9.3626100000000001</v>
      </c>
      <c r="AQ121" s="601">
        <v>16.880669999999999</v>
      </c>
      <c r="AR121" s="601">
        <v>4.4855200000000002</v>
      </c>
      <c r="AS121" s="601">
        <v>5.7478500000000006</v>
      </c>
      <c r="AT121" s="601">
        <v>10.29313</v>
      </c>
      <c r="AU121" s="601">
        <v>8.5791599999999999</v>
      </c>
      <c r="AV121" s="601">
        <v>13.0532</v>
      </c>
      <c r="AW121" s="601">
        <v>11.61861</v>
      </c>
      <c r="AX121" s="601">
        <v>8.2889799999999987</v>
      </c>
      <c r="AY121" s="601">
        <v>10.8988</v>
      </c>
      <c r="AZ121" s="601">
        <v>8.1732899999999997</v>
      </c>
      <c r="BA121" s="601">
        <v>6.3601599999999996</v>
      </c>
      <c r="BB121" s="601">
        <v>17.488209999999999</v>
      </c>
      <c r="BC121" s="601">
        <v>18.1113</v>
      </c>
      <c r="BD121" s="601">
        <v>6.6344399999999997</v>
      </c>
      <c r="BE121" s="601">
        <v>8.7004999999999999</v>
      </c>
      <c r="BF121" s="601">
        <v>15.98391</v>
      </c>
      <c r="BG121" s="601">
        <v>10.69234</v>
      </c>
      <c r="BH121" s="601">
        <v>16.578340000000001</v>
      </c>
      <c r="BI121" s="601">
        <v>9.3813700000000004</v>
      </c>
      <c r="BJ121" s="601">
        <v>7.8756599999999999</v>
      </c>
      <c r="BK121" s="601">
        <v>13.461139999999999</v>
      </c>
      <c r="BL121" s="601">
        <v>10.60441</v>
      </c>
      <c r="BM121" s="601">
        <v>8.1162600000000005</v>
      </c>
      <c r="BN121" s="601">
        <v>20.40185</v>
      </c>
      <c r="BO121" s="601">
        <v>21.77994</v>
      </c>
      <c r="BP121" s="601">
        <v>8.4724799999999991</v>
      </c>
      <c r="BQ121" s="601">
        <v>12.441599999999999</v>
      </c>
      <c r="BR121" s="601">
        <v>8.3486000000000011</v>
      </c>
      <c r="BS121" s="601">
        <v>5.9755000000000003</v>
      </c>
      <c r="BT121" s="601">
        <v>17.443907538000001</v>
      </c>
      <c r="BU121" s="601">
        <v>10.159151058000001</v>
      </c>
      <c r="BV121" s="601">
        <v>6.9713928459999996</v>
      </c>
      <c r="BW121" s="601">
        <v>13.47067966</v>
      </c>
      <c r="BX121" s="601">
        <v>15.015137985000001</v>
      </c>
      <c r="BY121" s="601">
        <v>9.8163805380000007</v>
      </c>
      <c r="BZ121" s="601">
        <v>15.291779931000001</v>
      </c>
      <c r="CA121" s="601">
        <v>18.609652870000001</v>
      </c>
      <c r="CB121" s="601">
        <v>11.053052539999999</v>
      </c>
      <c r="CC121" s="601">
        <v>11.973839774</v>
      </c>
      <c r="CD121" s="601">
        <v>8.460472008</v>
      </c>
      <c r="CE121" s="601">
        <v>10.756931573999999</v>
      </c>
      <c r="CF121" s="601">
        <v>15.969647987</v>
      </c>
      <c r="CG121" s="601">
        <v>9.6369806679999996</v>
      </c>
      <c r="CH121" s="601">
        <v>7.5783808190000004</v>
      </c>
      <c r="CI121" s="601">
        <v>18.50854756</v>
      </c>
      <c r="CJ121" s="601">
        <v>9.8280426120000008</v>
      </c>
      <c r="CK121" s="601">
        <v>10.716758257</v>
      </c>
      <c r="CL121" s="601">
        <v>16.706219817000001</v>
      </c>
      <c r="CM121" s="601">
        <v>15.358612858000001</v>
      </c>
      <c r="CN121" s="601">
        <v>7.0216506660000002</v>
      </c>
      <c r="CO121" s="601">
        <v>16.388526584000001</v>
      </c>
      <c r="CP121" s="601">
        <v>13.251808939</v>
      </c>
      <c r="CQ121" s="601">
        <v>14.393685036999999</v>
      </c>
      <c r="CR121" s="601">
        <v>18.078245930000001</v>
      </c>
      <c r="CS121" s="601">
        <v>13.379108058</v>
      </c>
      <c r="CT121" s="601">
        <v>24.687432243</v>
      </c>
      <c r="CU121" s="601">
        <v>23.120048399000002</v>
      </c>
      <c r="CV121" s="601">
        <v>11.707696149</v>
      </c>
      <c r="CW121" s="601">
        <v>20.064160621999999</v>
      </c>
      <c r="CX121" s="601">
        <v>13.566068809000001</v>
      </c>
      <c r="CY121" s="601">
        <v>15.207758555</v>
      </c>
      <c r="CZ121" s="685">
        <v>6.012899032</v>
      </c>
      <c r="DA121" s="601">
        <v>15.315699127</v>
      </c>
      <c r="DB121" s="601">
        <v>19.601054483999999</v>
      </c>
      <c r="DC121" s="601">
        <v>12.228546647</v>
      </c>
      <c r="DD121" s="601">
        <v>23.176438959999999</v>
      </c>
      <c r="DE121" s="601">
        <v>11.650523166999999</v>
      </c>
      <c r="DF121" s="601">
        <v>17.726570696</v>
      </c>
      <c r="DG121" s="601">
        <v>19.911141094000001</v>
      </c>
      <c r="DH121" s="601">
        <v>10.867269656</v>
      </c>
      <c r="DI121" s="601">
        <v>16.740908356999999</v>
      </c>
      <c r="DJ121" s="601">
        <v>12.706009720999999</v>
      </c>
      <c r="DK121" s="601">
        <v>12.952371539</v>
      </c>
      <c r="DL121" s="686">
        <v>7.7448793619999998</v>
      </c>
      <c r="DM121" s="601">
        <v>19.603173823999999</v>
      </c>
      <c r="DN121" s="601">
        <v>23.254240544000002</v>
      </c>
      <c r="DO121" s="601">
        <v>12.083861908999999</v>
      </c>
      <c r="DP121" s="601">
        <v>25.767375555000001</v>
      </c>
      <c r="DQ121" s="601">
        <v>9.8346446059999995</v>
      </c>
      <c r="DR121" s="601">
        <v>8.6299415439999994</v>
      </c>
      <c r="DS121" s="601">
        <v>25.084539389</v>
      </c>
      <c r="DT121" s="601">
        <v>12.670331827</v>
      </c>
      <c r="DU121" s="601">
        <v>11.810988330000001</v>
      </c>
      <c r="DV121" s="601">
        <v>21.695334284000001</v>
      </c>
      <c r="DW121" s="601">
        <v>18.773221575000001</v>
      </c>
      <c r="DX121" s="686">
        <v>29.944219717999999</v>
      </c>
      <c r="DY121" s="601">
        <v>29.944219717999999</v>
      </c>
      <c r="DZ121" s="601">
        <v>16.777167303999999</v>
      </c>
      <c r="EA121" s="601">
        <v>20.330724265000001</v>
      </c>
      <c r="EB121" s="601">
        <v>15.904849377</v>
      </c>
      <c r="EC121" s="601">
        <v>17.680046376</v>
      </c>
      <c r="ED121" s="601">
        <v>17.112941378999999</v>
      </c>
      <c r="EE121" s="601">
        <v>15.585146095000001</v>
      </c>
      <c r="EF121" s="601">
        <v>13.420272141</v>
      </c>
      <c r="EG121" s="601">
        <v>18.415957964</v>
      </c>
      <c r="EH121" s="601">
        <v>24.476168367</v>
      </c>
      <c r="EI121" s="601">
        <v>21.665859222000002</v>
      </c>
      <c r="EJ121" s="686">
        <v>4.9673091940000003</v>
      </c>
      <c r="EK121" s="601">
        <v>28.141431067999999</v>
      </c>
      <c r="EL121" s="601">
        <v>15.436150675</v>
      </c>
      <c r="EM121" s="601">
        <v>16.633843982999998</v>
      </c>
      <c r="EN121" s="601">
        <v>20.538649782</v>
      </c>
      <c r="EO121" s="601">
        <v>21.425074646999999</v>
      </c>
      <c r="EP121" s="601">
        <v>16.093008045000001</v>
      </c>
      <c r="EQ121" s="601">
        <v>20.661565843000002</v>
      </c>
      <c r="ER121" s="601">
        <v>13.080870481</v>
      </c>
      <c r="ES121" s="601">
        <v>23.831020044999999</v>
      </c>
      <c r="ET121" s="601">
        <v>19.384197674999999</v>
      </c>
      <c r="EU121" s="601">
        <v>24.3705575</v>
      </c>
      <c r="EV121" s="686">
        <v>10.255814616</v>
      </c>
      <c r="EW121" s="692">
        <v>34.066597782166703</v>
      </c>
      <c r="EX121" s="692">
        <v>32.383621068166704</v>
      </c>
      <c r="EY121" s="692">
        <v>45.417365403166706</v>
      </c>
      <c r="EZ121" s="692">
        <v>27.211199387166602</v>
      </c>
      <c r="FA121" s="692">
        <v>47.7747409241667</v>
      </c>
      <c r="FB121" s="692">
        <v>36.368678084166703</v>
      </c>
      <c r="FC121" s="692">
        <v>53.806526589999997</v>
      </c>
      <c r="FD121" s="692">
        <v>52.605987659</v>
      </c>
      <c r="FE121" s="692">
        <v>69.132440504000002</v>
      </c>
      <c r="FF121" s="692">
        <v>55.429907583999999</v>
      </c>
      <c r="FG121" s="692">
        <v>65.508302673000003</v>
      </c>
      <c r="FH121" s="692">
        <v>52.641321752000003</v>
      </c>
      <c r="FI121" s="692">
        <v>54.894438030000003</v>
      </c>
      <c r="FJ121" s="692">
        <v>54.930171158999997</v>
      </c>
      <c r="FK121" s="692">
        <v>51.826503940000002</v>
      </c>
      <c r="FL121" s="692">
        <v>36.277940762</v>
      </c>
      <c r="FM121" s="692">
        <v>35.521056952000002</v>
      </c>
      <c r="FN121" s="692">
        <v>55.347619846999997</v>
      </c>
      <c r="FO121" s="692">
        <v>23.825312903</v>
      </c>
      <c r="FP121" s="692">
        <v>28.573352698000001</v>
      </c>
      <c r="FQ121" s="692">
        <v>57.081974254000002</v>
      </c>
      <c r="FR121" s="692">
        <v>49.100866228000001</v>
      </c>
      <c r="FS121" s="692">
        <v>127.31638301700001</v>
      </c>
      <c r="FT121" s="692">
        <v>49.280792273000003</v>
      </c>
      <c r="FU121" s="692">
        <v>49.280792273000003</v>
      </c>
      <c r="FV121" s="692">
        <v>49.280792273000003</v>
      </c>
      <c r="FW121" s="692">
        <v>49.280792273000003</v>
      </c>
      <c r="FX121" s="692">
        <v>49.280792273000003</v>
      </c>
      <c r="FY121" s="692">
        <v>49.280792273000003</v>
      </c>
      <c r="FZ121" s="692">
        <v>49.280792273000003</v>
      </c>
      <c r="GA121" s="692">
        <v>49.280792273000003</v>
      </c>
      <c r="GB121" s="692">
        <v>49.280792273000003</v>
      </c>
      <c r="GC121" s="692">
        <v>49.280792273000003</v>
      </c>
      <c r="GD121" s="692">
        <v>49.280792273000003</v>
      </c>
      <c r="GE121" s="692">
        <v>49.280792273000003</v>
      </c>
      <c r="GF121" s="692">
        <v>49.280792273000003</v>
      </c>
      <c r="GG121" s="692">
        <v>49.280792273000003</v>
      </c>
      <c r="GH121" s="692">
        <v>49.280792273000003</v>
      </c>
      <c r="GI121" s="692">
        <v>49.280792273000003</v>
      </c>
      <c r="GJ121" s="692">
        <v>49.280792273000003</v>
      </c>
      <c r="GK121" s="692">
        <v>49.280792273000003</v>
      </c>
      <c r="GL121" s="692">
        <v>49.280792273000003</v>
      </c>
      <c r="GM121" s="692">
        <v>49.280792273000003</v>
      </c>
      <c r="GN121" s="692">
        <v>49.280792273000003</v>
      </c>
      <c r="GO121" s="692">
        <v>49.280792273000003</v>
      </c>
      <c r="GP121" s="692">
        <v>49.280792273000003</v>
      </c>
      <c r="GQ121" s="692">
        <v>49.280792273000003</v>
      </c>
      <c r="GR121" s="692">
        <v>49.280792273000003</v>
      </c>
      <c r="GS121" s="692">
        <v>49.280792273000003</v>
      </c>
      <c r="GT121" s="692">
        <v>49.280792273000003</v>
      </c>
      <c r="GU121" s="692">
        <v>49.280792273000003</v>
      </c>
      <c r="GV121" s="692">
        <v>49.280792273000003</v>
      </c>
      <c r="GW121" s="692">
        <v>49.280792273000003</v>
      </c>
      <c r="GX121" s="692">
        <v>49.280792273000003</v>
      </c>
    </row>
    <row r="122" spans="2:206" ht="15.75">
      <c r="B122" s="695" t="s">
        <v>949</v>
      </c>
      <c r="C122" s="692">
        <v>2.9690000000000001E-2</v>
      </c>
      <c r="D122" s="692">
        <v>0.14680000000000001</v>
      </c>
      <c r="E122" s="692">
        <v>0.58828440199999998</v>
      </c>
      <c r="F122" s="692">
        <v>0.25210000000000005</v>
      </c>
      <c r="G122" s="692">
        <v>9.2200000000000004E-2</v>
      </c>
      <c r="H122" s="692">
        <v>0.42216999999999999</v>
      </c>
      <c r="I122" s="692">
        <v>1.2952300000000001</v>
      </c>
      <c r="J122" s="692">
        <v>0.12190000000000001</v>
      </c>
      <c r="K122" s="692">
        <v>0.21049999999999999</v>
      </c>
      <c r="L122" s="692">
        <v>2.3719038439999998</v>
      </c>
      <c r="M122" s="692">
        <v>2.3870999999999998</v>
      </c>
      <c r="N122" s="692">
        <v>0.79638999999999993</v>
      </c>
      <c r="O122" s="692">
        <v>6.4399999999999999E-2</v>
      </c>
      <c r="P122" s="692">
        <v>0</v>
      </c>
      <c r="Q122" s="692">
        <v>1.5885</v>
      </c>
      <c r="R122" s="692">
        <v>0.15829390599999998</v>
      </c>
      <c r="S122" s="692">
        <v>0.49757000000000001</v>
      </c>
      <c r="T122" s="692">
        <v>1.629842891</v>
      </c>
      <c r="U122" s="692">
        <v>0.27794000000000002</v>
      </c>
      <c r="V122" s="692">
        <v>1.74481</v>
      </c>
      <c r="W122" s="692">
        <v>0.23041</v>
      </c>
      <c r="X122" s="692">
        <v>7.6219999999999996E-2</v>
      </c>
      <c r="Y122" s="692">
        <v>1.6877500000000001</v>
      </c>
      <c r="Z122" s="692">
        <v>0.89905999999999997</v>
      </c>
      <c r="AA122" s="692">
        <v>0</v>
      </c>
      <c r="AB122" s="692">
        <v>0</v>
      </c>
      <c r="AC122" s="692">
        <v>1.09131</v>
      </c>
      <c r="AD122" s="692">
        <v>3.7630000000000004E-2</v>
      </c>
      <c r="AE122" s="692">
        <v>0</v>
      </c>
      <c r="AF122" s="692">
        <v>1.3945999999999998</v>
      </c>
      <c r="AG122" s="692">
        <v>0.47020999999999996</v>
      </c>
      <c r="AH122" s="692">
        <v>1.27372</v>
      </c>
      <c r="AI122" s="692">
        <v>0.77052999999999994</v>
      </c>
      <c r="AJ122" s="692">
        <v>0.81901000000000002</v>
      </c>
      <c r="AK122" s="692">
        <v>1.2096099999999999</v>
      </c>
      <c r="AL122" s="692">
        <v>0.28293000000000001</v>
      </c>
      <c r="AM122" s="692">
        <v>0.2</v>
      </c>
      <c r="AN122" s="692">
        <v>0.38771</v>
      </c>
      <c r="AO122" s="692">
        <v>1.8365499999999999</v>
      </c>
      <c r="AP122" s="692">
        <v>0.28073999999999999</v>
      </c>
      <c r="AQ122" s="692">
        <v>0.17144000000000001</v>
      </c>
      <c r="AR122" s="692">
        <v>1.83338</v>
      </c>
      <c r="AS122" s="692">
        <v>0.47499000000000002</v>
      </c>
      <c r="AT122" s="692">
        <v>1.2760499999999999</v>
      </c>
      <c r="AU122" s="692">
        <v>1.0518800000000001</v>
      </c>
      <c r="AV122" s="692">
        <v>0.2051</v>
      </c>
      <c r="AW122" s="692">
        <v>1.22367</v>
      </c>
      <c r="AX122" s="692">
        <v>1.1745000000000001</v>
      </c>
      <c r="AY122" s="692">
        <v>0.29500999999999999</v>
      </c>
      <c r="AZ122" s="692">
        <v>0.60347000000000006</v>
      </c>
      <c r="BA122" s="692">
        <v>0.94487999999999994</v>
      </c>
      <c r="BB122" s="692">
        <v>1.4343699999999999</v>
      </c>
      <c r="BC122" s="692">
        <v>0.26206000000000002</v>
      </c>
      <c r="BD122" s="692">
        <v>1.9930999999999999</v>
      </c>
      <c r="BE122" s="692">
        <v>0.615281148</v>
      </c>
      <c r="BF122" s="692">
        <v>0.56509976700000009</v>
      </c>
      <c r="BG122" s="692">
        <v>2.1105200669999999</v>
      </c>
      <c r="BH122" s="692">
        <v>0.404843642</v>
      </c>
      <c r="BI122" s="692">
        <v>0.58462094600000003</v>
      </c>
      <c r="BJ122" s="692">
        <v>2.6412371509999999</v>
      </c>
      <c r="BK122" s="692">
        <v>0.82026999999999994</v>
      </c>
      <c r="BL122" s="692">
        <v>1.2502800000000001</v>
      </c>
      <c r="BM122" s="692">
        <v>1.8665499999999999</v>
      </c>
      <c r="BN122" s="692">
        <v>6.445999999999999E-2</v>
      </c>
      <c r="BO122" s="692">
        <v>0.30124000000000001</v>
      </c>
      <c r="BP122" s="692">
        <v>1.6529700000000001</v>
      </c>
      <c r="BQ122" s="692">
        <v>0.72970000000000002</v>
      </c>
      <c r="BR122" s="692">
        <v>0.69099999999999995</v>
      </c>
      <c r="BS122" s="692">
        <v>1.8905999999999998</v>
      </c>
      <c r="BT122" s="692">
        <v>0</v>
      </c>
      <c r="BU122" s="692">
        <v>0</v>
      </c>
      <c r="BV122" s="692">
        <v>0</v>
      </c>
      <c r="BW122" s="692">
        <v>0</v>
      </c>
      <c r="BX122" s="692">
        <v>0</v>
      </c>
      <c r="BY122" s="692">
        <v>0</v>
      </c>
      <c r="BZ122" s="692">
        <v>0</v>
      </c>
      <c r="CA122" s="692">
        <v>0</v>
      </c>
      <c r="CB122" s="692">
        <v>0</v>
      </c>
      <c r="CC122" s="692">
        <v>0.91287137277799746</v>
      </c>
      <c r="CD122" s="692">
        <v>2.6440019562175725</v>
      </c>
      <c r="CE122" s="692">
        <v>1.8202696501794504</v>
      </c>
      <c r="CF122" s="692">
        <v>1.0035432534759998</v>
      </c>
      <c r="CG122" s="692">
        <v>2.0724815196329991</v>
      </c>
      <c r="CH122" s="692">
        <v>1.4396311112401539</v>
      </c>
      <c r="CI122" s="692">
        <v>1.112374852024002</v>
      </c>
      <c r="CJ122" s="692">
        <v>0.9939060787571673</v>
      </c>
      <c r="CK122" s="692">
        <v>1.7816367285922678</v>
      </c>
      <c r="CL122" s="692">
        <v>1.1560964636119997</v>
      </c>
      <c r="CM122" s="692">
        <v>1.1988465443248493</v>
      </c>
      <c r="CN122" s="692">
        <v>1.9066930600305543</v>
      </c>
      <c r="CO122" s="692">
        <v>0.89509302121562162</v>
      </c>
      <c r="CP122" s="692">
        <v>2.3775702459999999</v>
      </c>
      <c r="CQ122" s="692">
        <v>0.90787249299999995</v>
      </c>
      <c r="CR122" s="692">
        <v>0.99845654799999994</v>
      </c>
      <c r="CS122" s="692">
        <v>2.4439537179999999</v>
      </c>
      <c r="CT122" s="692">
        <v>0.69764231200000004</v>
      </c>
      <c r="CU122" s="692">
        <v>0.98295110763615112</v>
      </c>
      <c r="CV122" s="692">
        <v>2.26856999</v>
      </c>
      <c r="CW122" s="692">
        <v>1.368852736</v>
      </c>
      <c r="CX122" s="692">
        <v>0.9260694413638757</v>
      </c>
      <c r="CY122" s="692">
        <v>2.7193807799999998</v>
      </c>
      <c r="CZ122" s="692">
        <v>1.6617217120000001</v>
      </c>
      <c r="DA122" s="692">
        <v>1.013739671850697</v>
      </c>
      <c r="DB122" s="692">
        <v>3.8155369459999999</v>
      </c>
      <c r="DC122" s="692">
        <v>1.2336428793999998</v>
      </c>
      <c r="DD122" s="692">
        <v>1.327297921581104</v>
      </c>
      <c r="DE122" s="692">
        <v>4.0140894349999998</v>
      </c>
      <c r="DF122" s="692">
        <v>1.0529086349999999</v>
      </c>
      <c r="DG122" s="692">
        <v>1.1573102669999999</v>
      </c>
      <c r="DH122" s="692">
        <v>4.0698216370000004</v>
      </c>
      <c r="DI122" s="692">
        <v>1.0609657140000008</v>
      </c>
      <c r="DJ122" s="692">
        <v>1.0815417723131717</v>
      </c>
      <c r="DK122" s="692">
        <v>4.1636333206521741</v>
      </c>
      <c r="DL122" s="692">
        <v>1.3608856950800003</v>
      </c>
      <c r="DM122" s="692">
        <v>1.2351774840365648</v>
      </c>
      <c r="DN122" s="692">
        <v>6.1734157689873967</v>
      </c>
      <c r="DO122" s="692">
        <v>2.029494319699999</v>
      </c>
      <c r="DP122" s="692">
        <v>1.2692359781160756</v>
      </c>
      <c r="DQ122" s="692">
        <v>5.1450937291111103</v>
      </c>
      <c r="DR122" s="692">
        <v>3.2687679459695027</v>
      </c>
      <c r="DS122" s="692">
        <v>1.6967300333154924</v>
      </c>
      <c r="DT122" s="692">
        <v>6.8498788734528917</v>
      </c>
      <c r="DU122" s="692">
        <v>2.044152556342</v>
      </c>
      <c r="DV122" s="692">
        <v>1.7110111851588521</v>
      </c>
      <c r="DW122" s="692">
        <v>6.1522524299347809</v>
      </c>
      <c r="DX122" s="692">
        <v>3.0128467449470024</v>
      </c>
      <c r="DY122" s="692">
        <v>2.1337011621431112</v>
      </c>
      <c r="DZ122" s="692">
        <v>7.0659748616649996</v>
      </c>
      <c r="EA122" s="692">
        <v>3.1904143020000002</v>
      </c>
      <c r="EB122" s="692">
        <v>2.0750919090000002</v>
      </c>
      <c r="EC122" s="692">
        <v>7.6867913659999996</v>
      </c>
      <c r="ED122" s="692">
        <v>2.497102579410345</v>
      </c>
      <c r="EE122" s="692">
        <v>2.2924976775182282</v>
      </c>
      <c r="EF122" s="692">
        <v>7.962119747296958</v>
      </c>
      <c r="EG122" s="692">
        <v>3.3006868052530733</v>
      </c>
      <c r="EH122" s="692">
        <v>1.9681334131410042</v>
      </c>
      <c r="EI122" s="692">
        <v>7.9209123550308345</v>
      </c>
      <c r="EJ122" s="692">
        <v>3.282589705546533</v>
      </c>
      <c r="EK122" s="692">
        <v>2.228758729166457</v>
      </c>
      <c r="EL122" s="692">
        <v>7.9635574682075188</v>
      </c>
      <c r="EM122" s="692">
        <v>2.6397766795801307</v>
      </c>
      <c r="EN122" s="692">
        <v>2.0865679931982122</v>
      </c>
      <c r="EO122" s="692">
        <v>2.2005343650000002</v>
      </c>
      <c r="EP122" s="692">
        <v>10.34234914812088</v>
      </c>
      <c r="EQ122" s="692">
        <v>2.8476184939999998</v>
      </c>
      <c r="ER122" s="692">
        <v>8.8725304500000011</v>
      </c>
      <c r="ES122" s="692">
        <v>2.0579719870000002</v>
      </c>
      <c r="ET122" s="692">
        <v>1.4585385360000001</v>
      </c>
      <c r="EU122" s="692">
        <v>10.389073190000001</v>
      </c>
      <c r="EV122" s="692">
        <v>1.695973894</v>
      </c>
      <c r="EW122" s="692">
        <v>1.9953984659999999</v>
      </c>
      <c r="EX122" s="692">
        <v>12.017003176999999</v>
      </c>
      <c r="EY122" s="692">
        <v>1.34400919</v>
      </c>
      <c r="EZ122" s="692">
        <v>4.4300871810000002</v>
      </c>
      <c r="FA122" s="692">
        <v>13.811664832</v>
      </c>
      <c r="FB122" s="692">
        <v>5.4821694860000001</v>
      </c>
      <c r="FC122" s="692">
        <v>3.1499937920000001</v>
      </c>
      <c r="FD122" s="692">
        <v>12.751089638</v>
      </c>
      <c r="FE122" s="692">
        <v>3.8314582430000002</v>
      </c>
      <c r="FF122" s="692">
        <v>6.4921787229999994</v>
      </c>
      <c r="FG122" s="692">
        <v>6.2867501839999997</v>
      </c>
      <c r="FH122" s="692">
        <v>6.7099874919999998</v>
      </c>
      <c r="FI122" s="692">
        <v>4.4636755949999998</v>
      </c>
      <c r="FJ122" s="692">
        <v>16.899956773</v>
      </c>
      <c r="FK122" s="692">
        <v>5.819656954</v>
      </c>
      <c r="FL122" s="692">
        <v>2.1485233610000001</v>
      </c>
      <c r="FM122" s="692">
        <v>17.866421719999998</v>
      </c>
      <c r="FN122" s="692">
        <v>3.8656419530000004</v>
      </c>
      <c r="FO122" s="692">
        <v>4.7048165869999998</v>
      </c>
      <c r="FP122" s="692">
        <v>21.759187754999658</v>
      </c>
      <c r="FQ122" s="692">
        <v>6.0728433150000001</v>
      </c>
      <c r="FR122" s="692">
        <v>3.2050342299999999</v>
      </c>
      <c r="FS122" s="692">
        <v>21.412382133999998</v>
      </c>
      <c r="FT122" s="692">
        <v>5.2907410247056772</v>
      </c>
      <c r="FU122" s="692">
        <v>5.2907410247056772</v>
      </c>
      <c r="FV122" s="692">
        <v>5.2907410247056772</v>
      </c>
      <c r="FW122" s="692">
        <v>5.2907410247056772</v>
      </c>
      <c r="FX122" s="692">
        <v>5.2907410247056772</v>
      </c>
      <c r="FY122" s="692">
        <v>5.2907410247056772</v>
      </c>
      <c r="FZ122" s="692">
        <v>5.2907410247056772</v>
      </c>
      <c r="GA122" s="692">
        <v>5.2907410247056772</v>
      </c>
      <c r="GB122" s="692">
        <v>5.2907410247056772</v>
      </c>
      <c r="GC122" s="692">
        <v>5.2907410247056772</v>
      </c>
      <c r="GD122" s="692">
        <v>5.2907410247056772</v>
      </c>
      <c r="GE122" s="692">
        <v>5.2907410247056772</v>
      </c>
      <c r="GF122" s="692">
        <v>5.2907410247056772</v>
      </c>
      <c r="GG122" s="692">
        <v>5.2907410247056772</v>
      </c>
      <c r="GH122" s="692">
        <v>5.2907410247056772</v>
      </c>
      <c r="GI122" s="692">
        <v>5.2907410247056772</v>
      </c>
      <c r="GJ122" s="692">
        <v>5.2907410247056772</v>
      </c>
      <c r="GK122" s="692">
        <v>5.2907410247056772</v>
      </c>
      <c r="GL122" s="692">
        <v>5.2907410247056772</v>
      </c>
      <c r="GM122" s="692">
        <v>5.2907410247056772</v>
      </c>
      <c r="GN122" s="692">
        <v>5.2907410247056772</v>
      </c>
      <c r="GO122" s="692">
        <v>5.2907410247056772</v>
      </c>
      <c r="GP122" s="692">
        <v>5.2907410247056772</v>
      </c>
      <c r="GQ122" s="692">
        <v>5.2907410247056772</v>
      </c>
      <c r="GR122" s="692">
        <v>5.2907410247056772</v>
      </c>
      <c r="GS122" s="692">
        <v>5.2907410247056772</v>
      </c>
      <c r="GT122" s="692">
        <v>5.2907410247056772</v>
      </c>
      <c r="GU122" s="692">
        <v>5.2907410247056772</v>
      </c>
      <c r="GV122" s="692">
        <v>5.2907410247056772</v>
      </c>
      <c r="GW122" s="692">
        <v>5.2907410247056772</v>
      </c>
      <c r="GX122" s="692">
        <v>5.2907410247056772</v>
      </c>
    </row>
    <row r="123" spans="2:206" ht="15.75">
      <c r="B123" s="695" t="s">
        <v>950</v>
      </c>
      <c r="C123" s="692">
        <v>0.15573618790412799</v>
      </c>
      <c r="D123" s="692">
        <v>0.30486003372000003</v>
      </c>
      <c r="E123" s="692">
        <v>6.9508115032499998E-2</v>
      </c>
      <c r="F123" s="692">
        <v>0.54656186912827198</v>
      </c>
      <c r="G123" s="692">
        <v>8.9836727898000013E-2</v>
      </c>
      <c r="H123" s="692">
        <v>0.56584702272589993</v>
      </c>
      <c r="I123" s="692">
        <v>0.24058884532630001</v>
      </c>
      <c r="J123" s="692">
        <v>0.1564783268496</v>
      </c>
      <c r="K123" s="692">
        <v>6.3085660884E-2</v>
      </c>
      <c r="L123" s="692">
        <v>5.7374798740000003E-2</v>
      </c>
      <c r="M123" s="692">
        <v>5.1228961000000005E-3</v>
      </c>
      <c r="N123" s="692">
        <v>1.153293008E-2</v>
      </c>
      <c r="O123" s="692">
        <v>0.31759800939159993</v>
      </c>
      <c r="P123" s="692">
        <v>1.9064099342700001E-2</v>
      </c>
      <c r="Q123" s="692">
        <v>0.21270351672499999</v>
      </c>
      <c r="R123" s="692">
        <v>0.60981088226400004</v>
      </c>
      <c r="S123" s="692">
        <v>0.36712306565550001</v>
      </c>
      <c r="T123" s="692">
        <v>0.41081250139199998</v>
      </c>
      <c r="U123" s="692">
        <v>0.28025884034999998</v>
      </c>
      <c r="V123" s="692">
        <v>8.2160354080000001E-3</v>
      </c>
      <c r="W123" s="692">
        <v>0.25498676760479999</v>
      </c>
      <c r="X123" s="692">
        <v>0.62958045557340014</v>
      </c>
      <c r="Y123" s="692">
        <v>8.1860323789399989E-2</v>
      </c>
      <c r="Z123" s="692">
        <v>0.56546407370700003</v>
      </c>
      <c r="AA123" s="692">
        <v>0.32803835200000003</v>
      </c>
      <c r="AB123" s="692">
        <v>4.8028904000000004E-2</v>
      </c>
      <c r="AC123" s="692">
        <v>0.28850029300000002</v>
      </c>
      <c r="AD123" s="692">
        <v>0.63411767899999993</v>
      </c>
      <c r="AE123" s="692">
        <v>8.9409139999999998E-2</v>
      </c>
      <c r="AF123" s="692">
        <v>0.73523419600000006</v>
      </c>
      <c r="AG123" s="692">
        <v>0.32633109500000002</v>
      </c>
      <c r="AH123" s="692">
        <v>4.1893449999999999E-2</v>
      </c>
      <c r="AI123" s="692">
        <v>0.31604354700000004</v>
      </c>
      <c r="AJ123" s="692">
        <v>0.904692685</v>
      </c>
      <c r="AK123" s="692">
        <v>0.20418752599999998</v>
      </c>
      <c r="AL123" s="692">
        <v>0.14614628299999999</v>
      </c>
      <c r="AM123" s="692">
        <v>0.40318742926000001</v>
      </c>
      <c r="AN123" s="692">
        <v>6.0189098059999994E-2</v>
      </c>
      <c r="AO123" s="692">
        <v>0.35015841232722006</v>
      </c>
      <c r="AP123" s="692">
        <v>0.83703286911999997</v>
      </c>
      <c r="AQ123" s="692">
        <v>0.14510115034800003</v>
      </c>
      <c r="AR123" s="692">
        <v>0.50910809306560001</v>
      </c>
      <c r="AS123" s="692">
        <v>0.40100971724000001</v>
      </c>
      <c r="AT123" s="692">
        <v>5.8221062880000007E-2</v>
      </c>
      <c r="AU123" s="692">
        <v>0.38420434755000005</v>
      </c>
      <c r="AV123" s="692">
        <v>0.82852465007999987</v>
      </c>
      <c r="AW123" s="692">
        <v>0.14268597290079998</v>
      </c>
      <c r="AX123" s="692">
        <v>0.43981937736750004</v>
      </c>
      <c r="AY123" s="692">
        <v>0.43558012800000001</v>
      </c>
      <c r="AZ123" s="692">
        <v>1.0110004000000001E-2</v>
      </c>
      <c r="BA123" s="692">
        <v>0.92716271800000005</v>
      </c>
      <c r="BB123" s="692">
        <v>0.33331492800000001</v>
      </c>
      <c r="BC123" s="692">
        <v>0.16448881800000001</v>
      </c>
      <c r="BD123" s="692">
        <v>0.46239011799999996</v>
      </c>
      <c r="BE123" s="692">
        <v>0.34486628699999999</v>
      </c>
      <c r="BF123" s="692">
        <v>9.8366340000000003E-3</v>
      </c>
      <c r="BG123" s="692">
        <v>1.212131165</v>
      </c>
      <c r="BH123" s="692">
        <v>0.33043321182000002</v>
      </c>
      <c r="BI123" s="692">
        <v>0.32499299599999998</v>
      </c>
      <c r="BJ123" s="692">
        <v>0.34056488600000001</v>
      </c>
      <c r="BK123" s="692">
        <v>0.39396392488999998</v>
      </c>
      <c r="BL123" s="692">
        <v>7.265613348000001E-2</v>
      </c>
      <c r="BM123" s="692">
        <v>1.2065038939999999</v>
      </c>
      <c r="BN123" s="692">
        <v>0.31302999999999997</v>
      </c>
      <c r="BO123" s="692">
        <v>0.34902942385000002</v>
      </c>
      <c r="BP123" s="692">
        <v>0.31419376257999998</v>
      </c>
      <c r="BQ123" s="692">
        <v>0.43530000000000002</v>
      </c>
      <c r="BR123" s="692">
        <v>0.11749999999999999</v>
      </c>
      <c r="BS123" s="692">
        <v>0.94889999999999997</v>
      </c>
      <c r="BT123" s="692">
        <v>0</v>
      </c>
      <c r="BU123" s="692">
        <v>0</v>
      </c>
      <c r="BV123" s="692">
        <v>0</v>
      </c>
      <c r="BW123" s="692">
        <v>0.58962372103436689</v>
      </c>
      <c r="BX123" s="692">
        <v>0.26209405264554808</v>
      </c>
      <c r="BY123" s="692">
        <v>1.5240433492468854</v>
      </c>
      <c r="BZ123" s="692">
        <v>0.94911435578394543</v>
      </c>
      <c r="CA123" s="692">
        <v>0.83735857921354295</v>
      </c>
      <c r="CB123" s="692">
        <v>0.3171077764414989</v>
      </c>
      <c r="CC123" s="692">
        <v>0.6969246684296645</v>
      </c>
      <c r="CD123" s="692">
        <v>0.20840830560696241</v>
      </c>
      <c r="CE123" s="692">
        <v>0.97392462447706141</v>
      </c>
      <c r="CF123" s="692">
        <v>9.8554909258991508</v>
      </c>
      <c r="CG123" s="692">
        <v>0.32145879232868413</v>
      </c>
      <c r="CH123" s="692">
        <v>0.19237510966634239</v>
      </c>
      <c r="CI123" s="692">
        <v>0.71346271088450908</v>
      </c>
      <c r="CJ123" s="692">
        <v>0.21600343383900905</v>
      </c>
      <c r="CK123" s="692">
        <v>1.1769884505048114</v>
      </c>
      <c r="CL123" s="692">
        <v>10.349296616037982</v>
      </c>
      <c r="CM123" s="692">
        <v>0.49532113773663172</v>
      </c>
      <c r="CN123" s="692">
        <v>0.33179743428691255</v>
      </c>
      <c r="CO123" s="692">
        <v>0.79099153748848061</v>
      </c>
      <c r="CP123" s="692">
        <v>0.11403729645791975</v>
      </c>
      <c r="CQ123" s="692">
        <v>1.4733748898749943</v>
      </c>
      <c r="CR123" s="692">
        <v>10.366451704121625</v>
      </c>
      <c r="CS123" s="692">
        <v>0.50758294923288882</v>
      </c>
      <c r="CT123" s="692">
        <v>0.35534728540567539</v>
      </c>
      <c r="CU123" s="692">
        <v>0.24830707547233477</v>
      </c>
      <c r="CV123" s="692">
        <v>0.74359800471522997</v>
      </c>
      <c r="CW123" s="692">
        <v>1.1104098504566957</v>
      </c>
      <c r="CX123" s="692">
        <v>11.084422587891101</v>
      </c>
      <c r="CY123" s="692">
        <v>0.40285186905315495</v>
      </c>
      <c r="CZ123" s="692">
        <v>0.41327722969822789</v>
      </c>
      <c r="DA123" s="692">
        <v>0.30581300002400003</v>
      </c>
      <c r="DB123" s="692">
        <v>1.3218321449999999</v>
      </c>
      <c r="DC123" s="692">
        <v>1.7112772300000001</v>
      </c>
      <c r="DD123" s="692">
        <v>10.920185254000002</v>
      </c>
      <c r="DE123" s="692">
        <v>0.41516584300000003</v>
      </c>
      <c r="DF123" s="692">
        <v>0.48394333900000003</v>
      </c>
      <c r="DG123" s="692">
        <v>1.017606302988461</v>
      </c>
      <c r="DH123" s="692">
        <v>1.3759804558694047</v>
      </c>
      <c r="DI123" s="692">
        <v>1.4788225950813481</v>
      </c>
      <c r="DJ123" s="692">
        <v>11.335465838468624</v>
      </c>
      <c r="DK123" s="692">
        <v>0.57451591380627609</v>
      </c>
      <c r="DL123" s="692">
        <v>0.40663164738113922</v>
      </c>
      <c r="DM123" s="692">
        <v>0.32722966209005344</v>
      </c>
      <c r="DN123" s="692">
        <v>1.9954767715179773</v>
      </c>
      <c r="DO123" s="692">
        <v>2.9979238477775936</v>
      </c>
      <c r="DP123" s="692">
        <v>11.535534062562478</v>
      </c>
      <c r="DQ123" s="692">
        <v>1.269771634989743</v>
      </c>
      <c r="DR123" s="692">
        <v>0.36580835911539161</v>
      </c>
      <c r="DS123" s="692">
        <v>1.2244464356620535</v>
      </c>
      <c r="DT123" s="692">
        <v>1.4120260280794017</v>
      </c>
      <c r="DU123" s="692">
        <v>3.1098523726815488</v>
      </c>
      <c r="DV123" s="692">
        <v>11.528777302292301</v>
      </c>
      <c r="DW123" s="692">
        <v>0.82126644185797826</v>
      </c>
      <c r="DX123" s="692">
        <v>0.35050648456913208</v>
      </c>
      <c r="DY123" s="692">
        <v>1.3678306704717365</v>
      </c>
      <c r="DZ123" s="692">
        <v>2.772290399442614</v>
      </c>
      <c r="EA123" s="692">
        <v>3.5298521251364812</v>
      </c>
      <c r="EB123" s="692">
        <v>12.121851679449437</v>
      </c>
      <c r="EC123" s="692">
        <v>0.77899620178828854</v>
      </c>
      <c r="ED123" s="692">
        <v>0.43908386018975831</v>
      </c>
      <c r="EE123" s="692">
        <v>1.1161334320857534</v>
      </c>
      <c r="EF123" s="692">
        <v>3.0604763937396848</v>
      </c>
      <c r="EG123" s="692">
        <v>2.0036299772964439</v>
      </c>
      <c r="EH123" s="692">
        <v>13.871885997789011</v>
      </c>
      <c r="EI123" s="692">
        <v>0.75602008683280353</v>
      </c>
      <c r="EJ123" s="692">
        <v>1.0089266132560877</v>
      </c>
      <c r="EK123" s="692">
        <v>1.6198623873765028</v>
      </c>
      <c r="EL123" s="692">
        <v>2.7373024249772246</v>
      </c>
      <c r="EM123" s="692">
        <v>2.0123866936801722</v>
      </c>
      <c r="EN123" s="692">
        <v>14.22283591316187</v>
      </c>
      <c r="EO123" s="692">
        <v>1.4073944976639343</v>
      </c>
      <c r="EP123" s="692">
        <v>1.0850148726375077</v>
      </c>
      <c r="EQ123" s="692">
        <v>1.7520355385139252</v>
      </c>
      <c r="ER123" s="692">
        <v>2.54408384332124</v>
      </c>
      <c r="ES123" s="692">
        <v>4.4114107411148815</v>
      </c>
      <c r="ET123" s="692">
        <v>12.708406492627095</v>
      </c>
      <c r="EU123" s="692">
        <v>2.0007631160883328</v>
      </c>
      <c r="EV123" s="692">
        <v>1.3867201917728373</v>
      </c>
      <c r="EW123" s="692">
        <v>2.2628124293112153</v>
      </c>
      <c r="EX123" s="692">
        <v>3.0044166297506907</v>
      </c>
      <c r="EY123" s="692">
        <v>4.6224758041384097</v>
      </c>
      <c r="EZ123" s="692">
        <v>15.064061914841748</v>
      </c>
      <c r="FA123" s="692">
        <v>2.678425054516711</v>
      </c>
      <c r="FB123" s="692">
        <v>0.80721773972904587</v>
      </c>
      <c r="FC123" s="692">
        <v>3.5610480045411377</v>
      </c>
      <c r="FD123" s="692">
        <v>3.2167937696168343</v>
      </c>
      <c r="FE123" s="692">
        <v>5.2020126962930346</v>
      </c>
      <c r="FF123" s="692">
        <v>14.917319584685547</v>
      </c>
      <c r="FG123" s="692">
        <v>3.1411812884450443</v>
      </c>
      <c r="FH123" s="692">
        <v>2.3392490061899642</v>
      </c>
      <c r="FI123" s="692">
        <v>2.1311138522174171</v>
      </c>
      <c r="FJ123" s="692">
        <v>3.6659391624605435</v>
      </c>
      <c r="FK123" s="692">
        <v>6.6097783233688849</v>
      </c>
      <c r="FL123" s="692">
        <v>14.472022977643345</v>
      </c>
      <c r="FM123" s="692">
        <v>3.8616398652420614</v>
      </c>
      <c r="FN123" s="692">
        <v>2.0407557288935885</v>
      </c>
      <c r="FO123" s="692">
        <v>3.018595064937359</v>
      </c>
      <c r="FP123" s="692">
        <v>4.1255898384212824</v>
      </c>
      <c r="FQ123" s="692">
        <v>7.0408369434813904</v>
      </c>
      <c r="FR123" s="692">
        <v>14.877754502618028</v>
      </c>
      <c r="FS123" s="692">
        <v>3.4291717512039499</v>
      </c>
      <c r="FT123" s="692">
        <v>1.9037964901119899</v>
      </c>
      <c r="FU123" s="692">
        <v>1.9037964901119899</v>
      </c>
      <c r="FV123" s="692">
        <v>1.9037964901119899</v>
      </c>
      <c r="FW123" s="692">
        <v>1.9037964901119899</v>
      </c>
      <c r="FX123" s="692">
        <v>1.9037964901119899</v>
      </c>
      <c r="FY123" s="692">
        <v>1.9037964901119899</v>
      </c>
      <c r="FZ123" s="692">
        <v>1.9037964901119899</v>
      </c>
      <c r="GA123" s="692">
        <v>1.9037964901119899</v>
      </c>
      <c r="GB123" s="692">
        <v>1.9037964901119899</v>
      </c>
      <c r="GC123" s="692">
        <v>1.9037964901119899</v>
      </c>
      <c r="GD123" s="692">
        <v>1.9037964901119899</v>
      </c>
      <c r="GE123" s="692">
        <v>1.9037964901119899</v>
      </c>
      <c r="GF123" s="692">
        <v>1.9037964901119899</v>
      </c>
      <c r="GG123" s="692">
        <v>1.9037964901119899</v>
      </c>
      <c r="GH123" s="692">
        <v>1.9037964901119899</v>
      </c>
      <c r="GI123" s="692">
        <v>1.9037964901119899</v>
      </c>
      <c r="GJ123" s="692">
        <v>1.9037964901119899</v>
      </c>
      <c r="GK123" s="692">
        <v>1.9037964901119899</v>
      </c>
      <c r="GL123" s="692">
        <v>1.9037964901119899</v>
      </c>
      <c r="GM123" s="692">
        <v>1.9037964901119899</v>
      </c>
      <c r="GN123" s="692">
        <v>1.9037964901119899</v>
      </c>
      <c r="GO123" s="692">
        <v>1.9037964901119899</v>
      </c>
      <c r="GP123" s="692">
        <v>1.9037964901119899</v>
      </c>
      <c r="GQ123" s="692">
        <v>1.9037964901119899</v>
      </c>
      <c r="GR123" s="692">
        <v>1.9037964901119899</v>
      </c>
      <c r="GS123" s="692">
        <v>1.9037964901119899</v>
      </c>
      <c r="GT123" s="692">
        <v>1.9037964901119899</v>
      </c>
      <c r="GU123" s="692">
        <v>1.9037964901119899</v>
      </c>
      <c r="GV123" s="692">
        <v>1.9037964901119899</v>
      </c>
      <c r="GW123" s="692">
        <v>1.9037964901119899</v>
      </c>
      <c r="GX123" s="692">
        <v>1.9037964901119899</v>
      </c>
    </row>
    <row r="124" spans="2:206" ht="15.75">
      <c r="B124" s="691" t="s">
        <v>951</v>
      </c>
      <c r="C124" s="601">
        <v>7.2667200000000003</v>
      </c>
      <c r="D124" s="601">
        <v>9.002600000000001</v>
      </c>
      <c r="E124" s="601">
        <v>5.7828100000000004</v>
      </c>
      <c r="F124" s="601">
        <v>13.70635</v>
      </c>
      <c r="G124" s="601">
        <v>7.0205299999999999</v>
      </c>
      <c r="H124" s="601">
        <v>3.4770300000000001</v>
      </c>
      <c r="I124" s="601">
        <v>14.639100000000001</v>
      </c>
      <c r="J124" s="601">
        <v>10.878540000000001</v>
      </c>
      <c r="K124" s="601">
        <v>5.5077700000000007</v>
      </c>
      <c r="L124" s="601">
        <v>12.809950000000001</v>
      </c>
      <c r="M124" s="601">
        <v>11.06955</v>
      </c>
      <c r="N124" s="601">
        <v>2.673</v>
      </c>
      <c r="O124" s="601">
        <v>12.96987</v>
      </c>
      <c r="P124" s="601">
        <v>9.0474599999999992</v>
      </c>
      <c r="Q124" s="601">
        <v>8.67164</v>
      </c>
      <c r="R124" s="601">
        <v>18.97531</v>
      </c>
      <c r="S124" s="601">
        <v>9.039299999999999</v>
      </c>
      <c r="T124" s="601">
        <v>5.5130299999999997</v>
      </c>
      <c r="U124" s="601">
        <v>17.475630000000002</v>
      </c>
      <c r="V124" s="601">
        <v>12.424200000000001</v>
      </c>
      <c r="W124" s="601">
        <v>6.6095899999999999</v>
      </c>
      <c r="X124" s="601">
        <v>23.312009999999997</v>
      </c>
      <c r="Y124" s="601">
        <v>3.9148200000000002</v>
      </c>
      <c r="Z124" s="601">
        <v>2.4929399999999999</v>
      </c>
      <c r="AA124" s="601">
        <v>15.508569999999999</v>
      </c>
      <c r="AB124" s="601">
        <v>10.249450000000001</v>
      </c>
      <c r="AC124" s="601">
        <v>16.095500000000001</v>
      </c>
      <c r="AD124" s="601">
        <v>18.675650000000001</v>
      </c>
      <c r="AE124" s="601">
        <v>9.8673899999999986</v>
      </c>
      <c r="AF124" s="601">
        <v>4.7572999999999999</v>
      </c>
      <c r="AG124" s="601">
        <v>16.087879999999998</v>
      </c>
      <c r="AH124" s="601">
        <v>14.45534</v>
      </c>
      <c r="AI124" s="601">
        <v>10.65517</v>
      </c>
      <c r="AJ124" s="601">
        <v>24.022220000000001</v>
      </c>
      <c r="AK124" s="601">
        <v>11.94877</v>
      </c>
      <c r="AL124" s="601">
        <v>10.116910000000001</v>
      </c>
      <c r="AM124" s="601">
        <v>19.58314</v>
      </c>
      <c r="AN124" s="601">
        <v>9.1587399999999999</v>
      </c>
      <c r="AO124" s="601">
        <v>16.22268</v>
      </c>
      <c r="AP124" s="601">
        <v>20.38944</v>
      </c>
      <c r="AQ124" s="601">
        <v>17.304639999999999</v>
      </c>
      <c r="AR124" s="601">
        <v>10.74906</v>
      </c>
      <c r="AS124" s="601">
        <v>13.429770000000001</v>
      </c>
      <c r="AT124" s="601">
        <v>18.046759999999999</v>
      </c>
      <c r="AU124" s="601">
        <v>17.893750000000001</v>
      </c>
      <c r="AV124" s="601">
        <v>17.889749999999999</v>
      </c>
      <c r="AW124" s="601">
        <v>16.191219999999998</v>
      </c>
      <c r="AX124" s="601">
        <v>12.667129999999998</v>
      </c>
      <c r="AY124" s="601">
        <v>25.683130000000002</v>
      </c>
      <c r="AZ124" s="601">
        <v>11.817030000000001</v>
      </c>
      <c r="BA124" s="601">
        <v>12.446290000000001</v>
      </c>
      <c r="BB124" s="601">
        <v>21.963950000000001</v>
      </c>
      <c r="BC124" s="601">
        <v>21.648959999999999</v>
      </c>
      <c r="BD124" s="601">
        <v>8.2083700000000004</v>
      </c>
      <c r="BE124" s="601">
        <v>12.592700000000001</v>
      </c>
      <c r="BF124" s="601">
        <v>29.238289999999999</v>
      </c>
      <c r="BG124" s="601">
        <v>12.18008</v>
      </c>
      <c r="BH124" s="601">
        <v>29.9862</v>
      </c>
      <c r="BI124" s="601">
        <v>20.255710000000001</v>
      </c>
      <c r="BJ124" s="601">
        <v>14.2812</v>
      </c>
      <c r="BK124" s="601">
        <v>25.0715</v>
      </c>
      <c r="BL124" s="601">
        <v>15.22199</v>
      </c>
      <c r="BM124" s="601">
        <v>13.509270000000001</v>
      </c>
      <c r="BN124" s="601">
        <v>29.841750000000001</v>
      </c>
      <c r="BO124" s="601">
        <v>19.000599999999999</v>
      </c>
      <c r="BP124" s="601">
        <v>4.2215699999999998</v>
      </c>
      <c r="BQ124" s="601">
        <v>28.763500000000001</v>
      </c>
      <c r="BR124" s="601">
        <v>22.3185</v>
      </c>
      <c r="BS124" s="601">
        <v>13.969700000000001</v>
      </c>
      <c r="BT124" s="601">
        <v>33.816107766000002</v>
      </c>
      <c r="BU124" s="601">
        <v>22.982548066</v>
      </c>
      <c r="BV124" s="601">
        <v>12.194446618000001</v>
      </c>
      <c r="BW124" s="601">
        <v>23.322773112</v>
      </c>
      <c r="BX124" s="601">
        <v>23.478185815</v>
      </c>
      <c r="BY124" s="601">
        <v>12.794870319999999</v>
      </c>
      <c r="BZ124" s="601">
        <v>35.783130337000003</v>
      </c>
      <c r="CA124" s="601">
        <v>19.252583978000001</v>
      </c>
      <c r="CB124" s="601">
        <v>7.857864578</v>
      </c>
      <c r="CC124" s="601">
        <v>31.192567466</v>
      </c>
      <c r="CD124" s="601">
        <v>28.036041021999999</v>
      </c>
      <c r="CE124" s="601">
        <v>19.255505343999999</v>
      </c>
      <c r="CF124" s="601">
        <v>41.869910961000002</v>
      </c>
      <c r="CG124" s="601">
        <v>18.912014732999999</v>
      </c>
      <c r="CH124" s="601">
        <v>11.869387855999999</v>
      </c>
      <c r="CI124" s="601">
        <v>32.160711262</v>
      </c>
      <c r="CJ124" s="601">
        <v>19.504065296</v>
      </c>
      <c r="CK124" s="601">
        <v>18.083639073000001</v>
      </c>
      <c r="CL124" s="601">
        <v>20.865577895000001</v>
      </c>
      <c r="CM124" s="601">
        <v>30.707759768999999</v>
      </c>
      <c r="CN124" s="601">
        <v>14.319031366999999</v>
      </c>
      <c r="CO124" s="601">
        <v>34.06160981</v>
      </c>
      <c r="CP124" s="601">
        <v>22.177663803000002</v>
      </c>
      <c r="CQ124" s="601">
        <v>20.930272569</v>
      </c>
      <c r="CR124" s="601">
        <v>30.547470727</v>
      </c>
      <c r="CS124" s="601">
        <v>17.438616502999999</v>
      </c>
      <c r="CT124" s="601">
        <v>15.206777966000001</v>
      </c>
      <c r="CU124" s="601">
        <v>26.679335974000001</v>
      </c>
      <c r="CV124" s="601">
        <v>15.634970797999999</v>
      </c>
      <c r="CW124" s="601">
        <v>18.597033776</v>
      </c>
      <c r="CX124" s="601">
        <v>26.65231503</v>
      </c>
      <c r="CY124" s="601">
        <v>26.733774095000001</v>
      </c>
      <c r="CZ124" s="685">
        <v>10.103397703000001</v>
      </c>
      <c r="DA124" s="601">
        <v>27.871774482000003</v>
      </c>
      <c r="DB124" s="601">
        <v>23.774013855245538</v>
      </c>
      <c r="DC124" s="601">
        <v>17.090073959999998</v>
      </c>
      <c r="DD124" s="601">
        <v>36.413362028000002</v>
      </c>
      <c r="DE124" s="601">
        <v>25.629953723999996</v>
      </c>
      <c r="DF124" s="601">
        <v>27.763238888</v>
      </c>
      <c r="DG124" s="601">
        <v>29.521204540999999</v>
      </c>
      <c r="DH124" s="601">
        <v>18.723542954999999</v>
      </c>
      <c r="DI124" s="601">
        <v>31.609312495000001</v>
      </c>
      <c r="DJ124" s="601">
        <v>38.456853346999999</v>
      </c>
      <c r="DK124" s="601">
        <v>18.475441296</v>
      </c>
      <c r="DL124" s="686">
        <v>13.336047895000004</v>
      </c>
      <c r="DM124" s="601">
        <v>24.401042397000001</v>
      </c>
      <c r="DN124" s="601">
        <v>27.819948847999999</v>
      </c>
      <c r="DO124" s="601">
        <v>23.270685218000001</v>
      </c>
      <c r="DP124" s="601">
        <v>38.605493967999998</v>
      </c>
      <c r="DQ124" s="601">
        <v>24.668040945999998</v>
      </c>
      <c r="DR124" s="601">
        <v>23.407676574</v>
      </c>
      <c r="DS124" s="601">
        <v>42.084308273999994</v>
      </c>
      <c r="DT124" s="601">
        <v>24.311026305999999</v>
      </c>
      <c r="DU124" s="601">
        <v>28.427429018999998</v>
      </c>
      <c r="DV124" s="601">
        <v>47.781328583333334</v>
      </c>
      <c r="DW124" s="601">
        <v>24.606105977333328</v>
      </c>
      <c r="DX124" s="686">
        <v>31.520329049153332</v>
      </c>
      <c r="DY124" s="601">
        <v>30.424938833999999</v>
      </c>
      <c r="DZ124" s="601">
        <v>31.644467306999999</v>
      </c>
      <c r="EA124" s="601">
        <v>28.742059455</v>
      </c>
      <c r="EB124" s="601">
        <v>31.123278899999999</v>
      </c>
      <c r="EC124" s="601">
        <v>33.251128881999996</v>
      </c>
      <c r="ED124" s="601">
        <v>33.777009689000003</v>
      </c>
      <c r="EE124" s="601">
        <v>26.185664580235613</v>
      </c>
      <c r="EF124" s="601">
        <v>33.78208602950194</v>
      </c>
      <c r="EG124" s="601">
        <v>45.51395712029386</v>
      </c>
      <c r="EH124" s="601">
        <v>25.110562395176451</v>
      </c>
      <c r="EI124" s="601">
        <v>35.818451724572107</v>
      </c>
      <c r="EJ124" s="686">
        <v>27.723870851060006</v>
      </c>
      <c r="EK124" s="601">
        <v>20.833559621999999</v>
      </c>
      <c r="EL124" s="601">
        <v>35.324157685000003</v>
      </c>
      <c r="EM124" s="601">
        <v>36.623113132</v>
      </c>
      <c r="EN124" s="601">
        <v>42.792422794000004</v>
      </c>
      <c r="EO124" s="601">
        <v>48.788264975999994</v>
      </c>
      <c r="EP124" s="601">
        <v>40.30012699200001</v>
      </c>
      <c r="EQ124" s="601">
        <v>28.252861577000001</v>
      </c>
      <c r="ER124" s="601">
        <v>23.152575327999998</v>
      </c>
      <c r="ES124" s="601">
        <v>44.464060891999992</v>
      </c>
      <c r="ET124" s="601">
        <v>35.180262630999998</v>
      </c>
      <c r="EU124" s="601">
        <v>20.340440015999999</v>
      </c>
      <c r="EV124" s="686">
        <v>31.179151675</v>
      </c>
      <c r="EW124" s="692">
        <v>53.359172626999992</v>
      </c>
      <c r="EX124" s="692">
        <v>61.412165679999994</v>
      </c>
      <c r="EY124" s="692">
        <v>66.396327403000015</v>
      </c>
      <c r="EZ124" s="692">
        <v>72.31552149800001</v>
      </c>
      <c r="FA124" s="692">
        <v>62.202611277000003</v>
      </c>
      <c r="FB124" s="692">
        <v>80.752818049000012</v>
      </c>
      <c r="FC124" s="692">
        <v>53.387960757000002</v>
      </c>
      <c r="FD124" s="692">
        <v>57.332262823999997</v>
      </c>
      <c r="FE124" s="692">
        <v>52.974043830999996</v>
      </c>
      <c r="FF124" s="692">
        <v>43.094727767999998</v>
      </c>
      <c r="FG124" s="692">
        <v>145.23786412300001</v>
      </c>
      <c r="FH124" s="692">
        <v>30.523577695</v>
      </c>
      <c r="FI124" s="692">
        <v>115.37240516899999</v>
      </c>
      <c r="FJ124" s="692">
        <v>48.130157599999997</v>
      </c>
      <c r="FK124" s="692">
        <v>60.835740730000005</v>
      </c>
      <c r="FL124" s="692">
        <v>59.010580023000003</v>
      </c>
      <c r="FM124" s="692">
        <v>107.003059186</v>
      </c>
      <c r="FN124" s="692">
        <v>65.429401045999995</v>
      </c>
      <c r="FO124" s="692">
        <v>50.190308728000005</v>
      </c>
      <c r="FP124" s="692">
        <v>76.727033566999992</v>
      </c>
      <c r="FQ124" s="692">
        <v>81.27501556499999</v>
      </c>
      <c r="FR124" s="692">
        <v>62.553880910666663</v>
      </c>
      <c r="FS124" s="692">
        <v>90.675693471666676</v>
      </c>
      <c r="FT124" s="692">
        <v>32.967012833666651</v>
      </c>
      <c r="FU124" s="692">
        <v>32.967012833666651</v>
      </c>
      <c r="FV124" s="692">
        <v>32.967012833666651</v>
      </c>
      <c r="FW124" s="692">
        <v>32.967012833666651</v>
      </c>
      <c r="FX124" s="692">
        <v>32.967012833666651</v>
      </c>
      <c r="FY124" s="692">
        <v>32.967012833666651</v>
      </c>
      <c r="FZ124" s="692">
        <v>32.967012833666651</v>
      </c>
      <c r="GA124" s="692">
        <v>32.967012833666651</v>
      </c>
      <c r="GB124" s="692">
        <v>32.967012833666651</v>
      </c>
      <c r="GC124" s="692">
        <v>32.967012833666651</v>
      </c>
      <c r="GD124" s="692">
        <v>32.967012833666651</v>
      </c>
      <c r="GE124" s="692">
        <v>32.967012833666651</v>
      </c>
      <c r="GF124" s="692">
        <v>32.967012833666651</v>
      </c>
      <c r="GG124" s="692">
        <v>32.967012833666651</v>
      </c>
      <c r="GH124" s="692">
        <v>32.967012833666651</v>
      </c>
      <c r="GI124" s="692">
        <v>32.967012833666651</v>
      </c>
      <c r="GJ124" s="692">
        <v>32.967012833666651</v>
      </c>
      <c r="GK124" s="692">
        <v>32.967012833666651</v>
      </c>
      <c r="GL124" s="692">
        <v>32.967012833666651</v>
      </c>
      <c r="GM124" s="692">
        <v>32.967012833666651</v>
      </c>
      <c r="GN124" s="692">
        <v>32.967012833666651</v>
      </c>
      <c r="GO124" s="692">
        <v>32.967012833666651</v>
      </c>
      <c r="GP124" s="692">
        <v>32.967012833666651</v>
      </c>
      <c r="GQ124" s="692">
        <v>32.967012833666651</v>
      </c>
      <c r="GR124" s="692">
        <v>32.967012833666651</v>
      </c>
      <c r="GS124" s="692">
        <v>32.967012833666651</v>
      </c>
      <c r="GT124" s="692">
        <v>32.967012833666651</v>
      </c>
      <c r="GU124" s="692">
        <v>32.967012833666651</v>
      </c>
      <c r="GV124" s="692">
        <v>32.967012833666651</v>
      </c>
      <c r="GW124" s="692">
        <v>32.967012833666651</v>
      </c>
      <c r="GX124" s="692">
        <v>32.967012833666651</v>
      </c>
    </row>
    <row r="125" spans="2:206" ht="15.75">
      <c r="B125" s="695" t="s">
        <v>952</v>
      </c>
      <c r="C125" s="692">
        <v>3.7127600000000003</v>
      </c>
      <c r="D125" s="692">
        <v>4.7993300000000003</v>
      </c>
      <c r="E125" s="692">
        <v>2.8350599999999999</v>
      </c>
      <c r="F125" s="692">
        <v>3.9559000000000002</v>
      </c>
      <c r="G125" s="692">
        <v>2.5550000000000002</v>
      </c>
      <c r="H125" s="692">
        <v>2.0085000000000002</v>
      </c>
      <c r="I125" s="692">
        <v>7.8316600000000003</v>
      </c>
      <c r="J125" s="692">
        <v>5.6524799999999997</v>
      </c>
      <c r="K125" s="692">
        <v>4.0859000000000005</v>
      </c>
      <c r="L125" s="692">
        <v>4.1721300000000001</v>
      </c>
      <c r="M125" s="692">
        <v>4.3776599999999997</v>
      </c>
      <c r="N125" s="692">
        <v>0.9621900000000001</v>
      </c>
      <c r="O125" s="692">
        <v>4.1470500000000001</v>
      </c>
      <c r="P125" s="692">
        <v>5.8710000000000004</v>
      </c>
      <c r="Q125" s="692">
        <v>2.62263</v>
      </c>
      <c r="R125" s="692">
        <v>7.8501599999999998</v>
      </c>
      <c r="S125" s="692">
        <v>5.4862400000000004</v>
      </c>
      <c r="T125" s="692">
        <v>2.67977</v>
      </c>
      <c r="U125" s="692">
        <v>9.6362000000000005</v>
      </c>
      <c r="V125" s="692">
        <v>4.8701600000000003</v>
      </c>
      <c r="W125" s="692">
        <v>3.5097300000000002</v>
      </c>
      <c r="X125" s="692">
        <v>7.9976700000000003</v>
      </c>
      <c r="Y125" s="692">
        <v>4.68743</v>
      </c>
      <c r="Z125" s="692">
        <v>1.57945</v>
      </c>
      <c r="AA125" s="692">
        <v>2.9270900000000002</v>
      </c>
      <c r="AB125" s="692">
        <v>3.2147899999999998</v>
      </c>
      <c r="AC125" s="692">
        <v>8.8239799999999988</v>
      </c>
      <c r="AD125" s="692">
        <v>5.4003100000000002</v>
      </c>
      <c r="AE125" s="692">
        <v>0.88553999999999999</v>
      </c>
      <c r="AF125" s="692">
        <v>0.41775999999999996</v>
      </c>
      <c r="AG125" s="692">
        <v>2.5460500000000001</v>
      </c>
      <c r="AH125" s="692">
        <v>2.8212200000000003</v>
      </c>
      <c r="AI125" s="692">
        <v>10.077129999999999</v>
      </c>
      <c r="AJ125" s="692">
        <v>5.6870000000000003</v>
      </c>
      <c r="AK125" s="692">
        <v>2.4997600000000002</v>
      </c>
      <c r="AL125" s="692">
        <v>3.0111699999999995</v>
      </c>
      <c r="AM125" s="692">
        <v>9.3814400000000013</v>
      </c>
      <c r="AN125" s="692">
        <v>3.6834099999999999</v>
      </c>
      <c r="AO125" s="692">
        <v>0.97705999999999993</v>
      </c>
      <c r="AP125" s="692">
        <v>1.3996</v>
      </c>
      <c r="AQ125" s="692">
        <v>5.6580300000000001</v>
      </c>
      <c r="AR125" s="692">
        <v>3.7801199999999997</v>
      </c>
      <c r="AS125" s="692">
        <v>4.1165399999999996</v>
      </c>
      <c r="AT125" s="692">
        <v>10.588700000000001</v>
      </c>
      <c r="AU125" s="692">
        <v>3.5014799999999999</v>
      </c>
      <c r="AV125" s="692">
        <v>7.9861499999999994</v>
      </c>
      <c r="AW125" s="692">
        <v>5.0168200000000001</v>
      </c>
      <c r="AX125" s="692">
        <v>5.6406000000000001</v>
      </c>
      <c r="AY125" s="692">
        <v>6.7164799999999998</v>
      </c>
      <c r="AZ125" s="692">
        <v>5.4594100000000001</v>
      </c>
      <c r="BA125" s="692">
        <v>1.92079</v>
      </c>
      <c r="BB125" s="692">
        <v>6.0153999999999996</v>
      </c>
      <c r="BC125" s="692">
        <v>10.529819999999999</v>
      </c>
      <c r="BD125" s="692">
        <v>0.39511000000000002</v>
      </c>
      <c r="BE125" s="692">
        <v>6.9534099999999999</v>
      </c>
      <c r="BF125" s="692">
        <v>6.1300699999999999</v>
      </c>
      <c r="BG125" s="692">
        <v>2.6468000000000003</v>
      </c>
      <c r="BH125" s="692">
        <v>5.3137700000000008</v>
      </c>
      <c r="BI125" s="692">
        <v>7.46549</v>
      </c>
      <c r="BJ125" s="692">
        <v>4.0160100000000005</v>
      </c>
      <c r="BK125" s="692">
        <v>8.6199300000000001</v>
      </c>
      <c r="BL125" s="692">
        <v>9.7876000000000012</v>
      </c>
      <c r="BM125" s="692">
        <v>8.3460800000000006</v>
      </c>
      <c r="BN125" s="692">
        <v>6.2623699999999998</v>
      </c>
      <c r="BO125" s="692">
        <v>7.4356800000000005</v>
      </c>
      <c r="BP125" s="692">
        <v>1.5007300000000001</v>
      </c>
      <c r="BQ125" s="692">
        <v>5.0293000000000001</v>
      </c>
      <c r="BR125" s="692">
        <v>7.3064999999999998</v>
      </c>
      <c r="BS125" s="692">
        <v>4.9896000000000003</v>
      </c>
      <c r="BT125" s="692">
        <v>8.6363335610000007</v>
      </c>
      <c r="BU125" s="692">
        <v>4.9076517710000003</v>
      </c>
      <c r="BV125" s="692">
        <v>5.7710280459999996</v>
      </c>
      <c r="BW125" s="692">
        <v>9.7754765859999999</v>
      </c>
      <c r="BX125" s="692">
        <v>6.4653720200000002</v>
      </c>
      <c r="BY125" s="692">
        <v>4.8472462360000002</v>
      </c>
      <c r="BZ125" s="692">
        <v>9.7985406420000007</v>
      </c>
      <c r="CA125" s="692">
        <v>10.398180063</v>
      </c>
      <c r="CB125" s="692">
        <v>2.0217900750000002</v>
      </c>
      <c r="CC125" s="692">
        <v>4.1218678119999996</v>
      </c>
      <c r="CD125" s="692">
        <v>3.0527925360000001</v>
      </c>
      <c r="CE125" s="692">
        <v>4.3797581149999996</v>
      </c>
      <c r="CF125" s="692">
        <v>8.201250924</v>
      </c>
      <c r="CG125" s="692">
        <v>4.6632914940000001</v>
      </c>
      <c r="CH125" s="692">
        <v>9.5954992279999995</v>
      </c>
      <c r="CI125" s="692">
        <v>19.788627708</v>
      </c>
      <c r="CJ125" s="692">
        <v>9.3291781070000006</v>
      </c>
      <c r="CK125" s="692">
        <v>3.9728699330000001</v>
      </c>
      <c r="CL125" s="692">
        <v>36.040940083999999</v>
      </c>
      <c r="CM125" s="692">
        <v>10.388191089999999</v>
      </c>
      <c r="CN125" s="692">
        <v>5.5742181420000003</v>
      </c>
      <c r="CO125" s="692">
        <v>8.1239777909999997</v>
      </c>
      <c r="CP125" s="692">
        <v>8.1626322439999992</v>
      </c>
      <c r="CQ125" s="692">
        <v>17.633937930999998</v>
      </c>
      <c r="CR125" s="692">
        <v>4.3200614999999996</v>
      </c>
      <c r="CS125" s="692">
        <v>13.312885845</v>
      </c>
      <c r="CT125" s="692">
        <v>10.796285336999999</v>
      </c>
      <c r="CU125" s="692">
        <v>6.00273915</v>
      </c>
      <c r="CV125" s="692">
        <v>16.521865980000001</v>
      </c>
      <c r="CW125" s="692">
        <v>26.299949223000002</v>
      </c>
      <c r="CX125" s="692">
        <v>28.379187033000001</v>
      </c>
      <c r="CY125" s="692">
        <v>18.037174863000001</v>
      </c>
      <c r="CZ125" s="692">
        <v>3.872886458</v>
      </c>
      <c r="DA125" s="692">
        <v>20.031666440000002</v>
      </c>
      <c r="DB125" s="692">
        <v>5.7584803439999996</v>
      </c>
      <c r="DC125" s="692">
        <v>15.547081669999999</v>
      </c>
      <c r="DD125" s="692">
        <v>21.488628049999999</v>
      </c>
      <c r="DE125" s="692">
        <v>9.0915347850000003</v>
      </c>
      <c r="DF125" s="692">
        <v>5.0807362579999999</v>
      </c>
      <c r="DG125" s="692">
        <v>27.308649026000001</v>
      </c>
      <c r="DH125" s="692">
        <v>5.5587548150000003</v>
      </c>
      <c r="DI125" s="692">
        <v>10.439049232999999</v>
      </c>
      <c r="DJ125" s="692">
        <v>19.474363273999998</v>
      </c>
      <c r="DK125" s="692">
        <v>11.420979965000001</v>
      </c>
      <c r="DL125" s="692">
        <v>8.0120627639999995</v>
      </c>
      <c r="DM125" s="692">
        <v>17.830386840000003</v>
      </c>
      <c r="DN125" s="692">
        <v>24.458453924000001</v>
      </c>
      <c r="DO125" s="692">
        <v>8.9936596830000006</v>
      </c>
      <c r="DP125" s="692">
        <v>18.029543111999999</v>
      </c>
      <c r="DQ125" s="692">
        <v>13.747938799</v>
      </c>
      <c r="DR125" s="692">
        <v>20.318674549000001</v>
      </c>
      <c r="DS125" s="692">
        <v>15.032641369</v>
      </c>
      <c r="DT125" s="692">
        <v>8.3836660419999998</v>
      </c>
      <c r="DU125" s="692">
        <v>5.2430148010000002</v>
      </c>
      <c r="DV125" s="692">
        <v>15.108378704</v>
      </c>
      <c r="DW125" s="692">
        <v>11.246329053</v>
      </c>
      <c r="DX125" s="692">
        <v>0.96119616600000002</v>
      </c>
      <c r="DY125" s="692">
        <v>25.872880680999998</v>
      </c>
      <c r="DZ125" s="692">
        <v>12.925111098999999</v>
      </c>
      <c r="EA125" s="692">
        <v>25.854006870999999</v>
      </c>
      <c r="EB125" s="692">
        <v>33.279234199000001</v>
      </c>
      <c r="EC125" s="692">
        <v>14.314430412</v>
      </c>
      <c r="ED125" s="692">
        <v>11.712284659</v>
      </c>
      <c r="EE125" s="692">
        <v>8.7310083279999997</v>
      </c>
      <c r="EF125" s="692">
        <v>7.6339070709999994</v>
      </c>
      <c r="EG125" s="692">
        <v>11.585520362</v>
      </c>
      <c r="EH125" s="692">
        <v>11.433172015</v>
      </c>
      <c r="EI125" s="692">
        <v>14.617660114</v>
      </c>
      <c r="EJ125" s="692">
        <v>3.8799066939999998</v>
      </c>
      <c r="EK125" s="692">
        <v>5.6727965129999998</v>
      </c>
      <c r="EL125" s="692">
        <v>33.740439351999996</v>
      </c>
      <c r="EM125" s="692">
        <v>13.793889010000001</v>
      </c>
      <c r="EN125" s="692">
        <v>25.71266228</v>
      </c>
      <c r="EO125" s="692">
        <v>16.995882278</v>
      </c>
      <c r="EP125" s="692">
        <v>16.054394510999998</v>
      </c>
      <c r="EQ125" s="692">
        <v>11.724667692000001</v>
      </c>
      <c r="ER125" s="692">
        <v>5.7211090220000003</v>
      </c>
      <c r="ES125" s="692">
        <v>34.580441728500006</v>
      </c>
      <c r="ET125" s="692">
        <v>32.951912861500006</v>
      </c>
      <c r="EU125" s="692">
        <v>18.7012586315</v>
      </c>
      <c r="EV125" s="692">
        <v>22.049723595500001</v>
      </c>
      <c r="EW125" s="692">
        <v>19.621337566000001</v>
      </c>
      <c r="EX125" s="692">
        <v>19.979445821999999</v>
      </c>
      <c r="EY125" s="692">
        <v>7.807474676</v>
      </c>
      <c r="EZ125" s="692">
        <v>12.050736946000001</v>
      </c>
      <c r="FA125" s="692">
        <v>20.365861151000001</v>
      </c>
      <c r="FB125" s="692">
        <v>9.5259266819999997</v>
      </c>
      <c r="FC125" s="692">
        <v>4.359865428</v>
      </c>
      <c r="FD125" s="692">
        <v>16.790410443999999</v>
      </c>
      <c r="FE125" s="692">
        <v>14.309395854</v>
      </c>
      <c r="FF125" s="692">
        <v>6.0296474590000004</v>
      </c>
      <c r="FG125" s="692">
        <v>12.035315104</v>
      </c>
      <c r="FH125" s="692">
        <v>1.4745208869999999</v>
      </c>
      <c r="FI125" s="692">
        <v>12.759667224999999</v>
      </c>
      <c r="FJ125" s="692">
        <v>10.057954682</v>
      </c>
      <c r="FK125" s="692">
        <v>14.992900581000001</v>
      </c>
      <c r="FL125" s="692">
        <v>8.449501519</v>
      </c>
      <c r="FM125" s="692">
        <v>10.322834118999999</v>
      </c>
      <c r="FN125" s="692">
        <v>9.4276341339999998</v>
      </c>
      <c r="FO125" s="692">
        <v>13.833825759</v>
      </c>
      <c r="FP125" s="692">
        <v>6.652929726</v>
      </c>
      <c r="FQ125" s="692">
        <v>4.2280074870000002</v>
      </c>
      <c r="FR125" s="692">
        <v>12.878353831</v>
      </c>
      <c r="FS125" s="692">
        <v>23.858894002</v>
      </c>
      <c r="FT125" s="692">
        <v>4.7989988329999997</v>
      </c>
      <c r="FU125" s="692">
        <v>4.7989988329999997</v>
      </c>
      <c r="FV125" s="692">
        <v>4.7989988329999997</v>
      </c>
      <c r="FW125" s="692">
        <v>4.7989988329999997</v>
      </c>
      <c r="FX125" s="692">
        <v>4.7989988329999997</v>
      </c>
      <c r="FY125" s="692">
        <v>4.7989988329999997</v>
      </c>
      <c r="FZ125" s="692">
        <v>4.7989988329999997</v>
      </c>
      <c r="GA125" s="692">
        <v>4.7989988329999997</v>
      </c>
      <c r="GB125" s="692">
        <v>4.7989988329999997</v>
      </c>
      <c r="GC125" s="692">
        <v>4.7989988329999997</v>
      </c>
      <c r="GD125" s="692">
        <v>4.7989988329999997</v>
      </c>
      <c r="GE125" s="692">
        <v>4.7989988329999997</v>
      </c>
      <c r="GF125" s="692">
        <v>4.7989988329999997</v>
      </c>
      <c r="GG125" s="692">
        <v>4.7989988329999997</v>
      </c>
      <c r="GH125" s="692">
        <v>4.7989988329999997</v>
      </c>
      <c r="GI125" s="692">
        <v>4.7989988329999997</v>
      </c>
      <c r="GJ125" s="692">
        <v>4.7989988329999997</v>
      </c>
      <c r="GK125" s="692">
        <v>4.7989988329999997</v>
      </c>
      <c r="GL125" s="692">
        <v>4.7989988329999997</v>
      </c>
      <c r="GM125" s="692">
        <v>4.7989988329999997</v>
      </c>
      <c r="GN125" s="692">
        <v>4.7989988329999997</v>
      </c>
      <c r="GO125" s="692">
        <v>4.7989988329999997</v>
      </c>
      <c r="GP125" s="692">
        <v>4.7989988329999997</v>
      </c>
      <c r="GQ125" s="692">
        <v>4.7989988329999997</v>
      </c>
      <c r="GR125" s="692">
        <v>4.7989988329999997</v>
      </c>
      <c r="GS125" s="692">
        <v>4.7989988329999997</v>
      </c>
      <c r="GT125" s="692">
        <v>4.7989988329999997</v>
      </c>
      <c r="GU125" s="692">
        <v>4.7989988329999997</v>
      </c>
      <c r="GV125" s="692">
        <v>4.7989988329999997</v>
      </c>
      <c r="GW125" s="692">
        <v>4.7989988329999997</v>
      </c>
      <c r="GX125" s="692">
        <v>4.7989988329999997</v>
      </c>
    </row>
    <row r="126" spans="2:206" ht="15.75">
      <c r="B126" s="684" t="s">
        <v>53</v>
      </c>
      <c r="C126" s="601">
        <v>3.5838200000000002</v>
      </c>
      <c r="D126" s="601">
        <v>6.07545</v>
      </c>
      <c r="E126" s="601">
        <v>31.038969999999999</v>
      </c>
      <c r="F126" s="601">
        <v>7.6555400000000002</v>
      </c>
      <c r="G126" s="601">
        <v>2.6138300000000001</v>
      </c>
      <c r="H126" s="601">
        <v>29.6614</v>
      </c>
      <c r="I126" s="601">
        <v>14.90522</v>
      </c>
      <c r="J126" s="601">
        <v>4.9962</v>
      </c>
      <c r="K126" s="601">
        <v>35.02093</v>
      </c>
      <c r="L126" s="601">
        <v>4.1402399999999995</v>
      </c>
      <c r="M126" s="601">
        <v>12.62506</v>
      </c>
      <c r="N126" s="601">
        <v>33.861910000000002</v>
      </c>
      <c r="O126" s="601">
        <v>6.6938699999999995</v>
      </c>
      <c r="P126" s="601">
        <v>6.6217100000000002</v>
      </c>
      <c r="Q126" s="601">
        <v>28.064729999999997</v>
      </c>
      <c r="R126" s="601">
        <v>13.2995</v>
      </c>
      <c r="S126" s="601">
        <v>5.5477400000000001</v>
      </c>
      <c r="T126" s="601">
        <v>35.823459999999997</v>
      </c>
      <c r="U126" s="601">
        <v>11.525399999999999</v>
      </c>
      <c r="V126" s="601">
        <v>11.975370000000002</v>
      </c>
      <c r="W126" s="601">
        <v>44.228030000000004</v>
      </c>
      <c r="X126" s="601">
        <v>28.940909999999999</v>
      </c>
      <c r="Y126" s="601">
        <v>6.9695499999999999</v>
      </c>
      <c r="Z126" s="601">
        <v>68.065079999999995</v>
      </c>
      <c r="AA126" s="601">
        <v>8.5546699999999998</v>
      </c>
      <c r="AB126" s="601">
        <v>8.9667000000000012</v>
      </c>
      <c r="AC126" s="601">
        <v>56.542300000000004</v>
      </c>
      <c r="AD126" s="601">
        <v>12.328989999999999</v>
      </c>
      <c r="AE126" s="601">
        <v>14.137729999999999</v>
      </c>
      <c r="AF126" s="601">
        <v>33.673471012000007</v>
      </c>
      <c r="AG126" s="601">
        <v>6.9567500000000004</v>
      </c>
      <c r="AH126" s="601">
        <v>7.8944300000000007</v>
      </c>
      <c r="AI126" s="601">
        <v>48.635571945000009</v>
      </c>
      <c r="AJ126" s="601">
        <v>20.7941</v>
      </c>
      <c r="AK126" s="601">
        <v>21.200900000000001</v>
      </c>
      <c r="AL126" s="601">
        <v>55.547347470999995</v>
      </c>
      <c r="AM126" s="601">
        <v>15.105780000000001</v>
      </c>
      <c r="AN126" s="601">
        <v>13.18632</v>
      </c>
      <c r="AO126" s="601">
        <v>39.436275601999995</v>
      </c>
      <c r="AP126" s="601">
        <v>21.793560000000003</v>
      </c>
      <c r="AQ126" s="601">
        <v>18.903689999999997</v>
      </c>
      <c r="AR126" s="601">
        <v>46.176469328000003</v>
      </c>
      <c r="AS126" s="601">
        <v>14.740819999999999</v>
      </c>
      <c r="AT126" s="601">
        <v>13.9329</v>
      </c>
      <c r="AU126" s="601">
        <v>54.321416559999996</v>
      </c>
      <c r="AV126" s="601">
        <v>20.9</v>
      </c>
      <c r="AW126" s="601">
        <v>15.603999999999999</v>
      </c>
      <c r="AX126" s="601">
        <v>75.994112141000002</v>
      </c>
      <c r="AY126" s="601">
        <v>22.111249999999998</v>
      </c>
      <c r="AZ126" s="601">
        <v>11.667159999999999</v>
      </c>
      <c r="BA126" s="601">
        <v>95.749857354999989</v>
      </c>
      <c r="BB126" s="601">
        <v>22.31202</v>
      </c>
      <c r="BC126" s="601">
        <v>33.052900000000001</v>
      </c>
      <c r="BD126" s="601">
        <v>57.496123629000003</v>
      </c>
      <c r="BE126" s="601">
        <v>6.3758999999999997</v>
      </c>
      <c r="BF126" s="601">
        <v>19.89939</v>
      </c>
      <c r="BG126" s="601">
        <v>57.363894709</v>
      </c>
      <c r="BH126" s="601">
        <v>33.236025999999995</v>
      </c>
      <c r="BI126" s="601">
        <v>17.411060000000003</v>
      </c>
      <c r="BJ126" s="601">
        <v>79.907373401000001</v>
      </c>
      <c r="BK126" s="601">
        <v>21.286360000000002</v>
      </c>
      <c r="BL126" s="601">
        <v>12.03393</v>
      </c>
      <c r="BM126" s="601">
        <v>83.532420236999997</v>
      </c>
      <c r="BN126" s="601">
        <v>31.707180000000001</v>
      </c>
      <c r="BO126" s="601">
        <v>46.85219</v>
      </c>
      <c r="BP126" s="601">
        <v>85.686844824000005</v>
      </c>
      <c r="BQ126" s="601">
        <v>8.992799999999999</v>
      </c>
      <c r="BR126" s="601">
        <v>14.1875</v>
      </c>
      <c r="BS126" s="601">
        <v>96.263000000000005</v>
      </c>
      <c r="BT126" s="601">
        <v>38.280104581000003</v>
      </c>
      <c r="BU126" s="601">
        <v>19.21824221</v>
      </c>
      <c r="BV126" s="601">
        <v>3.4928711909999999</v>
      </c>
      <c r="BW126" s="601">
        <v>16.503664744000002</v>
      </c>
      <c r="BX126" s="601">
        <v>16.912173433</v>
      </c>
      <c r="BY126" s="601">
        <v>14.65821757</v>
      </c>
      <c r="BZ126" s="601">
        <v>45.488008786000002</v>
      </c>
      <c r="CA126" s="601">
        <v>30.685310925</v>
      </c>
      <c r="CB126" s="601">
        <v>20.505813729</v>
      </c>
      <c r="CC126" s="601">
        <v>41.2617130557717</v>
      </c>
      <c r="CD126" s="601">
        <v>37.17538064973381</v>
      </c>
      <c r="CE126" s="601">
        <v>53.445989574294494</v>
      </c>
      <c r="CF126" s="601">
        <v>82.420480696949596</v>
      </c>
      <c r="CG126" s="601">
        <v>60.886008184135449</v>
      </c>
      <c r="CH126" s="601">
        <v>42.579808483000946</v>
      </c>
      <c r="CI126" s="601">
        <v>56.982814007968308</v>
      </c>
      <c r="CJ126" s="601">
        <v>40.9527558704347</v>
      </c>
      <c r="CK126" s="601">
        <v>51.482509808918991</v>
      </c>
      <c r="CL126" s="601">
        <v>88.999417981925205</v>
      </c>
      <c r="CM126" s="601">
        <v>88.940306068884169</v>
      </c>
      <c r="CN126" s="601">
        <v>67.403896435661594</v>
      </c>
      <c r="CO126" s="601">
        <v>41.366723220573093</v>
      </c>
      <c r="CP126" s="601">
        <v>55.946810373654017</v>
      </c>
      <c r="CQ126" s="601">
        <v>54.704821243129892</v>
      </c>
      <c r="CR126" s="601">
        <v>50.93435579744277</v>
      </c>
      <c r="CS126" s="601">
        <v>56.903799219663341</v>
      </c>
      <c r="CT126" s="601">
        <v>54.665931141066608</v>
      </c>
      <c r="CU126" s="601">
        <v>60.370438979920124</v>
      </c>
      <c r="CV126" s="601">
        <v>50.503025629944176</v>
      </c>
      <c r="CW126" s="601">
        <v>72.544012313423679</v>
      </c>
      <c r="CX126" s="601">
        <v>95.416221885328582</v>
      </c>
      <c r="CY126" s="601">
        <v>76.826238681237285</v>
      </c>
      <c r="CZ126" s="685">
        <v>66.733964417791114</v>
      </c>
      <c r="DA126" s="601">
        <v>30.304379627313036</v>
      </c>
      <c r="DB126" s="601">
        <v>53.531147042357084</v>
      </c>
      <c r="DC126" s="601">
        <v>67.80062375004988</v>
      </c>
      <c r="DD126" s="601">
        <v>58.827480114524867</v>
      </c>
      <c r="DE126" s="601">
        <v>62.464975040256178</v>
      </c>
      <c r="DF126" s="601">
        <v>53.48018039772596</v>
      </c>
      <c r="DG126" s="601">
        <v>73.239507156654497</v>
      </c>
      <c r="DH126" s="601">
        <v>54.257318128444631</v>
      </c>
      <c r="DI126" s="601">
        <v>53.398547032351878</v>
      </c>
      <c r="DJ126" s="601">
        <v>81.658737127909987</v>
      </c>
      <c r="DK126" s="601">
        <v>88.650543803564545</v>
      </c>
      <c r="DL126" s="686">
        <v>41.07209342548046</v>
      </c>
      <c r="DM126" s="601">
        <v>32.377517218573232</v>
      </c>
      <c r="DN126" s="601">
        <v>41.617956931368916</v>
      </c>
      <c r="DO126" s="601">
        <v>59.315382764009399</v>
      </c>
      <c r="DP126" s="601">
        <v>45.921103915391427</v>
      </c>
      <c r="DQ126" s="601">
        <v>51.287430824213004</v>
      </c>
      <c r="DR126" s="601">
        <v>35.131086007230998</v>
      </c>
      <c r="DS126" s="601">
        <v>82.347461141042004</v>
      </c>
      <c r="DT126" s="601">
        <v>40.334194605175</v>
      </c>
      <c r="DU126" s="601">
        <v>39.291815424366995</v>
      </c>
      <c r="DV126" s="601">
        <v>94.041156862125376</v>
      </c>
      <c r="DW126" s="601">
        <v>68.390384381072991</v>
      </c>
      <c r="DX126" s="686">
        <v>29.162769265465002</v>
      </c>
      <c r="DY126" s="601">
        <v>29.74610792851476</v>
      </c>
      <c r="DZ126" s="601">
        <v>83.392773223194737</v>
      </c>
      <c r="EA126" s="601">
        <v>66.037125114248497</v>
      </c>
      <c r="EB126" s="601">
        <v>68.424265438118923</v>
      </c>
      <c r="EC126" s="601">
        <v>65.760395582996324</v>
      </c>
      <c r="ED126" s="601">
        <v>51.027153608116762</v>
      </c>
      <c r="EE126" s="601">
        <v>111.22428842761556</v>
      </c>
      <c r="EF126" s="601">
        <v>51.651596861007533</v>
      </c>
      <c r="EG126" s="601">
        <v>70.456190406957916</v>
      </c>
      <c r="EH126" s="601">
        <v>58.932149240920964</v>
      </c>
      <c r="EI126" s="601">
        <v>67.698260944357017</v>
      </c>
      <c r="EJ126" s="686">
        <v>77.869593611111014</v>
      </c>
      <c r="EK126" s="601">
        <v>54.082909447094849</v>
      </c>
      <c r="EL126" s="601">
        <v>50.661687483356147</v>
      </c>
      <c r="EM126" s="601">
        <v>81.447976323215002</v>
      </c>
      <c r="EN126" s="601">
        <v>82.399344601066645</v>
      </c>
      <c r="EO126" s="601">
        <v>68.17074526548501</v>
      </c>
      <c r="EP126" s="601">
        <v>117.32610859963199</v>
      </c>
      <c r="EQ126" s="601">
        <v>90.763613404719564</v>
      </c>
      <c r="ER126" s="601">
        <v>89.471924874890163</v>
      </c>
      <c r="ES126" s="601">
        <v>91.14898913683291</v>
      </c>
      <c r="ET126" s="601">
        <v>124.33965920356664</v>
      </c>
      <c r="EU126" s="601">
        <v>116.55099780207726</v>
      </c>
      <c r="EV126" s="686">
        <v>105.34528936984552</v>
      </c>
      <c r="EW126" s="690">
        <v>70.748007073833179</v>
      </c>
      <c r="EX126" s="690">
        <v>86.413824742311178</v>
      </c>
      <c r="EY126" s="690">
        <v>90.847694377210502</v>
      </c>
      <c r="EZ126" s="690">
        <v>77.065584289298229</v>
      </c>
      <c r="FA126" s="690">
        <v>85.662440113470595</v>
      </c>
      <c r="FB126" s="690">
        <v>97.286303987423508</v>
      </c>
      <c r="FC126" s="690">
        <v>77.102056569678282</v>
      </c>
      <c r="FD126" s="690">
        <v>86.003314120086642</v>
      </c>
      <c r="FE126" s="690">
        <v>75.966626252998893</v>
      </c>
      <c r="FF126" s="690">
        <v>84.38913137647242</v>
      </c>
      <c r="FG126" s="690">
        <v>117.2655610008845</v>
      </c>
      <c r="FH126" s="690">
        <v>84.347380595698155</v>
      </c>
      <c r="FI126" s="690">
        <v>171.83657830651731</v>
      </c>
      <c r="FJ126" s="690">
        <v>96.686887676163622</v>
      </c>
      <c r="FK126" s="690">
        <v>80.8996559596049</v>
      </c>
      <c r="FL126" s="690">
        <v>75.518510505059197</v>
      </c>
      <c r="FM126" s="690">
        <v>88.330848225684079</v>
      </c>
      <c r="FN126" s="690">
        <v>137.94791612681655</v>
      </c>
      <c r="FO126" s="690">
        <v>122.2407502045467</v>
      </c>
      <c r="FP126" s="690">
        <v>88.834328388546709</v>
      </c>
      <c r="FQ126" s="690">
        <v>102.0699227590467</v>
      </c>
      <c r="FR126" s="690">
        <v>98.011199247213426</v>
      </c>
      <c r="FS126" s="690">
        <v>109.56281016771339</v>
      </c>
      <c r="FT126" s="690">
        <v>82.916948134213428</v>
      </c>
      <c r="FU126" s="690">
        <v>82.916948134213428</v>
      </c>
      <c r="FV126" s="690">
        <v>82.916948134213428</v>
      </c>
      <c r="FW126" s="690">
        <v>82.916948134213428</v>
      </c>
      <c r="FX126" s="690">
        <v>82.916948134213428</v>
      </c>
      <c r="FY126" s="690">
        <v>82.916948134213428</v>
      </c>
      <c r="FZ126" s="690">
        <v>82.916948134213428</v>
      </c>
      <c r="GA126" s="690">
        <v>82.916948134213428</v>
      </c>
      <c r="GB126" s="690">
        <v>82.916948134213428</v>
      </c>
      <c r="GC126" s="690">
        <v>82.916948134213428</v>
      </c>
      <c r="GD126" s="690">
        <v>82.916948134213428</v>
      </c>
      <c r="GE126" s="690">
        <v>82.916948134213428</v>
      </c>
      <c r="GF126" s="690">
        <v>82.916948134213428</v>
      </c>
      <c r="GG126" s="690">
        <v>82.916948134213428</v>
      </c>
      <c r="GH126" s="690">
        <v>82.916948134213428</v>
      </c>
      <c r="GI126" s="690">
        <v>82.916948134213428</v>
      </c>
      <c r="GJ126" s="690">
        <v>82.916948134213428</v>
      </c>
      <c r="GK126" s="690">
        <v>82.916948134213428</v>
      </c>
      <c r="GL126" s="690">
        <v>82.916948134213428</v>
      </c>
      <c r="GM126" s="690">
        <v>82.916948134213428</v>
      </c>
      <c r="GN126" s="690">
        <v>82.916948134213428</v>
      </c>
      <c r="GO126" s="690">
        <v>82.916948134213428</v>
      </c>
      <c r="GP126" s="690">
        <v>82.916948134213428</v>
      </c>
      <c r="GQ126" s="690">
        <v>82.916948134213428</v>
      </c>
      <c r="GR126" s="690">
        <v>82.916948134213428</v>
      </c>
      <c r="GS126" s="690">
        <v>82.916948134213428</v>
      </c>
      <c r="GT126" s="690">
        <v>82.916948134213428</v>
      </c>
      <c r="GU126" s="690">
        <v>82.916948134213428</v>
      </c>
      <c r="GV126" s="690">
        <v>82.916948134213428</v>
      </c>
      <c r="GW126" s="690">
        <v>82.916948134213428</v>
      </c>
      <c r="GX126" s="690">
        <v>82.916948134213428</v>
      </c>
    </row>
    <row r="127" spans="2:206" ht="15.75">
      <c r="B127" s="691" t="s">
        <v>421</v>
      </c>
      <c r="C127" s="692">
        <v>3.5838200000000002</v>
      </c>
      <c r="D127" s="692">
        <v>6.07545</v>
      </c>
      <c r="E127" s="692">
        <v>1.63897</v>
      </c>
      <c r="F127" s="692">
        <v>7.6555400000000002</v>
      </c>
      <c r="G127" s="692">
        <v>2.6138300000000001</v>
      </c>
      <c r="H127" s="692">
        <v>0.3614</v>
      </c>
      <c r="I127" s="692">
        <v>14.90522</v>
      </c>
      <c r="J127" s="692">
        <v>4.9962</v>
      </c>
      <c r="K127" s="692">
        <v>3.62093</v>
      </c>
      <c r="L127" s="692">
        <v>4.1402399999999995</v>
      </c>
      <c r="M127" s="692">
        <v>12.62506</v>
      </c>
      <c r="N127" s="692">
        <v>1.46191</v>
      </c>
      <c r="O127" s="692">
        <v>6.6938699999999995</v>
      </c>
      <c r="P127" s="692">
        <v>6.6217100000000002</v>
      </c>
      <c r="Q127" s="692">
        <v>6.8226599999999999</v>
      </c>
      <c r="R127" s="692">
        <v>13.2995</v>
      </c>
      <c r="S127" s="692">
        <v>5.5477400000000001</v>
      </c>
      <c r="T127" s="692">
        <v>6.59504</v>
      </c>
      <c r="U127" s="692">
        <v>11.525399999999999</v>
      </c>
      <c r="V127" s="692">
        <v>11.975370000000002</v>
      </c>
      <c r="W127" s="692">
        <v>13.84273</v>
      </c>
      <c r="X127" s="692">
        <v>28.940909999999999</v>
      </c>
      <c r="Y127" s="692">
        <v>6.9695499999999999</v>
      </c>
      <c r="Z127" s="692">
        <v>0.37818000000000002</v>
      </c>
      <c r="AA127" s="692">
        <v>8.5546699999999998</v>
      </c>
      <c r="AB127" s="692">
        <v>8.9667000000000012</v>
      </c>
      <c r="AC127" s="692">
        <v>17.100999999999999</v>
      </c>
      <c r="AD127" s="692">
        <v>12.328989999999999</v>
      </c>
      <c r="AE127" s="692">
        <v>14.137729999999999</v>
      </c>
      <c r="AF127" s="692">
        <v>4.8818999999999999</v>
      </c>
      <c r="AG127" s="692">
        <v>6.9567500000000004</v>
      </c>
      <c r="AH127" s="692">
        <v>7.8944300000000007</v>
      </c>
      <c r="AI127" s="692">
        <v>9.3212900000000012</v>
      </c>
      <c r="AJ127" s="692">
        <v>20.7941</v>
      </c>
      <c r="AK127" s="692">
        <v>21.200900000000001</v>
      </c>
      <c r="AL127" s="692">
        <v>7.2271099999999997</v>
      </c>
      <c r="AM127" s="692">
        <v>15.105780000000001</v>
      </c>
      <c r="AN127" s="692">
        <v>13.18632</v>
      </c>
      <c r="AO127" s="692">
        <v>6.8012499999999996</v>
      </c>
      <c r="AP127" s="692">
        <v>21.793560000000003</v>
      </c>
      <c r="AQ127" s="692">
        <v>18.903689999999997</v>
      </c>
      <c r="AR127" s="692">
        <v>9.5749200000000005</v>
      </c>
      <c r="AS127" s="692">
        <v>14.740819999999999</v>
      </c>
      <c r="AT127" s="692">
        <v>13.9329</v>
      </c>
      <c r="AU127" s="692">
        <v>13.756959999999999</v>
      </c>
      <c r="AV127" s="692">
        <v>20.9</v>
      </c>
      <c r="AW127" s="692">
        <v>15.603999999999999</v>
      </c>
      <c r="AX127" s="692">
        <v>28.117650000000001</v>
      </c>
      <c r="AY127" s="692">
        <v>22.111249999999998</v>
      </c>
      <c r="AZ127" s="692">
        <v>11.667159999999999</v>
      </c>
      <c r="BA127" s="692">
        <v>16.764089999999999</v>
      </c>
      <c r="BB127" s="692">
        <v>22.31202</v>
      </c>
      <c r="BC127" s="692">
        <v>33.052900000000001</v>
      </c>
      <c r="BD127" s="692">
        <v>5.1906800000000004</v>
      </c>
      <c r="BE127" s="692">
        <v>6.3758999999999997</v>
      </c>
      <c r="BF127" s="692">
        <v>19.89939</v>
      </c>
      <c r="BG127" s="692">
        <v>19.567900000000002</v>
      </c>
      <c r="BH127" s="692">
        <v>33.236025999999995</v>
      </c>
      <c r="BI127" s="692">
        <v>17.411060000000003</v>
      </c>
      <c r="BJ127" s="692">
        <v>7.0269899999999996</v>
      </c>
      <c r="BK127" s="692">
        <v>21.286360000000002</v>
      </c>
      <c r="BL127" s="692">
        <v>12.03393</v>
      </c>
      <c r="BM127" s="692">
        <v>9.0892599999999995</v>
      </c>
      <c r="BN127" s="692">
        <v>31.707180000000001</v>
      </c>
      <c r="BO127" s="692">
        <v>46.85219</v>
      </c>
      <c r="BP127" s="692">
        <v>6.1012599999999999</v>
      </c>
      <c r="BQ127" s="692">
        <v>8.992799999999999</v>
      </c>
      <c r="BR127" s="692">
        <v>14.1875</v>
      </c>
      <c r="BS127" s="692">
        <v>10.728399999999999</v>
      </c>
      <c r="BT127" s="692">
        <v>38.280104581000003</v>
      </c>
      <c r="BU127" s="692">
        <v>19.21824221</v>
      </c>
      <c r="BV127" s="692">
        <v>3.4928711909999999</v>
      </c>
      <c r="BW127" s="692">
        <v>16.503664744000002</v>
      </c>
      <c r="BX127" s="692">
        <v>16.912173433</v>
      </c>
      <c r="BY127" s="692">
        <v>14.65821757</v>
      </c>
      <c r="BZ127" s="692">
        <v>45.488008786000002</v>
      </c>
      <c r="CA127" s="692">
        <v>30.685310925</v>
      </c>
      <c r="CB127" s="692">
        <v>20.505813729</v>
      </c>
      <c r="CC127" s="692">
        <v>7.8191067849999998</v>
      </c>
      <c r="CD127" s="692">
        <v>27.064540614999999</v>
      </c>
      <c r="CE127" s="692">
        <v>13.416189154</v>
      </c>
      <c r="CF127" s="692">
        <v>30.291457128000001</v>
      </c>
      <c r="CG127" s="692">
        <v>23.947314263999999</v>
      </c>
      <c r="CH127" s="692">
        <v>12.362992740999999</v>
      </c>
      <c r="CI127" s="692">
        <v>21.517392606000001</v>
      </c>
      <c r="CJ127" s="692">
        <v>23.682749282</v>
      </c>
      <c r="CK127" s="692">
        <v>32.481324956000002</v>
      </c>
      <c r="CL127" s="692">
        <v>26.759737409</v>
      </c>
      <c r="CM127" s="692">
        <v>64.034057740999998</v>
      </c>
      <c r="CN127" s="692">
        <v>36.776276578000001</v>
      </c>
      <c r="CO127" s="692">
        <v>18.732472962999999</v>
      </c>
      <c r="CP127" s="692">
        <v>31.425210746000001</v>
      </c>
      <c r="CQ127" s="692">
        <v>28.036566303000001</v>
      </c>
      <c r="CR127" s="692">
        <v>20.871269851000001</v>
      </c>
      <c r="CS127" s="692">
        <v>19.008571825000001</v>
      </c>
      <c r="CT127" s="692">
        <v>17.450130183999999</v>
      </c>
      <c r="CU127" s="692">
        <v>33.116301632999999</v>
      </c>
      <c r="CV127" s="692">
        <v>26.094432314999999</v>
      </c>
      <c r="CW127" s="692">
        <v>44.998493394999997</v>
      </c>
      <c r="CX127" s="692">
        <v>78.902201219999995</v>
      </c>
      <c r="CY127" s="692">
        <v>45.806131833999999</v>
      </c>
      <c r="CZ127" s="692">
        <v>32.207662052000003</v>
      </c>
      <c r="DA127" s="692">
        <v>16.489001077000001</v>
      </c>
      <c r="DB127" s="692">
        <v>30.797304453999999</v>
      </c>
      <c r="DC127" s="692">
        <v>40.144479420000003</v>
      </c>
      <c r="DD127" s="692">
        <v>47.547703896999998</v>
      </c>
      <c r="DE127" s="692">
        <v>28.742775963</v>
      </c>
      <c r="DF127" s="692">
        <v>14.383686656</v>
      </c>
      <c r="DG127" s="692">
        <v>57.002527604999997</v>
      </c>
      <c r="DH127" s="692">
        <v>37.214416708000002</v>
      </c>
      <c r="DI127" s="692">
        <v>24.533894926999999</v>
      </c>
      <c r="DJ127" s="692">
        <v>57.665731115</v>
      </c>
      <c r="DK127" s="692">
        <v>62.479018287999999</v>
      </c>
      <c r="DL127" s="692">
        <v>29.876977194999998</v>
      </c>
      <c r="DM127" s="692">
        <v>24.510819567999999</v>
      </c>
      <c r="DN127" s="692">
        <v>31.191320255000001</v>
      </c>
      <c r="DO127" s="692">
        <v>19.781208627000002</v>
      </c>
      <c r="DP127" s="692">
        <v>36.670557473000002</v>
      </c>
      <c r="DQ127" s="692">
        <v>39.918205536999999</v>
      </c>
      <c r="DR127" s="692">
        <v>14.805941098</v>
      </c>
      <c r="DS127" s="692">
        <v>55.250912331000002</v>
      </c>
      <c r="DT127" s="692">
        <v>37.215884711999998</v>
      </c>
      <c r="DU127" s="692">
        <v>17.677582613999999</v>
      </c>
      <c r="DV127" s="692">
        <v>60.345860789</v>
      </c>
      <c r="DW127" s="692">
        <v>55.610312768999997</v>
      </c>
      <c r="DX127" s="692">
        <v>7.9984918089999999</v>
      </c>
      <c r="DY127" s="692">
        <v>7.9984918089999999</v>
      </c>
      <c r="DZ127" s="692">
        <v>57.63256397</v>
      </c>
      <c r="EA127" s="692">
        <v>42.977248097999997</v>
      </c>
      <c r="EB127" s="692">
        <v>44.711899309000003</v>
      </c>
      <c r="EC127" s="692">
        <v>39.024985354999998</v>
      </c>
      <c r="ED127" s="692">
        <v>19.645622919000001</v>
      </c>
      <c r="EE127" s="692">
        <v>83.314393476999996</v>
      </c>
      <c r="EF127" s="692">
        <v>34.696378115999998</v>
      </c>
      <c r="EG127" s="692">
        <v>30.38618468</v>
      </c>
      <c r="EH127" s="692">
        <v>43.270346683</v>
      </c>
      <c r="EI127" s="692">
        <v>40.489700677000002</v>
      </c>
      <c r="EJ127" s="692">
        <v>19.011669787999999</v>
      </c>
      <c r="EK127" s="692">
        <v>27.928875783999999</v>
      </c>
      <c r="EL127" s="692">
        <v>32.216142105000003</v>
      </c>
      <c r="EM127" s="692">
        <v>34.432715870000003</v>
      </c>
      <c r="EN127" s="692">
        <v>53.201433113</v>
      </c>
      <c r="EO127" s="692">
        <v>46.650960023000003</v>
      </c>
      <c r="EP127" s="692">
        <v>58.397181713999998</v>
      </c>
      <c r="EQ127" s="692">
        <v>55.415338763999998</v>
      </c>
      <c r="ER127" s="692">
        <v>58.919306761999998</v>
      </c>
      <c r="ES127" s="692">
        <v>47.107478352999998</v>
      </c>
      <c r="ET127" s="692">
        <v>92.436332003000004</v>
      </c>
      <c r="EU127" s="692">
        <v>87.662794950000006</v>
      </c>
      <c r="EV127" s="692">
        <v>29.336689837000002</v>
      </c>
      <c r="EW127" s="692">
        <v>37.467885670999998</v>
      </c>
      <c r="EX127" s="692">
        <v>39.451502786000006</v>
      </c>
      <c r="EY127" s="692">
        <v>48.433684837999998</v>
      </c>
      <c r="EZ127" s="692">
        <v>42.281539246999998</v>
      </c>
      <c r="FA127" s="692">
        <v>41.602428701999997</v>
      </c>
      <c r="FB127" s="692">
        <v>31.945720539</v>
      </c>
      <c r="FC127" s="692">
        <v>35.485007250999999</v>
      </c>
      <c r="FD127" s="692">
        <v>40.073490468000003</v>
      </c>
      <c r="FE127" s="692">
        <v>29.438954741</v>
      </c>
      <c r="FF127" s="692">
        <v>39.993022592000003</v>
      </c>
      <c r="FG127" s="692">
        <v>64.253409435999998</v>
      </c>
      <c r="FH127" s="692">
        <v>34.872384849999996</v>
      </c>
      <c r="FI127" s="692">
        <v>36.244246215000004</v>
      </c>
      <c r="FJ127" s="692">
        <v>30.388938072999998</v>
      </c>
      <c r="FK127" s="692">
        <v>32.798715348999998</v>
      </c>
      <c r="FL127" s="692">
        <v>42.276793343999998</v>
      </c>
      <c r="FM127" s="692">
        <v>38.236603162999998</v>
      </c>
      <c r="FN127" s="692">
        <v>85.751569892999996</v>
      </c>
      <c r="FO127" s="692">
        <v>80.119229920999999</v>
      </c>
      <c r="FP127" s="692">
        <v>48.986533313999999</v>
      </c>
      <c r="FQ127" s="692">
        <v>38.835669125500004</v>
      </c>
      <c r="FR127" s="692">
        <v>47.047556499999999</v>
      </c>
      <c r="FS127" s="692">
        <v>74.043017501499989</v>
      </c>
      <c r="FT127" s="692">
        <v>14.809122674999999</v>
      </c>
      <c r="FU127" s="692">
        <v>14.809122674999999</v>
      </c>
      <c r="FV127" s="692">
        <v>14.809122674999999</v>
      </c>
      <c r="FW127" s="692">
        <v>14.809122674999999</v>
      </c>
      <c r="FX127" s="692">
        <v>14.809122674999999</v>
      </c>
      <c r="FY127" s="692">
        <v>14.809122674999999</v>
      </c>
      <c r="FZ127" s="692">
        <v>14.809122674999999</v>
      </c>
      <c r="GA127" s="692">
        <v>14.809122674999999</v>
      </c>
      <c r="GB127" s="692">
        <v>14.809122674999999</v>
      </c>
      <c r="GC127" s="692">
        <v>14.809122674999999</v>
      </c>
      <c r="GD127" s="692">
        <v>14.809122674999999</v>
      </c>
      <c r="GE127" s="692">
        <v>14.809122674999999</v>
      </c>
      <c r="GF127" s="692">
        <v>14.809122674999999</v>
      </c>
      <c r="GG127" s="692">
        <v>14.809122674999999</v>
      </c>
      <c r="GH127" s="692">
        <v>14.809122674999999</v>
      </c>
      <c r="GI127" s="692">
        <v>14.809122674999999</v>
      </c>
      <c r="GJ127" s="692">
        <v>14.809122674999999</v>
      </c>
      <c r="GK127" s="692">
        <v>14.809122674999999</v>
      </c>
      <c r="GL127" s="692">
        <v>14.809122674999999</v>
      </c>
      <c r="GM127" s="692">
        <v>14.809122674999999</v>
      </c>
      <c r="GN127" s="692">
        <v>14.809122674999999</v>
      </c>
      <c r="GO127" s="692">
        <v>14.809122674999999</v>
      </c>
      <c r="GP127" s="692">
        <v>14.809122674999999</v>
      </c>
      <c r="GQ127" s="692">
        <v>14.809122674999999</v>
      </c>
      <c r="GR127" s="692">
        <v>14.809122674999999</v>
      </c>
      <c r="GS127" s="692">
        <v>14.809122674999999</v>
      </c>
      <c r="GT127" s="692">
        <v>14.809122674999999</v>
      </c>
      <c r="GU127" s="692">
        <v>14.809122674999999</v>
      </c>
      <c r="GV127" s="692">
        <v>14.809122674999999</v>
      </c>
      <c r="GW127" s="692">
        <v>14.809122674999999</v>
      </c>
      <c r="GX127" s="692">
        <v>14.809122674999999</v>
      </c>
    </row>
    <row r="128" spans="2:206" ht="15.75">
      <c r="B128" s="691" t="s">
        <v>699</v>
      </c>
      <c r="C128" s="692">
        <v>0</v>
      </c>
      <c r="D128" s="692">
        <v>0</v>
      </c>
      <c r="E128" s="692">
        <v>29.4</v>
      </c>
      <c r="F128" s="692">
        <v>0</v>
      </c>
      <c r="G128" s="692">
        <v>0</v>
      </c>
      <c r="H128" s="692">
        <v>29.3</v>
      </c>
      <c r="I128" s="692">
        <v>0</v>
      </c>
      <c r="J128" s="692">
        <v>0</v>
      </c>
      <c r="K128" s="692">
        <v>31.4</v>
      </c>
      <c r="L128" s="692">
        <v>0</v>
      </c>
      <c r="M128" s="692">
        <v>0</v>
      </c>
      <c r="N128" s="692">
        <v>32.4</v>
      </c>
      <c r="O128" s="692">
        <v>0</v>
      </c>
      <c r="P128" s="692">
        <v>0</v>
      </c>
      <c r="Q128" s="692">
        <v>21.242069999999998</v>
      </c>
      <c r="R128" s="692">
        <v>0</v>
      </c>
      <c r="S128" s="692">
        <v>0</v>
      </c>
      <c r="T128" s="692">
        <v>29.22842</v>
      </c>
      <c r="U128" s="692">
        <v>0</v>
      </c>
      <c r="V128" s="692">
        <v>0</v>
      </c>
      <c r="W128" s="692">
        <v>30.385300000000001</v>
      </c>
      <c r="X128" s="692">
        <v>0</v>
      </c>
      <c r="Y128" s="692">
        <v>0</v>
      </c>
      <c r="Z128" s="692">
        <v>67.686899999999994</v>
      </c>
      <c r="AA128" s="692">
        <v>0</v>
      </c>
      <c r="AB128" s="692">
        <v>0</v>
      </c>
      <c r="AC128" s="692">
        <v>39.441300000000005</v>
      </c>
      <c r="AD128" s="692">
        <v>0</v>
      </c>
      <c r="AE128" s="692">
        <v>0</v>
      </c>
      <c r="AF128" s="692">
        <v>28.791571012000006</v>
      </c>
      <c r="AG128" s="692">
        <v>0</v>
      </c>
      <c r="AH128" s="692">
        <v>0</v>
      </c>
      <c r="AI128" s="692">
        <v>39.314281945000005</v>
      </c>
      <c r="AJ128" s="692">
        <v>0</v>
      </c>
      <c r="AK128" s="692">
        <v>0</v>
      </c>
      <c r="AL128" s="692">
        <v>48.320237470999992</v>
      </c>
      <c r="AM128" s="692">
        <v>0</v>
      </c>
      <c r="AN128" s="692">
        <v>0</v>
      </c>
      <c r="AO128" s="692">
        <v>32.635025601999999</v>
      </c>
      <c r="AP128" s="692">
        <v>0</v>
      </c>
      <c r="AQ128" s="692">
        <v>0</v>
      </c>
      <c r="AR128" s="692">
        <v>36.601549328000004</v>
      </c>
      <c r="AS128" s="692">
        <v>0</v>
      </c>
      <c r="AT128" s="692">
        <v>0</v>
      </c>
      <c r="AU128" s="692">
        <v>40.564456559999996</v>
      </c>
      <c r="AV128" s="692">
        <v>0</v>
      </c>
      <c r="AW128" s="692">
        <v>0</v>
      </c>
      <c r="AX128" s="692">
        <v>47.876462140999998</v>
      </c>
      <c r="AY128" s="692">
        <v>0</v>
      </c>
      <c r="AZ128" s="692">
        <v>0</v>
      </c>
      <c r="BA128" s="692">
        <v>78.985767354999993</v>
      </c>
      <c r="BB128" s="692">
        <v>0</v>
      </c>
      <c r="BC128" s="692">
        <v>0</v>
      </c>
      <c r="BD128" s="692">
        <v>52.305443629000003</v>
      </c>
      <c r="BE128" s="692">
        <v>0</v>
      </c>
      <c r="BF128" s="692">
        <v>0</v>
      </c>
      <c r="BG128" s="692">
        <v>37.795994708999999</v>
      </c>
      <c r="BH128" s="692">
        <v>0</v>
      </c>
      <c r="BI128" s="692">
        <v>0</v>
      </c>
      <c r="BJ128" s="692">
        <v>72.880383401000003</v>
      </c>
      <c r="BK128" s="692">
        <v>0</v>
      </c>
      <c r="BL128" s="692">
        <v>0</v>
      </c>
      <c r="BM128" s="692">
        <v>74.443160237000001</v>
      </c>
      <c r="BN128" s="692">
        <v>0</v>
      </c>
      <c r="BO128" s="692">
        <v>0</v>
      </c>
      <c r="BP128" s="692">
        <v>79.585584824000009</v>
      </c>
      <c r="BQ128" s="692">
        <v>0</v>
      </c>
      <c r="BR128" s="692">
        <v>0</v>
      </c>
      <c r="BS128" s="692">
        <v>85.534600000000012</v>
      </c>
      <c r="BT128" s="692">
        <v>0</v>
      </c>
      <c r="BU128" s="692">
        <v>0</v>
      </c>
      <c r="BV128" s="692">
        <v>0</v>
      </c>
      <c r="BW128" s="692">
        <v>0</v>
      </c>
      <c r="BX128" s="692">
        <v>0</v>
      </c>
      <c r="BY128" s="692">
        <v>0</v>
      </c>
      <c r="BZ128" s="692">
        <v>0</v>
      </c>
      <c r="CA128" s="692">
        <v>0</v>
      </c>
      <c r="CB128" s="692">
        <v>0</v>
      </c>
      <c r="CC128" s="692">
        <v>33.442606270771698</v>
      </c>
      <c r="CD128" s="692">
        <v>10.11084003473381</v>
      </c>
      <c r="CE128" s="692">
        <v>40.029800420294492</v>
      </c>
      <c r="CF128" s="692">
        <v>52.129023568949599</v>
      </c>
      <c r="CG128" s="692">
        <v>36.938693920135449</v>
      </c>
      <c r="CH128" s="692">
        <v>30.216815742000946</v>
      </c>
      <c r="CI128" s="692">
        <v>35.465421401968307</v>
      </c>
      <c r="CJ128" s="692">
        <v>17.270006588434697</v>
      </c>
      <c r="CK128" s="692">
        <v>19.001184852918993</v>
      </c>
      <c r="CL128" s="692">
        <v>62.239680572925209</v>
      </c>
      <c r="CM128" s="692">
        <v>24.906248327884175</v>
      </c>
      <c r="CN128" s="692">
        <v>30.627619857661593</v>
      </c>
      <c r="CO128" s="692">
        <v>22.634250257573093</v>
      </c>
      <c r="CP128" s="692">
        <v>24.52159962765402</v>
      </c>
      <c r="CQ128" s="692">
        <v>26.668254940129891</v>
      </c>
      <c r="CR128" s="692">
        <v>30.063085946442769</v>
      </c>
      <c r="CS128" s="692">
        <v>37.895227394663344</v>
      </c>
      <c r="CT128" s="692">
        <v>37.215800957066605</v>
      </c>
      <c r="CU128" s="692">
        <v>27.254137346920125</v>
      </c>
      <c r="CV128" s="692">
        <v>24.408593314944181</v>
      </c>
      <c r="CW128" s="692">
        <v>27.545518918423681</v>
      </c>
      <c r="CX128" s="692">
        <v>16.514020665328591</v>
      </c>
      <c r="CY128" s="692">
        <v>31.02010684723729</v>
      </c>
      <c r="CZ128" s="692">
        <v>34.526302365791111</v>
      </c>
      <c r="DA128" s="692">
        <v>13.815378550313035</v>
      </c>
      <c r="DB128" s="692">
        <v>22.733842588357085</v>
      </c>
      <c r="DC128" s="692">
        <v>27.656144330049869</v>
      </c>
      <c r="DD128" s="692">
        <v>11.279776217524869</v>
      </c>
      <c r="DE128" s="692">
        <v>33.722199077256178</v>
      </c>
      <c r="DF128" s="692">
        <v>39.096493741725958</v>
      </c>
      <c r="DG128" s="692">
        <v>16.2369795516545</v>
      </c>
      <c r="DH128" s="692">
        <v>17.042901420444629</v>
      </c>
      <c r="DI128" s="692">
        <v>28.86465210535188</v>
      </c>
      <c r="DJ128" s="692">
        <v>23.993006012909991</v>
      </c>
      <c r="DK128" s="692">
        <v>26.171525515564543</v>
      </c>
      <c r="DL128" s="692">
        <v>11.195116230480462</v>
      </c>
      <c r="DM128" s="692">
        <v>7.8666976505732329</v>
      </c>
      <c r="DN128" s="692">
        <v>10.426636676368915</v>
      </c>
      <c r="DO128" s="692">
        <v>39.534174137009401</v>
      </c>
      <c r="DP128" s="692">
        <v>9.2505464423914212</v>
      </c>
      <c r="DQ128" s="692">
        <v>11.369225287213002</v>
      </c>
      <c r="DR128" s="692">
        <v>20.325144909231</v>
      </c>
      <c r="DS128" s="692">
        <v>27.096548810042002</v>
      </c>
      <c r="DT128" s="692">
        <v>3.1183098931750002</v>
      </c>
      <c r="DU128" s="692">
        <v>21.614232810366996</v>
      </c>
      <c r="DV128" s="692">
        <v>33.695296073125377</v>
      </c>
      <c r="DW128" s="692">
        <v>12.780071612072998</v>
      </c>
      <c r="DX128" s="692">
        <v>21.164277456465001</v>
      </c>
      <c r="DY128" s="692">
        <v>21.74761611951476</v>
      </c>
      <c r="DZ128" s="692">
        <v>25.760209253194738</v>
      </c>
      <c r="EA128" s="692">
        <v>23.0598770162485</v>
      </c>
      <c r="EB128" s="692">
        <v>23.712366129118919</v>
      </c>
      <c r="EC128" s="692">
        <v>26.735410227996319</v>
      </c>
      <c r="ED128" s="692">
        <v>31.381530689116762</v>
      </c>
      <c r="EE128" s="692">
        <v>27.909894950615559</v>
      </c>
      <c r="EF128" s="692">
        <v>16.955218745007535</v>
      </c>
      <c r="EG128" s="692">
        <v>40.070005726957909</v>
      </c>
      <c r="EH128" s="692">
        <v>15.661802557920968</v>
      </c>
      <c r="EI128" s="692">
        <v>27.208560267357019</v>
      </c>
      <c r="EJ128" s="692">
        <v>58.857923823111022</v>
      </c>
      <c r="EK128" s="692">
        <v>26.154033663094854</v>
      </c>
      <c r="EL128" s="692">
        <v>18.445545378356144</v>
      </c>
      <c r="EM128" s="692">
        <v>47.015260453214999</v>
      </c>
      <c r="EN128" s="692">
        <v>29.197911488066648</v>
      </c>
      <c r="EO128" s="692">
        <v>21.519785242485</v>
      </c>
      <c r="EP128" s="692">
        <v>58.928926885631995</v>
      </c>
      <c r="EQ128" s="692">
        <v>35.348274640719566</v>
      </c>
      <c r="ER128" s="692">
        <v>30.552618112890165</v>
      </c>
      <c r="ES128" s="692">
        <v>44.041510783832905</v>
      </c>
      <c r="ET128" s="692">
        <v>31.903327200566636</v>
      </c>
      <c r="EU128" s="692">
        <v>28.888202852077264</v>
      </c>
      <c r="EV128" s="692">
        <v>76.008599532845508</v>
      </c>
      <c r="EW128" s="692">
        <v>33.280121402833174</v>
      </c>
      <c r="EX128" s="692">
        <v>46.962321956311172</v>
      </c>
      <c r="EY128" s="692">
        <v>42.414009539210497</v>
      </c>
      <c r="EZ128" s="692">
        <v>34.784045042298231</v>
      </c>
      <c r="FA128" s="692">
        <v>44.060011411470597</v>
      </c>
      <c r="FB128" s="692">
        <v>65.340583448423502</v>
      </c>
      <c r="FC128" s="692">
        <v>41.617049318678283</v>
      </c>
      <c r="FD128" s="692">
        <v>45.92982365208664</v>
      </c>
      <c r="FE128" s="692">
        <v>46.527671511998889</v>
      </c>
      <c r="FF128" s="692">
        <v>44.396108784472418</v>
      </c>
      <c r="FG128" s="692">
        <v>53.012151564884498</v>
      </c>
      <c r="FH128" s="692">
        <v>49.474995745698159</v>
      </c>
      <c r="FI128" s="692">
        <v>135.59233209151731</v>
      </c>
      <c r="FJ128" s="692">
        <v>66.297949603163616</v>
      </c>
      <c r="FK128" s="692">
        <v>48.100940610604894</v>
      </c>
      <c r="FL128" s="692">
        <v>33.241717161059192</v>
      </c>
      <c r="FM128" s="692">
        <v>50.094245062684081</v>
      </c>
      <c r="FN128" s="692">
        <v>52.196346233816548</v>
      </c>
      <c r="FO128" s="692">
        <v>42.121520283546701</v>
      </c>
      <c r="FP128" s="692">
        <v>39.847795074546703</v>
      </c>
      <c r="FQ128" s="692">
        <v>63.2342536335467</v>
      </c>
      <c r="FR128" s="692">
        <v>50.963642747213427</v>
      </c>
      <c r="FS128" s="692">
        <v>35.519792666213398</v>
      </c>
      <c r="FT128" s="692">
        <v>68.10782545921343</v>
      </c>
      <c r="FU128" s="692">
        <v>68.10782545921343</v>
      </c>
      <c r="FV128" s="692">
        <v>68.10782545921343</v>
      </c>
      <c r="FW128" s="692">
        <v>68.10782545921343</v>
      </c>
      <c r="FX128" s="692">
        <v>68.10782545921343</v>
      </c>
      <c r="FY128" s="692">
        <v>68.10782545921343</v>
      </c>
      <c r="FZ128" s="692">
        <v>68.10782545921343</v>
      </c>
      <c r="GA128" s="692">
        <v>68.10782545921343</v>
      </c>
      <c r="GB128" s="692">
        <v>68.10782545921343</v>
      </c>
      <c r="GC128" s="692">
        <v>68.10782545921343</v>
      </c>
      <c r="GD128" s="692">
        <v>68.10782545921343</v>
      </c>
      <c r="GE128" s="692">
        <v>68.10782545921343</v>
      </c>
      <c r="GF128" s="692">
        <v>68.10782545921343</v>
      </c>
      <c r="GG128" s="692">
        <v>68.10782545921343</v>
      </c>
      <c r="GH128" s="692">
        <v>68.10782545921343</v>
      </c>
      <c r="GI128" s="692">
        <v>68.10782545921343</v>
      </c>
      <c r="GJ128" s="692">
        <v>68.10782545921343</v>
      </c>
      <c r="GK128" s="692">
        <v>68.10782545921343</v>
      </c>
      <c r="GL128" s="692">
        <v>68.10782545921343</v>
      </c>
      <c r="GM128" s="692">
        <v>68.10782545921343</v>
      </c>
      <c r="GN128" s="692">
        <v>68.10782545921343</v>
      </c>
      <c r="GO128" s="692">
        <v>68.10782545921343</v>
      </c>
      <c r="GP128" s="692">
        <v>68.10782545921343</v>
      </c>
      <c r="GQ128" s="692">
        <v>68.10782545921343</v>
      </c>
      <c r="GR128" s="692">
        <v>68.10782545921343</v>
      </c>
      <c r="GS128" s="692">
        <v>68.10782545921343</v>
      </c>
      <c r="GT128" s="692">
        <v>68.10782545921343</v>
      </c>
      <c r="GU128" s="692">
        <v>68.10782545921343</v>
      </c>
      <c r="GV128" s="692">
        <v>68.10782545921343</v>
      </c>
      <c r="GW128" s="692">
        <v>68.10782545921343</v>
      </c>
      <c r="GX128" s="692">
        <v>68.10782545921343</v>
      </c>
    </row>
    <row r="129" spans="2:206" ht="15.75">
      <c r="B129" s="684" t="s">
        <v>404</v>
      </c>
      <c r="C129" s="692">
        <v>4.4808999999999992</v>
      </c>
      <c r="D129" s="692">
        <v>0.57850000000000001</v>
      </c>
      <c r="E129" s="692">
        <v>0.15159999999999998</v>
      </c>
      <c r="F129" s="692">
        <v>0.72110000000000007</v>
      </c>
      <c r="G129" s="692">
        <v>1.4757</v>
      </c>
      <c r="H129" s="692">
        <v>0.59010000000000007</v>
      </c>
      <c r="I129" s="692">
        <v>-0.26730000000000004</v>
      </c>
      <c r="J129" s="692">
        <v>-1.0087000000000002</v>
      </c>
      <c r="K129" s="692">
        <v>0.75060000000000004</v>
      </c>
      <c r="L129" s="692">
        <v>4.8931000000000004</v>
      </c>
      <c r="M129" s="692">
        <v>-21.798400000000001</v>
      </c>
      <c r="N129" s="692">
        <v>1.3607</v>
      </c>
      <c r="O129" s="692">
        <v>0.31260000000000004</v>
      </c>
      <c r="P129" s="692">
        <v>1.4419999999999999</v>
      </c>
      <c r="Q129" s="692">
        <v>1.0884</v>
      </c>
      <c r="R129" s="692">
        <v>5.3588999999999993</v>
      </c>
      <c r="S129" s="692">
        <v>0.35420000000000001</v>
      </c>
      <c r="T129" s="692">
        <v>-7.8616999999999999</v>
      </c>
      <c r="U129" s="692">
        <v>0.92549999999999999</v>
      </c>
      <c r="V129" s="692">
        <v>1.9539000000000002</v>
      </c>
      <c r="W129" s="692">
        <v>4.4584999999999999</v>
      </c>
      <c r="X129" s="692">
        <v>3.9155000000000002</v>
      </c>
      <c r="Y129" s="692">
        <v>4.3900000000000002E-2</v>
      </c>
      <c r="Z129" s="692">
        <v>1.4965999999999999</v>
      </c>
      <c r="AA129" s="692">
        <v>0.88112000000000001</v>
      </c>
      <c r="AB129" s="692">
        <v>0.87414000000000003</v>
      </c>
      <c r="AC129" s="692">
        <v>2.13029</v>
      </c>
      <c r="AD129" s="692">
        <v>3.5615399999999999</v>
      </c>
      <c r="AE129" s="692">
        <v>0.21575</v>
      </c>
      <c r="AF129" s="692">
        <v>0.72760999999999998</v>
      </c>
      <c r="AG129" s="692">
        <v>0.9607</v>
      </c>
      <c r="AH129" s="692">
        <v>2.2653000000000003</v>
      </c>
      <c r="AI129" s="692">
        <v>18.787800000000001</v>
      </c>
      <c r="AJ129" s="692">
        <v>1.1427400000000001</v>
      </c>
      <c r="AK129" s="692">
        <v>0</v>
      </c>
      <c r="AL129" s="692">
        <v>3.13571</v>
      </c>
      <c r="AM129" s="692">
        <v>-0.13950000000000001</v>
      </c>
      <c r="AN129" s="692">
        <v>1.3267</v>
      </c>
      <c r="AO129" s="692">
        <v>3.6400999999999999</v>
      </c>
      <c r="AP129" s="692">
        <v>2.0970999999999997</v>
      </c>
      <c r="AQ129" s="692">
        <v>-1.6924000000000001</v>
      </c>
      <c r="AR129" s="692">
        <v>-1.0112999999999999</v>
      </c>
      <c r="AS129" s="692">
        <v>3.3176300000000003</v>
      </c>
      <c r="AT129" s="692">
        <v>11.5092</v>
      </c>
      <c r="AU129" s="692">
        <v>4.6128</v>
      </c>
      <c r="AV129" s="692">
        <v>2.8586999999999998</v>
      </c>
      <c r="AW129" s="692">
        <v>-2.7444999999999999</v>
      </c>
      <c r="AX129" s="692">
        <v>4.5314399999999999</v>
      </c>
      <c r="AY129" s="692">
        <v>-14.367799999999999</v>
      </c>
      <c r="AZ129" s="692">
        <v>1.4282000000000001</v>
      </c>
      <c r="BA129" s="692">
        <v>3.7641</v>
      </c>
      <c r="BB129" s="692">
        <v>2.3226999999999998</v>
      </c>
      <c r="BC129" s="692">
        <v>0.3296</v>
      </c>
      <c r="BD129" s="692">
        <v>0.90039999999999998</v>
      </c>
      <c r="BE129" s="692">
        <v>2.0684</v>
      </c>
      <c r="BF129" s="692">
        <v>2.0551399999999997</v>
      </c>
      <c r="BG129" s="692">
        <v>-15.192024999999997</v>
      </c>
      <c r="BH129" s="692">
        <v>-9.2360449710000001</v>
      </c>
      <c r="BI129" s="692">
        <v>2.0120999999999998</v>
      </c>
      <c r="BJ129" s="692">
        <v>1.6644000000000001</v>
      </c>
      <c r="BK129" s="692">
        <v>1.6830000000000001</v>
      </c>
      <c r="BL129" s="692">
        <v>2.7917700000000001</v>
      </c>
      <c r="BM129" s="692">
        <v>4.0394603039999994</v>
      </c>
      <c r="BN129" s="692">
        <v>4.2030000000000003</v>
      </c>
      <c r="BO129" s="692">
        <v>2.6143000000000001</v>
      </c>
      <c r="BP129" s="692">
        <v>1.0662</v>
      </c>
      <c r="BQ129" s="692">
        <v>4.0785999999999998</v>
      </c>
      <c r="BR129" s="692">
        <v>0.35580000000000001</v>
      </c>
      <c r="BS129" s="692">
        <v>2.0322999999999998</v>
      </c>
      <c r="BT129" s="692">
        <v>4.5972335040000001</v>
      </c>
      <c r="BU129" s="692">
        <v>2.9477860690000002</v>
      </c>
      <c r="BV129" s="692">
        <v>0.49817592700000002</v>
      </c>
      <c r="BW129" s="692">
        <v>4.1115559690000003</v>
      </c>
      <c r="BX129" s="692">
        <v>3.1786107289999999</v>
      </c>
      <c r="BY129" s="692">
        <v>1.199526503</v>
      </c>
      <c r="BZ129" s="692">
        <v>2.77495387</v>
      </c>
      <c r="CA129" s="692">
        <v>108.363833485</v>
      </c>
      <c r="CB129" s="692">
        <v>8.1158711050000001</v>
      </c>
      <c r="CC129" s="692">
        <v>-31.756337806999998</v>
      </c>
      <c r="CD129" s="692">
        <v>21.540410693999998</v>
      </c>
      <c r="CE129" s="692">
        <v>4.644406139</v>
      </c>
      <c r="CF129" s="692">
        <v>3.6906665100000002</v>
      </c>
      <c r="CG129" s="692">
        <v>4.000771845</v>
      </c>
      <c r="CH129" s="692">
        <v>2.8386170709999998</v>
      </c>
      <c r="CI129" s="692">
        <v>9.5043488400000005</v>
      </c>
      <c r="CJ129" s="692">
        <v>1.934691419</v>
      </c>
      <c r="CK129" s="692">
        <v>13.501548335997581</v>
      </c>
      <c r="CL129" s="692">
        <v>0.34203537899999997</v>
      </c>
      <c r="CM129" s="692">
        <v>3.1439371009999997</v>
      </c>
      <c r="CN129" s="692">
        <v>15.697589456000001</v>
      </c>
      <c r="CO129" s="692">
        <v>3.3484510189305601</v>
      </c>
      <c r="CP129" s="692">
        <v>5.5814872209999997</v>
      </c>
      <c r="CQ129" s="692">
        <v>30.127451912000001</v>
      </c>
      <c r="CR129" s="692">
        <v>1.7390629900000001</v>
      </c>
      <c r="CS129" s="692">
        <v>4.0454566419999995</v>
      </c>
      <c r="CT129" s="692">
        <v>2.8249999999999997</v>
      </c>
      <c r="CU129" s="692">
        <v>3.7031724830000003</v>
      </c>
      <c r="CV129" s="692">
        <v>6.7260049760000005</v>
      </c>
      <c r="CW129" s="692">
        <v>6.6991230000000002</v>
      </c>
      <c r="CX129" s="692">
        <v>0</v>
      </c>
      <c r="CY129" s="692">
        <v>3.4</v>
      </c>
      <c r="CZ129" s="692">
        <v>3.3</v>
      </c>
      <c r="DA129" s="692">
        <v>5.3</v>
      </c>
      <c r="DB129" s="692">
        <v>13.347593833000001</v>
      </c>
      <c r="DC129" s="692">
        <v>8.9191911649999991</v>
      </c>
      <c r="DD129" s="692">
        <v>3.5366866149999998</v>
      </c>
      <c r="DE129" s="692">
        <v>4.3726213439999997</v>
      </c>
      <c r="DF129" s="692">
        <v>3.514052623</v>
      </c>
      <c r="DG129" s="692">
        <v>21.152643470999998</v>
      </c>
      <c r="DH129" s="692">
        <v>11.237692828</v>
      </c>
      <c r="DI129" s="692">
        <v>2.812622325</v>
      </c>
      <c r="DJ129" s="692">
        <v>3.043442787</v>
      </c>
      <c r="DK129" s="692">
        <v>2.875</v>
      </c>
      <c r="DL129" s="692">
        <v>8.3103340330000002</v>
      </c>
      <c r="DM129" s="692">
        <v>4.8980108539999998</v>
      </c>
      <c r="DN129" s="692">
        <v>6.9066390129999995</v>
      </c>
      <c r="DO129" s="692">
        <v>6.81953502</v>
      </c>
      <c r="DP129" s="692">
        <v>11.452914823999999</v>
      </c>
      <c r="DQ129" s="692">
        <v>7.6440726510000001</v>
      </c>
      <c r="DR129" s="692">
        <v>5.9949982159999999</v>
      </c>
      <c r="DS129" s="692">
        <v>16.884331552999999</v>
      </c>
      <c r="DT129" s="692">
        <v>6.81953502</v>
      </c>
      <c r="DU129" s="692">
        <v>11.516505986</v>
      </c>
      <c r="DV129" s="692">
        <v>2.6007439900000016</v>
      </c>
      <c r="DW129" s="692">
        <v>14.771810901</v>
      </c>
      <c r="DX129" s="692">
        <v>17.527823183999999</v>
      </c>
      <c r="DY129" s="692">
        <v>9.8000000000000007</v>
      </c>
      <c r="DZ129" s="692">
        <v>13.576148472</v>
      </c>
      <c r="EA129" s="692">
        <v>29.073563082</v>
      </c>
      <c r="EB129" s="692">
        <v>7.6661447689999997</v>
      </c>
      <c r="EC129" s="692">
        <v>10.20881591</v>
      </c>
      <c r="ED129" s="692">
        <v>22.273047569999999</v>
      </c>
      <c r="EE129" s="692">
        <v>10.686760800000002</v>
      </c>
      <c r="EF129" s="692">
        <v>8.4656675769999996</v>
      </c>
      <c r="EG129" s="692">
        <v>19.679205226000001</v>
      </c>
      <c r="EH129" s="692">
        <v>16.116149442000001</v>
      </c>
      <c r="EI129" s="692">
        <v>13.329649810999999</v>
      </c>
      <c r="EJ129" s="692">
        <v>-0.83253643600000005</v>
      </c>
      <c r="EK129" s="692">
        <v>18.295088931999999</v>
      </c>
      <c r="EL129" s="692">
        <v>16.743440358000001</v>
      </c>
      <c r="EM129" s="692">
        <v>24.034113318000003</v>
      </c>
      <c r="EN129" s="692">
        <v>11.731862779</v>
      </c>
      <c r="EO129" s="692">
        <v>19.160632412999998</v>
      </c>
      <c r="EP129" s="692">
        <v>6.2761232199999997</v>
      </c>
      <c r="EQ129" s="692">
        <v>21.636654608000001</v>
      </c>
      <c r="ER129" s="692">
        <v>8.9863226449999996</v>
      </c>
      <c r="ES129" s="692">
        <v>23.574493701000002</v>
      </c>
      <c r="ET129" s="692">
        <v>11.875057798</v>
      </c>
      <c r="EU129" s="692">
        <v>13.770363232999999</v>
      </c>
      <c r="EV129" s="692">
        <v>20.239404674999999</v>
      </c>
      <c r="EW129" s="692">
        <v>2.9627427580000001</v>
      </c>
      <c r="EX129" s="692">
        <v>1.464404676</v>
      </c>
      <c r="EY129" s="692">
        <v>0</v>
      </c>
      <c r="EZ129" s="692">
        <v>82.901972736999994</v>
      </c>
      <c r="FA129" s="692">
        <v>1.5526046760000001</v>
      </c>
      <c r="FB129" s="692">
        <v>0</v>
      </c>
      <c r="FC129" s="692">
        <v>11.865881414</v>
      </c>
      <c r="FD129" s="692">
        <v>1.80821064</v>
      </c>
      <c r="FE129" s="692">
        <v>5.3527981000000002E-2</v>
      </c>
      <c r="FF129" s="692">
        <v>0</v>
      </c>
      <c r="FG129" s="692">
        <v>0</v>
      </c>
      <c r="FH129" s="692">
        <v>11.03821905</v>
      </c>
      <c r="FI129" s="692">
        <v>0</v>
      </c>
      <c r="FJ129" s="692">
        <v>0</v>
      </c>
      <c r="FK129" s="692">
        <v>47.715494765000003</v>
      </c>
      <c r="FL129" s="692">
        <v>4.1033333320000001</v>
      </c>
      <c r="FM129" s="692">
        <v>1.0683389350000001</v>
      </c>
      <c r="FN129" s="692">
        <v>7.1600264359999999</v>
      </c>
      <c r="FO129" s="692">
        <v>5.2808400000000004</v>
      </c>
      <c r="FP129" s="692">
        <v>5.6999996880000001</v>
      </c>
      <c r="FQ129" s="692">
        <v>3.5096266109999998</v>
      </c>
      <c r="FR129" s="692">
        <v>3.4183738990000001</v>
      </c>
      <c r="FS129" s="692">
        <v>5.1646999559999998</v>
      </c>
      <c r="FT129" s="692">
        <v>30.646021316999999</v>
      </c>
      <c r="FU129" s="692">
        <v>30.646021316999999</v>
      </c>
      <c r="FV129" s="692">
        <v>30.646021316999999</v>
      </c>
      <c r="FW129" s="692">
        <v>30.646021316999999</v>
      </c>
      <c r="FX129" s="692">
        <v>30.646021316999999</v>
      </c>
      <c r="FY129" s="692">
        <v>30.646021316999999</v>
      </c>
      <c r="FZ129" s="692">
        <v>30.646021316999999</v>
      </c>
      <c r="GA129" s="692">
        <v>30.646021316999999</v>
      </c>
      <c r="GB129" s="692">
        <v>30.646021316999999</v>
      </c>
      <c r="GC129" s="692">
        <v>30.646021316999999</v>
      </c>
      <c r="GD129" s="692">
        <v>30.646021316999999</v>
      </c>
      <c r="GE129" s="692">
        <v>30.646021316999999</v>
      </c>
      <c r="GF129" s="692">
        <v>30.646021316999999</v>
      </c>
      <c r="GG129" s="692">
        <v>30.646021316999999</v>
      </c>
      <c r="GH129" s="692">
        <v>30.646021316999999</v>
      </c>
      <c r="GI129" s="692">
        <v>30.646021316999999</v>
      </c>
      <c r="GJ129" s="692">
        <v>30.646021316999999</v>
      </c>
      <c r="GK129" s="692">
        <v>30.646021316999999</v>
      </c>
      <c r="GL129" s="692">
        <v>30.646021316999999</v>
      </c>
      <c r="GM129" s="692">
        <v>30.646021316999999</v>
      </c>
      <c r="GN129" s="692">
        <v>30.646021316999999</v>
      </c>
      <c r="GO129" s="692">
        <v>30.646021316999999</v>
      </c>
      <c r="GP129" s="692">
        <v>30.646021316999999</v>
      </c>
      <c r="GQ129" s="692">
        <v>30.646021316999999</v>
      </c>
      <c r="GR129" s="692">
        <v>30.646021316999999</v>
      </c>
      <c r="GS129" s="692">
        <v>30.646021316999999</v>
      </c>
      <c r="GT129" s="692">
        <v>30.646021316999999</v>
      </c>
      <c r="GU129" s="692">
        <v>30.646021316999999</v>
      </c>
      <c r="GV129" s="692">
        <v>30.646021316999999</v>
      </c>
      <c r="GW129" s="692">
        <v>30.646021316999999</v>
      </c>
      <c r="GX129" s="692">
        <v>30.646021316999999</v>
      </c>
    </row>
    <row r="130" spans="2:206" ht="15.75">
      <c r="B130" s="696" t="s">
        <v>410</v>
      </c>
      <c r="C130" s="692">
        <v>-0.50807036317380805</v>
      </c>
      <c r="D130" s="692">
        <v>-3.3610918306800006E-2</v>
      </c>
      <c r="E130" s="692">
        <v>10.397457793368302</v>
      </c>
      <c r="F130" s="692">
        <v>-0.276455737578432</v>
      </c>
      <c r="G130" s="692">
        <v>-0.12798318832220001</v>
      </c>
      <c r="H130" s="692">
        <v>9.0944597461261001</v>
      </c>
      <c r="I130" s="692">
        <v>-0.10911409420939988</v>
      </c>
      <c r="J130" s="692">
        <v>-4.2709927436400001E-2</v>
      </c>
      <c r="K130" s="692">
        <v>10.7865610018056</v>
      </c>
      <c r="L130" s="692">
        <v>-3.807155156E-2</v>
      </c>
      <c r="M130" s="692">
        <v>-0.77784387055999993</v>
      </c>
      <c r="N130" s="692">
        <v>16.191599324879999</v>
      </c>
      <c r="O130" s="692">
        <v>-0.50161116085360002</v>
      </c>
      <c r="P130" s="692">
        <v>-5.3357941889999996E-2</v>
      </c>
      <c r="Q130" s="692">
        <v>11.317881237878</v>
      </c>
      <c r="R130" s="692">
        <v>0.67169293220400006</v>
      </c>
      <c r="S130" s="692">
        <v>-0.163856145684</v>
      </c>
      <c r="T130" s="692">
        <v>6.8213523351239997</v>
      </c>
      <c r="U130" s="692">
        <v>1.3005350759400014E-2</v>
      </c>
      <c r="V130" s="692">
        <v>3.998650096000006E-3</v>
      </c>
      <c r="W130" s="692">
        <v>9.6128784730768011</v>
      </c>
      <c r="X130" s="692">
        <v>-1.9543495164899977E-2</v>
      </c>
      <c r="Y130" s="692">
        <v>-0.10399395625040002</v>
      </c>
      <c r="Z130" s="692">
        <v>28.782368222892</v>
      </c>
      <c r="AA130" s="692">
        <v>-0.52907199999999999</v>
      </c>
      <c r="AB130" s="692">
        <v>-4.1878385000000004E-2</v>
      </c>
      <c r="AC130" s="692">
        <v>12.106708015000001</v>
      </c>
      <c r="AD130" s="692">
        <v>-0.26076719500000001</v>
      </c>
      <c r="AE130" s="692">
        <v>-0.15922959</v>
      </c>
      <c r="AF130" s="692">
        <v>12.245775637000001</v>
      </c>
      <c r="AG130" s="692">
        <v>-0.54568328499999996</v>
      </c>
      <c r="AH130" s="692">
        <v>-4.7101027999999996E-2</v>
      </c>
      <c r="AI130" s="692">
        <v>7.2460043950000008</v>
      </c>
      <c r="AJ130" s="692">
        <v>-0.17289784</v>
      </c>
      <c r="AK130" s="692">
        <v>-0.21172326799999999</v>
      </c>
      <c r="AL130" s="692">
        <v>8.1221169589999995</v>
      </c>
      <c r="AM130" s="692">
        <v>-0.50290532316275993</v>
      </c>
      <c r="AN130" s="692">
        <v>-0.15814870683429999</v>
      </c>
      <c r="AO130" s="692">
        <v>5.2097932474452797</v>
      </c>
      <c r="AP130" s="692">
        <v>-0.2297994379254</v>
      </c>
      <c r="AQ130" s="692">
        <v>-0.20176501846710002</v>
      </c>
      <c r="AR130" s="692">
        <v>7.0226782051887504</v>
      </c>
      <c r="AS130" s="692">
        <v>-1.0774999999999999</v>
      </c>
      <c r="AT130" s="692">
        <v>-0.1545</v>
      </c>
      <c r="AU130" s="692">
        <v>6.3510565599999991</v>
      </c>
      <c r="AV130" s="692">
        <v>-0.68194363155999993</v>
      </c>
      <c r="AW130" s="692">
        <v>-0.38759797281340003</v>
      </c>
      <c r="AX130" s="692">
        <v>13.8662032493305</v>
      </c>
      <c r="AY130" s="692">
        <v>-1.158766612</v>
      </c>
      <c r="AZ130" s="692">
        <v>-0.101139462</v>
      </c>
      <c r="BA130" s="692">
        <v>19.235095475000001</v>
      </c>
      <c r="BB130" s="692">
        <v>-0.155374504</v>
      </c>
      <c r="BC130" s="692">
        <v>20.975846718000003</v>
      </c>
      <c r="BD130" s="692">
        <v>11.376847363</v>
      </c>
      <c r="BE130" s="692">
        <v>-1.2117479499999999</v>
      </c>
      <c r="BF130" s="692">
        <v>-0.10368931131</v>
      </c>
      <c r="BG130" s="692">
        <v>8.5563409086000011</v>
      </c>
      <c r="BH130" s="692">
        <v>3.3630518521599999</v>
      </c>
      <c r="BI130" s="692">
        <v>-0.94509411099999996</v>
      </c>
      <c r="BJ130" s="692">
        <v>64.984093047999991</v>
      </c>
      <c r="BK130" s="692">
        <v>-1.1393097170000002</v>
      </c>
      <c r="BL130" s="692">
        <v>-0.10130504225</v>
      </c>
      <c r="BM130" s="692">
        <v>12.096889067999999</v>
      </c>
      <c r="BN130" s="692">
        <v>-0.37928600191000006</v>
      </c>
      <c r="BO130" s="692">
        <v>-1.1134900000000001</v>
      </c>
      <c r="BP130" s="692">
        <v>11.045804823999999</v>
      </c>
      <c r="BQ130" s="692">
        <v>-1.2683</v>
      </c>
      <c r="BR130" s="692">
        <v>-9.9900000000000003E-2</v>
      </c>
      <c r="BS130" s="692">
        <v>35.908200000000001</v>
      </c>
      <c r="BT130" s="692">
        <v>1.5956689506576198</v>
      </c>
      <c r="BU130" s="692">
        <v>5.4647202718430172</v>
      </c>
      <c r="BV130" s="692">
        <v>4.6916419250035108</v>
      </c>
      <c r="BW130" s="692">
        <v>0.75260748222076534</v>
      </c>
      <c r="BX130" s="692">
        <v>4.077499622103451</v>
      </c>
      <c r="BY130" s="692">
        <v>4.7181280788894915</v>
      </c>
      <c r="BZ130" s="692">
        <v>3.4099613564677433</v>
      </c>
      <c r="CA130" s="692">
        <v>4.8829959041910262</v>
      </c>
      <c r="CB130" s="692">
        <v>24.361956062990608</v>
      </c>
      <c r="CC130" s="692">
        <v>6.0648673378900142</v>
      </c>
      <c r="CD130" s="692">
        <v>3.7943198551050905</v>
      </c>
      <c r="CE130" s="692">
        <v>3.4143455195842343</v>
      </c>
      <c r="CF130" s="692">
        <v>4.8064493127320151</v>
      </c>
      <c r="CG130" s="692">
        <v>2.9333864288658735</v>
      </c>
      <c r="CH130" s="692">
        <v>6.0664323475203208</v>
      </c>
      <c r="CI130" s="692">
        <v>10.54974338072898</v>
      </c>
      <c r="CJ130" s="692">
        <v>1.6094141646601652</v>
      </c>
      <c r="CK130" s="692">
        <v>2.0088474897454565</v>
      </c>
      <c r="CL130" s="692">
        <v>1.2718415560240695</v>
      </c>
      <c r="CM130" s="692">
        <v>38.10535375062684</v>
      </c>
      <c r="CN130" s="692">
        <v>24.531914229255314</v>
      </c>
      <c r="CO130" s="692">
        <v>4.9420193008418858</v>
      </c>
      <c r="CP130" s="692">
        <v>3.8308939451566677</v>
      </c>
      <c r="CQ130" s="692">
        <v>12.00286724258406</v>
      </c>
      <c r="CR130" s="692">
        <v>5.1893339261600904</v>
      </c>
      <c r="CS130" s="692">
        <v>10.46585883733734</v>
      </c>
      <c r="CT130" s="692">
        <v>67.021078465884145</v>
      </c>
      <c r="CU130" s="692">
        <v>7.8762359651259253</v>
      </c>
      <c r="CV130" s="692">
        <v>3.5485909032750431</v>
      </c>
      <c r="CW130" s="692">
        <v>8.6557670022827384</v>
      </c>
      <c r="CX130" s="692">
        <v>48.213086059450021</v>
      </c>
      <c r="CY130" s="692">
        <v>4.8957815003413128</v>
      </c>
      <c r="CZ130" s="692">
        <v>11.545065657792968</v>
      </c>
      <c r="DA130" s="692">
        <v>-0.32746269399886818</v>
      </c>
      <c r="DB130" s="692">
        <v>3.5305284776444301</v>
      </c>
      <c r="DC130" s="692">
        <v>55.40402819682587</v>
      </c>
      <c r="DD130" s="692">
        <v>13.837937548729254</v>
      </c>
      <c r="DE130" s="692">
        <v>4.0517228288185114</v>
      </c>
      <c r="DF130" s="692">
        <v>90.018144492537417</v>
      </c>
      <c r="DG130" s="692">
        <v>5.8757694289489741</v>
      </c>
      <c r="DH130" s="692">
        <v>21.472344372958734</v>
      </c>
      <c r="DI130" s="692">
        <v>11.427946944314153</v>
      </c>
      <c r="DJ130" s="692">
        <v>10.494451571476269</v>
      </c>
      <c r="DK130" s="692">
        <v>4.9315520607593966</v>
      </c>
      <c r="DL130" s="692">
        <v>3.691164430675272</v>
      </c>
      <c r="DM130" s="692">
        <v>2.4828976559227027</v>
      </c>
      <c r="DN130" s="692">
        <v>8.2479295940122039</v>
      </c>
      <c r="DO130" s="692">
        <v>34.80290039343646</v>
      </c>
      <c r="DP130" s="692">
        <v>68.234891521118072</v>
      </c>
      <c r="DQ130" s="692">
        <v>9.7368212350321457</v>
      </c>
      <c r="DR130" s="692">
        <v>93.306756981791452</v>
      </c>
      <c r="DS130" s="692">
        <v>10.523081388542748</v>
      </c>
      <c r="DT130" s="692">
        <v>2.9753375645376945</v>
      </c>
      <c r="DU130" s="692">
        <v>16.285524088676041</v>
      </c>
      <c r="DV130" s="692">
        <v>19.930253277965207</v>
      </c>
      <c r="DW130" s="692">
        <v>36.579671090306043</v>
      </c>
      <c r="DX130" s="692">
        <v>19.882869600030467</v>
      </c>
      <c r="DY130" s="692">
        <v>8.4231752763884664</v>
      </c>
      <c r="DZ130" s="692">
        <v>31.683600606302893</v>
      </c>
      <c r="EA130" s="692">
        <v>24.658814769659362</v>
      </c>
      <c r="EB130" s="692">
        <v>18.683836442856141</v>
      </c>
      <c r="EC130" s="692">
        <v>110.96608495911359</v>
      </c>
      <c r="ED130" s="692">
        <v>14.51405999831908</v>
      </c>
      <c r="EE130" s="692">
        <v>55.423346475873529</v>
      </c>
      <c r="EF130" s="692">
        <v>3.8959698821168445</v>
      </c>
      <c r="EG130" s="692">
        <v>14.580064284231812</v>
      </c>
      <c r="EH130" s="692">
        <v>8.8538571553240697</v>
      </c>
      <c r="EI130" s="692">
        <v>38.389474378554652</v>
      </c>
      <c r="EJ130" s="692">
        <v>25.956846648486049</v>
      </c>
      <c r="EK130" s="692">
        <v>9.1306091178664825</v>
      </c>
      <c r="EL130" s="692">
        <v>1.63542145193674</v>
      </c>
      <c r="EM130" s="692">
        <v>10.987169894132018</v>
      </c>
      <c r="EN130" s="692">
        <v>4.562096771518064</v>
      </c>
      <c r="EO130" s="692">
        <v>13.176531811450971</v>
      </c>
      <c r="EP130" s="692">
        <v>219.27680270007269</v>
      </c>
      <c r="EQ130" s="692">
        <v>22.37974998625814</v>
      </c>
      <c r="ER130" s="692">
        <v>15.159283741393457</v>
      </c>
      <c r="ES130" s="692">
        <v>11.394298316027328</v>
      </c>
      <c r="ET130" s="692">
        <v>18.450060664160304</v>
      </c>
      <c r="EU130" s="692">
        <v>16.139738200652342</v>
      </c>
      <c r="EV130" s="692">
        <v>106.02020398827491</v>
      </c>
      <c r="EW130" s="692">
        <v>18.710324140762001</v>
      </c>
      <c r="EX130" s="692">
        <v>26.358275628537605</v>
      </c>
      <c r="EY130" s="692">
        <v>25.66195521547359</v>
      </c>
      <c r="EZ130" s="692">
        <v>180.34086035425312</v>
      </c>
      <c r="FA130" s="692">
        <v>35.460548031665894</v>
      </c>
      <c r="FB130" s="692">
        <v>146.3197624468045</v>
      </c>
      <c r="FC130" s="692">
        <v>60.226021596908097</v>
      </c>
      <c r="FD130" s="692">
        <v>26.641361852016441</v>
      </c>
      <c r="FE130" s="692">
        <v>11.705615638270633</v>
      </c>
      <c r="FF130" s="692">
        <v>124.11776803524816</v>
      </c>
      <c r="FG130" s="692">
        <v>32.936011562168424</v>
      </c>
      <c r="FH130" s="692">
        <v>265.54118707599042</v>
      </c>
      <c r="FI130" s="692">
        <v>165.36716256293312</v>
      </c>
      <c r="FJ130" s="692">
        <v>42.676739492936349</v>
      </c>
      <c r="FK130" s="692">
        <v>47.373704321396758</v>
      </c>
      <c r="FL130" s="692">
        <v>29.80564258928019</v>
      </c>
      <c r="FM130" s="692">
        <v>24.133098201211482</v>
      </c>
      <c r="FN130" s="692">
        <v>142.03539291295886</v>
      </c>
      <c r="FO130" s="692">
        <v>8.1583712632049998</v>
      </c>
      <c r="FP130" s="692">
        <v>30.696689018393997</v>
      </c>
      <c r="FQ130" s="692">
        <v>96.048654651339973</v>
      </c>
      <c r="FR130" s="692">
        <v>24.229058993359722</v>
      </c>
      <c r="FS130" s="692">
        <v>7.5483352215044688</v>
      </c>
      <c r="FT130" s="692">
        <v>39.199590900966733</v>
      </c>
      <c r="FU130" s="692">
        <v>39.199590900966733</v>
      </c>
      <c r="FV130" s="692">
        <v>39.199590900966733</v>
      </c>
      <c r="FW130" s="692">
        <v>39.199590900966733</v>
      </c>
      <c r="FX130" s="692">
        <v>39.199590900966733</v>
      </c>
      <c r="FY130" s="692">
        <v>39.199590900966733</v>
      </c>
      <c r="FZ130" s="692">
        <v>39.199590900966733</v>
      </c>
      <c r="GA130" s="692">
        <v>39.199590900966733</v>
      </c>
      <c r="GB130" s="692">
        <v>39.199590900966733</v>
      </c>
      <c r="GC130" s="692">
        <v>39.199590900966733</v>
      </c>
      <c r="GD130" s="692">
        <v>39.199590900966733</v>
      </c>
      <c r="GE130" s="692">
        <v>39.199590900966733</v>
      </c>
      <c r="GF130" s="692">
        <v>39.199590900966733</v>
      </c>
      <c r="GG130" s="692">
        <v>39.199590900966733</v>
      </c>
      <c r="GH130" s="692">
        <v>39.199590900966733</v>
      </c>
      <c r="GI130" s="692">
        <v>39.199590900966733</v>
      </c>
      <c r="GJ130" s="692">
        <v>39.199590900966733</v>
      </c>
      <c r="GK130" s="692">
        <v>39.199590900966733</v>
      </c>
      <c r="GL130" s="692">
        <v>39.199590900966733</v>
      </c>
      <c r="GM130" s="692">
        <v>39.199590900966733</v>
      </c>
      <c r="GN130" s="692">
        <v>39.199590900966733</v>
      </c>
      <c r="GO130" s="692">
        <v>39.199590900966733</v>
      </c>
      <c r="GP130" s="692">
        <v>39.199590900966733</v>
      </c>
      <c r="GQ130" s="692">
        <v>39.199590900966733</v>
      </c>
      <c r="GR130" s="692">
        <v>39.199590900966733</v>
      </c>
      <c r="GS130" s="692">
        <v>39.199590900966733</v>
      </c>
      <c r="GT130" s="692">
        <v>39.199590900966733</v>
      </c>
      <c r="GU130" s="692">
        <v>39.199590900966733</v>
      </c>
      <c r="GV130" s="692">
        <v>39.199590900966733</v>
      </c>
      <c r="GW130" s="692">
        <v>39.199590900966733</v>
      </c>
      <c r="GX130" s="692">
        <v>39.199590900966733</v>
      </c>
    </row>
    <row r="131" spans="2:206" ht="15.75">
      <c r="B131" s="696" t="s">
        <v>953</v>
      </c>
      <c r="C131" s="692">
        <v>3.3985952380779314</v>
      </c>
      <c r="D131" s="692">
        <v>9.2998979970267985</v>
      </c>
      <c r="E131" s="692">
        <v>11.516824383664195</v>
      </c>
      <c r="F131" s="692">
        <v>6.2476395107067049</v>
      </c>
      <c r="G131" s="692">
        <v>-18.013913429779802</v>
      </c>
      <c r="H131" s="692">
        <v>-54.064165934400215</v>
      </c>
      <c r="I131" s="692">
        <v>14.645809234535708</v>
      </c>
      <c r="J131" s="692">
        <v>4.9653835292860027</v>
      </c>
      <c r="K131" s="692">
        <v>14.408701830078401</v>
      </c>
      <c r="L131" s="692">
        <v>11.643373313300007</v>
      </c>
      <c r="M131" s="692">
        <v>6.3408579906599947</v>
      </c>
      <c r="N131" s="692">
        <v>-15.8843328948</v>
      </c>
      <c r="O131" s="692">
        <v>-3.9728840997547943</v>
      </c>
      <c r="P131" s="692">
        <v>14.097380114232703</v>
      </c>
      <c r="Q131" s="692">
        <v>-39.433969753152986</v>
      </c>
      <c r="R131" s="692">
        <v>25.16263547606</v>
      </c>
      <c r="S131" s="692">
        <v>-16.927548442660505</v>
      </c>
      <c r="T131" s="692">
        <v>-41.149097456732001</v>
      </c>
      <c r="U131" s="692">
        <v>18.302697017590599</v>
      </c>
      <c r="V131" s="692">
        <v>6.6565175943120041</v>
      </c>
      <c r="W131" s="692">
        <v>3.6098355915280074</v>
      </c>
      <c r="X131" s="692">
        <v>16.359524329738289</v>
      </c>
      <c r="Y131" s="692">
        <v>25.620377379039802</v>
      </c>
      <c r="Z131" s="692">
        <v>-67.69437469118499</v>
      </c>
      <c r="AA131" s="692">
        <v>21.352505762</v>
      </c>
      <c r="AB131" s="692">
        <v>-0.13600534200000231</v>
      </c>
      <c r="AC131" s="692">
        <v>23.416125643000001</v>
      </c>
      <c r="AD131" s="692">
        <v>-16.210330169999999</v>
      </c>
      <c r="AE131" s="692">
        <v>11.471898870999997</v>
      </c>
      <c r="AF131" s="692">
        <v>-45.741334597999973</v>
      </c>
      <c r="AG131" s="692">
        <v>-9.0578524149999957</v>
      </c>
      <c r="AH131" s="692">
        <v>25.527026363999994</v>
      </c>
      <c r="AI131" s="692">
        <v>-15.541188822999985</v>
      </c>
      <c r="AJ131" s="692">
        <v>-18.152366992999998</v>
      </c>
      <c r="AK131" s="692">
        <v>25.816195620000009</v>
      </c>
      <c r="AL131" s="692">
        <v>-1.9170796019999852</v>
      </c>
      <c r="AM131" s="692">
        <v>-6.2510251935772461</v>
      </c>
      <c r="AN131" s="692">
        <v>9.8349284088943101</v>
      </c>
      <c r="AO131" s="692">
        <v>4.2405595238819611</v>
      </c>
      <c r="AP131" s="692">
        <v>16.327427416045406</v>
      </c>
      <c r="AQ131" s="692">
        <v>7.7633054718150838</v>
      </c>
      <c r="AR131" s="692">
        <v>-43.057766096123146</v>
      </c>
      <c r="AS131" s="692">
        <v>9.4577143252400013</v>
      </c>
      <c r="AT131" s="692">
        <v>35.452255937880011</v>
      </c>
      <c r="AU131" s="692">
        <v>-40.489017357449995</v>
      </c>
      <c r="AV131" s="692">
        <v>31.429712341639988</v>
      </c>
      <c r="AW131" s="692">
        <v>7.0068409957141897</v>
      </c>
      <c r="AX131" s="692">
        <v>-43.615841924962993</v>
      </c>
      <c r="AY131" s="692">
        <v>-2.3517793430000085</v>
      </c>
      <c r="AZ131" s="692">
        <v>7.9077166799999983</v>
      </c>
      <c r="BA131" s="692">
        <v>37.060328516000013</v>
      </c>
      <c r="BB131" s="692">
        <v>-35.899823181759984</v>
      </c>
      <c r="BC131" s="692">
        <v>29.951662761769992</v>
      </c>
      <c r="BD131" s="692">
        <v>28.10170457100001</v>
      </c>
      <c r="BE131" s="692">
        <v>-23.641803266800011</v>
      </c>
      <c r="BF131" s="692">
        <v>-36.812236439890015</v>
      </c>
      <c r="BG131" s="692">
        <v>-21.734622351500022</v>
      </c>
      <c r="BH131" s="692">
        <v>-60.706458082340006</v>
      </c>
      <c r="BI131" s="692">
        <v>34.559707768000024</v>
      </c>
      <c r="BJ131" s="692">
        <v>-65.313882094000007</v>
      </c>
      <c r="BK131" s="692">
        <v>17.769783936890015</v>
      </c>
      <c r="BL131" s="692">
        <v>16.564837180729999</v>
      </c>
      <c r="BM131" s="692">
        <v>39.005870830999996</v>
      </c>
      <c r="BN131" s="692">
        <v>30.784395081910031</v>
      </c>
      <c r="BO131" s="692">
        <v>39.633908634850002</v>
      </c>
      <c r="BP131" s="692">
        <v>1.5135633109542486</v>
      </c>
      <c r="BQ131" s="692">
        <v>-51.742099451901652</v>
      </c>
      <c r="BR131" s="692">
        <v>6.4092905400688815</v>
      </c>
      <c r="BS131" s="692">
        <v>37.151897323727887</v>
      </c>
      <c r="BT131" s="692">
        <v>4.3162266734518848</v>
      </c>
      <c r="BU131" s="692">
        <v>-23.600289945276739</v>
      </c>
      <c r="BV131" s="692">
        <v>-65.478835017693868</v>
      </c>
      <c r="BW131" s="692">
        <v>26.293153700906526</v>
      </c>
      <c r="BX131" s="692">
        <v>19.490525906617094</v>
      </c>
      <c r="BY131" s="692">
        <v>-55.549898785757598</v>
      </c>
      <c r="BZ131" s="692">
        <v>32.326340549438086</v>
      </c>
      <c r="CA131" s="692">
        <v>91.511362392529762</v>
      </c>
      <c r="CB131" s="692">
        <v>-90.219466210144134</v>
      </c>
      <c r="CC131" s="692">
        <v>-48.676024530513665</v>
      </c>
      <c r="CD131" s="692">
        <v>14.87229584848064</v>
      </c>
      <c r="CE131" s="692">
        <v>-41.423280011744637</v>
      </c>
      <c r="CF131" s="692">
        <v>33.708219457028662</v>
      </c>
      <c r="CG131" s="692">
        <v>18.845999615645546</v>
      </c>
      <c r="CH131" s="692">
        <v>-22.472552960669596</v>
      </c>
      <c r="CI131" s="692">
        <v>25.251482231060667</v>
      </c>
      <c r="CJ131" s="692">
        <v>16.141239820024456</v>
      </c>
      <c r="CK131" s="692">
        <v>11.611658253140829</v>
      </c>
      <c r="CL131" s="692">
        <v>51.310244885528149</v>
      </c>
      <c r="CM131" s="692">
        <v>6.941624222591571</v>
      </c>
      <c r="CN131" s="692">
        <v>33.487758300310354</v>
      </c>
      <c r="CO131" s="692">
        <v>-17.020268294634384</v>
      </c>
      <c r="CP131" s="692">
        <v>24.787145228813941</v>
      </c>
      <c r="CQ131" s="692">
        <v>32.62811460040556</v>
      </c>
      <c r="CR131" s="692">
        <v>25.090853968634114</v>
      </c>
      <c r="CS131" s="692">
        <v>0.88970047659143603</v>
      </c>
      <c r="CT131" s="692">
        <v>-118.42980301391525</v>
      </c>
      <c r="CU131" s="692">
        <v>21.35131870282321</v>
      </c>
      <c r="CV131" s="692">
        <v>5.2050394811529213</v>
      </c>
      <c r="CW131" s="692">
        <v>-4.5602298581177054</v>
      </c>
      <c r="CX131" s="692">
        <v>20.962678424001311</v>
      </c>
      <c r="CY131" s="692">
        <v>28.810480108598611</v>
      </c>
      <c r="CZ131" s="692">
        <v>37.751951811483643</v>
      </c>
      <c r="DA131" s="692">
        <v>-20.682880446004212</v>
      </c>
      <c r="DB131" s="692">
        <v>36.107799488995575</v>
      </c>
      <c r="DC131" s="692">
        <v>-41.801621006976596</v>
      </c>
      <c r="DD131" s="692">
        <v>36.257283096242986</v>
      </c>
      <c r="DE131" s="692">
        <v>-10.448141939469142</v>
      </c>
      <c r="DF131" s="692">
        <v>-77.971889906901197</v>
      </c>
      <c r="DG131" s="692">
        <v>63.795326566291905</v>
      </c>
      <c r="DH131" s="692">
        <v>19.097021386985485</v>
      </c>
      <c r="DI131" s="692">
        <v>-44.627080589793117</v>
      </c>
      <c r="DJ131" s="692">
        <v>25.990661298897741</v>
      </c>
      <c r="DK131" s="692">
        <v>20.786432652388573</v>
      </c>
      <c r="DL131" s="692">
        <v>9.6892621397448409</v>
      </c>
      <c r="DM131" s="692">
        <v>-21.093013536440399</v>
      </c>
      <c r="DN131" s="692">
        <v>20.907133616416381</v>
      </c>
      <c r="DO131" s="692">
        <v>-47.020961539387798</v>
      </c>
      <c r="DP131" s="692">
        <v>4.0940808819227259</v>
      </c>
      <c r="DQ131" s="692">
        <v>27.000719059530809</v>
      </c>
      <c r="DR131" s="692">
        <v>-56.538026913373365</v>
      </c>
      <c r="DS131" s="692">
        <v>1.6021299269673976</v>
      </c>
      <c r="DT131" s="692">
        <v>60.899492118220948</v>
      </c>
      <c r="DU131" s="692">
        <v>-13.417555758642813</v>
      </c>
      <c r="DV131" s="692">
        <v>5.7793387725086625</v>
      </c>
      <c r="DW131" s="692">
        <v>47.301045864280809</v>
      </c>
      <c r="DX131" s="692">
        <v>29.018672697043705</v>
      </c>
      <c r="DY131" s="692">
        <v>-6.1847746777488055E-3</v>
      </c>
      <c r="DZ131" s="692">
        <v>27.404570468583216</v>
      </c>
      <c r="EA131" s="692">
        <v>-24.372152769480202</v>
      </c>
      <c r="EB131" s="692">
        <v>-15.928183055399018</v>
      </c>
      <c r="EC131" s="692">
        <v>6.2077624642687681</v>
      </c>
      <c r="ED131" s="692">
        <v>-101.26075153858211</v>
      </c>
      <c r="EE131" s="692">
        <v>72.852746309116725</v>
      </c>
      <c r="EF131" s="692">
        <v>8.8665991698843456</v>
      </c>
      <c r="EG131" s="692">
        <v>-6.0770932618679723</v>
      </c>
      <c r="EH131" s="692">
        <v>20.202179392752903</v>
      </c>
      <c r="EI131" s="692">
        <v>46.30664964409317</v>
      </c>
      <c r="EJ131" s="692">
        <v>39.12229868997899</v>
      </c>
      <c r="EK131" s="692">
        <v>2.1549642678775314</v>
      </c>
      <c r="EL131" s="692">
        <v>-14.35837091263776</v>
      </c>
      <c r="EM131" s="692">
        <v>0.77494786556137996</v>
      </c>
      <c r="EN131" s="692">
        <v>64.651635323504138</v>
      </c>
      <c r="EO131" s="692">
        <v>5.365506420231938</v>
      </c>
      <c r="EP131" s="692">
        <v>-205.95274116765006</v>
      </c>
      <c r="EQ131" s="692">
        <v>44.179674333014972</v>
      </c>
      <c r="ER131" s="692">
        <v>47.739402646034634</v>
      </c>
      <c r="ES131" s="692">
        <v>33.994167048742071</v>
      </c>
      <c r="ET131" s="692">
        <v>32.523673415515518</v>
      </c>
      <c r="EU131" s="692">
        <v>30.679912088314229</v>
      </c>
      <c r="EV131" s="692">
        <v>12.315935291807252</v>
      </c>
      <c r="EW131" s="692">
        <v>17.636678949012815</v>
      </c>
      <c r="EX131" s="692">
        <v>14.581073418802738</v>
      </c>
      <c r="EY131" s="692">
        <v>32.503122456579995</v>
      </c>
      <c r="EZ131" s="692">
        <v>-49.989351577375743</v>
      </c>
      <c r="FA131" s="692">
        <v>84.940979453252254</v>
      </c>
      <c r="FB131" s="692">
        <v>-169.84439708155955</v>
      </c>
      <c r="FC131" s="692">
        <v>6.8767202441938338</v>
      </c>
      <c r="FD131" s="692">
        <v>57.687930202308081</v>
      </c>
      <c r="FE131" s="692">
        <v>48.051758914193215</v>
      </c>
      <c r="FF131" s="692">
        <v>-74.00129380175693</v>
      </c>
      <c r="FG131" s="692">
        <v>149.36204868500135</v>
      </c>
      <c r="FH131" s="692">
        <v>-219.37634378285316</v>
      </c>
      <c r="FI131" s="692">
        <v>-12.298054412617716</v>
      </c>
      <c r="FJ131" s="692">
        <v>37.14964886318387</v>
      </c>
      <c r="FK131" s="692">
        <v>-66.363089481651784</v>
      </c>
      <c r="FL131" s="692">
        <v>23.337867439051095</v>
      </c>
      <c r="FM131" s="692">
        <v>113.88963977619392</v>
      </c>
      <c r="FN131" s="692">
        <v>-67.976576081450744</v>
      </c>
      <c r="FO131" s="692">
        <v>92.637689821094469</v>
      </c>
      <c r="FP131" s="692">
        <v>105.21832325050066</v>
      </c>
      <c r="FQ131" s="692">
        <v>-104.51179827414465</v>
      </c>
      <c r="FR131" s="692">
        <v>-63.013427614548547</v>
      </c>
      <c r="FS131" s="692">
        <v>201.53088546679376</v>
      </c>
      <c r="FT131" s="692">
        <v>-49.299224549796342</v>
      </c>
      <c r="FU131" s="692">
        <v>-49.299224549796342</v>
      </c>
      <c r="FV131" s="692">
        <v>-49.299224549796342</v>
      </c>
      <c r="FW131" s="692">
        <v>-49.299224549796342</v>
      </c>
      <c r="FX131" s="692">
        <v>-49.299224549796342</v>
      </c>
      <c r="FY131" s="692">
        <v>-49.299224549796342</v>
      </c>
      <c r="FZ131" s="692">
        <v>-49.299224549796342</v>
      </c>
      <c r="GA131" s="692">
        <v>-49.299224549796342</v>
      </c>
      <c r="GB131" s="692">
        <v>-49.299224549796342</v>
      </c>
      <c r="GC131" s="692">
        <v>-49.299224549796342</v>
      </c>
      <c r="GD131" s="692">
        <v>-49.299224549796342</v>
      </c>
      <c r="GE131" s="692">
        <v>-49.299224549796342</v>
      </c>
      <c r="GF131" s="692">
        <v>-49.299224549796342</v>
      </c>
      <c r="GG131" s="692">
        <v>-49.299224549796342</v>
      </c>
      <c r="GH131" s="692">
        <v>-49.299224549796342</v>
      </c>
      <c r="GI131" s="692">
        <v>-49.299224549796342</v>
      </c>
      <c r="GJ131" s="692">
        <v>-49.299224549796342</v>
      </c>
      <c r="GK131" s="692">
        <v>-49.299224549796342</v>
      </c>
      <c r="GL131" s="692">
        <v>-49.299224549796342</v>
      </c>
      <c r="GM131" s="692">
        <v>-49.299224549796342</v>
      </c>
      <c r="GN131" s="692">
        <v>-49.299224549796342</v>
      </c>
      <c r="GO131" s="692">
        <v>-49.299224549796342</v>
      </c>
      <c r="GP131" s="692">
        <v>-49.299224549796342</v>
      </c>
      <c r="GQ131" s="692">
        <v>-49.299224549796342</v>
      </c>
      <c r="GR131" s="692">
        <v>-49.299224549796342</v>
      </c>
      <c r="GS131" s="692">
        <v>-49.299224549796342</v>
      </c>
      <c r="GT131" s="692">
        <v>-49.299224549796342</v>
      </c>
      <c r="GU131" s="692">
        <v>-49.299224549796342</v>
      </c>
      <c r="GV131" s="692">
        <v>-49.299224549796342</v>
      </c>
      <c r="GW131" s="692">
        <v>-49.299224549796342</v>
      </c>
      <c r="GX131" s="692">
        <v>-49.299224549796342</v>
      </c>
    </row>
    <row r="132" spans="2:206" ht="15.75">
      <c r="B132" s="691" t="s">
        <v>954</v>
      </c>
      <c r="C132" s="692">
        <v>0</v>
      </c>
      <c r="D132" s="692">
        <v>0</v>
      </c>
      <c r="E132" s="692">
        <v>0</v>
      </c>
      <c r="F132" s="692">
        <v>0</v>
      </c>
      <c r="G132" s="692">
        <v>0</v>
      </c>
      <c r="H132" s="692">
        <v>0</v>
      </c>
      <c r="I132" s="692">
        <v>0</v>
      </c>
      <c r="J132" s="692">
        <v>0</v>
      </c>
      <c r="K132" s="692">
        <v>0</v>
      </c>
      <c r="L132" s="692">
        <v>0</v>
      </c>
      <c r="M132" s="692">
        <v>0</v>
      </c>
      <c r="N132" s="692">
        <v>0</v>
      </c>
      <c r="O132" s="692">
        <v>0</v>
      </c>
      <c r="P132" s="692">
        <v>0</v>
      </c>
      <c r="Q132" s="692">
        <v>0</v>
      </c>
      <c r="R132" s="692">
        <v>0</v>
      </c>
      <c r="S132" s="692">
        <v>0</v>
      </c>
      <c r="T132" s="692">
        <v>0</v>
      </c>
      <c r="U132" s="692">
        <v>0</v>
      </c>
      <c r="V132" s="692">
        <v>0</v>
      </c>
      <c r="W132" s="692">
        <v>0</v>
      </c>
      <c r="X132" s="692">
        <v>0</v>
      </c>
      <c r="Y132" s="692">
        <v>0</v>
      </c>
      <c r="Z132" s="692">
        <v>0</v>
      </c>
      <c r="AA132" s="692">
        <v>0</v>
      </c>
      <c r="AB132" s="692">
        <v>0</v>
      </c>
      <c r="AC132" s="692">
        <v>0</v>
      </c>
      <c r="AD132" s="692">
        <v>0</v>
      </c>
      <c r="AE132" s="692">
        <v>0</v>
      </c>
      <c r="AF132" s="692">
        <v>0</v>
      </c>
      <c r="AG132" s="692">
        <v>0</v>
      </c>
      <c r="AH132" s="692">
        <v>0</v>
      </c>
      <c r="AI132" s="692">
        <v>0</v>
      </c>
      <c r="AJ132" s="692">
        <v>0</v>
      </c>
      <c r="AK132" s="692">
        <v>0</v>
      </c>
      <c r="AL132" s="692">
        <v>0</v>
      </c>
      <c r="AM132" s="692">
        <v>0</v>
      </c>
      <c r="AN132" s="692">
        <v>0</v>
      </c>
      <c r="AO132" s="692">
        <v>0</v>
      </c>
      <c r="AP132" s="692">
        <v>0</v>
      </c>
      <c r="AQ132" s="692">
        <v>0</v>
      </c>
      <c r="AR132" s="692">
        <v>0</v>
      </c>
      <c r="AS132" s="692">
        <v>0</v>
      </c>
      <c r="AT132" s="692">
        <v>0</v>
      </c>
      <c r="AU132" s="692">
        <v>0</v>
      </c>
      <c r="AV132" s="692">
        <v>0</v>
      </c>
      <c r="AW132" s="692">
        <v>0</v>
      </c>
      <c r="AX132" s="692">
        <v>0</v>
      </c>
      <c r="AY132" s="692">
        <v>0</v>
      </c>
      <c r="AZ132" s="692">
        <v>0</v>
      </c>
      <c r="BA132" s="692">
        <v>0</v>
      </c>
      <c r="BB132" s="692">
        <v>0</v>
      </c>
      <c r="BC132" s="692">
        <v>0</v>
      </c>
      <c r="BD132" s="692">
        <v>0</v>
      </c>
      <c r="BE132" s="692">
        <v>0</v>
      </c>
      <c r="BF132" s="692">
        <v>0</v>
      </c>
      <c r="BG132" s="692">
        <v>0</v>
      </c>
      <c r="BH132" s="692">
        <v>0</v>
      </c>
      <c r="BI132" s="692">
        <v>0</v>
      </c>
      <c r="BJ132" s="692">
        <v>0</v>
      </c>
      <c r="BK132" s="692">
        <v>0</v>
      </c>
      <c r="BL132" s="692">
        <v>0</v>
      </c>
      <c r="BM132" s="692">
        <v>0</v>
      </c>
      <c r="BN132" s="692">
        <v>0</v>
      </c>
      <c r="BO132" s="692">
        <v>0</v>
      </c>
      <c r="BP132" s="692">
        <v>0</v>
      </c>
      <c r="BQ132" s="692">
        <v>0</v>
      </c>
      <c r="BR132" s="692">
        <v>0</v>
      </c>
      <c r="BS132" s="692">
        <v>0</v>
      </c>
      <c r="BT132" s="692">
        <v>0</v>
      </c>
      <c r="BU132" s="692">
        <v>0</v>
      </c>
      <c r="BV132" s="692">
        <v>0</v>
      </c>
      <c r="BW132" s="692">
        <v>0</v>
      </c>
      <c r="BX132" s="692">
        <v>0</v>
      </c>
      <c r="BY132" s="692">
        <v>0</v>
      </c>
      <c r="BZ132" s="692">
        <v>0</v>
      </c>
      <c r="CA132" s="692">
        <v>0</v>
      </c>
      <c r="CB132" s="692">
        <v>0</v>
      </c>
      <c r="CC132" s="692">
        <v>-41.170671326000033</v>
      </c>
      <c r="CD132" s="692">
        <v>11.922575143000078</v>
      </c>
      <c r="CE132" s="692">
        <v>-22.926783045000025</v>
      </c>
      <c r="CF132" s="692">
        <v>-11.398425882</v>
      </c>
      <c r="CG132" s="692">
        <v>23.338874671999982</v>
      </c>
      <c r="CH132" s="692">
        <v>-13.059848272000007</v>
      </c>
      <c r="CI132" s="692">
        <v>24.898214388302378</v>
      </c>
      <c r="CJ132" s="692">
        <v>27.242638573511098</v>
      </c>
      <c r="CK132" s="692">
        <v>6.7172435206434074</v>
      </c>
      <c r="CL132" s="692">
        <v>18.836425920929031</v>
      </c>
      <c r="CM132" s="692">
        <v>0.55550442947313339</v>
      </c>
      <c r="CN132" s="692">
        <v>53.541338296288565</v>
      </c>
      <c r="CO132" s="692">
        <v>28.977871790395973</v>
      </c>
      <c r="CP132" s="692">
        <v>-0.79787384793163607</v>
      </c>
      <c r="CQ132" s="692">
        <v>26.399793508802578</v>
      </c>
      <c r="CR132" s="692">
        <v>27.780297227250578</v>
      </c>
      <c r="CS132" s="692">
        <v>-15.246527991337558</v>
      </c>
      <c r="CT132" s="692">
        <v>-88.056370374511175</v>
      </c>
      <c r="CU132" s="692">
        <v>29.64517860848937</v>
      </c>
      <c r="CV132" s="692">
        <v>-16.507817383659258</v>
      </c>
      <c r="CW132" s="692">
        <v>-2.6519222317938871</v>
      </c>
      <c r="CX132" s="692">
        <v>21.379032618166445</v>
      </c>
      <c r="CY132" s="692">
        <v>41.43465461674392</v>
      </c>
      <c r="CZ132" s="692">
        <v>57.350646447549742</v>
      </c>
      <c r="DA132" s="692">
        <v>3.6101350954144777</v>
      </c>
      <c r="DB132" s="692">
        <v>2.113980364082245</v>
      </c>
      <c r="DC132" s="692">
        <v>-48.252695685131656</v>
      </c>
      <c r="DD132" s="692">
        <v>40.716188364718803</v>
      </c>
      <c r="DE132" s="692">
        <v>-17.293612730923506</v>
      </c>
      <c r="DF132" s="692">
        <v>-85.015738029892162</v>
      </c>
      <c r="DG132" s="692">
        <v>43.940070560294608</v>
      </c>
      <c r="DH132" s="692">
        <v>-10.275546578094861</v>
      </c>
      <c r="DI132" s="692">
        <v>-3.1340840069590103</v>
      </c>
      <c r="DJ132" s="692">
        <v>-32.901960912631708</v>
      </c>
      <c r="DK132" s="692">
        <v>27.74647742654739</v>
      </c>
      <c r="DL132" s="692">
        <v>48.548934250210294</v>
      </c>
      <c r="DM132" s="692">
        <v>-22.130719105574489</v>
      </c>
      <c r="DN132" s="692">
        <v>1.6157589784163662</v>
      </c>
      <c r="DO132" s="692">
        <v>-51.080445879387796</v>
      </c>
      <c r="DP132" s="692">
        <v>-0.44943958824041319</v>
      </c>
      <c r="DQ132" s="692">
        <v>19.331369006530817</v>
      </c>
      <c r="DR132" s="692">
        <v>-49.316622722373367</v>
      </c>
      <c r="DS132" s="692">
        <v>-1.9740807994948575</v>
      </c>
      <c r="DT132" s="692">
        <v>56.809879230220943</v>
      </c>
      <c r="DU132" s="692">
        <v>-7.4608903386428134</v>
      </c>
      <c r="DV132" s="692">
        <v>7.3313522337679933</v>
      </c>
      <c r="DW132" s="692">
        <v>42.165568500280806</v>
      </c>
      <c r="DX132" s="692">
        <v>43.362748058465783</v>
      </c>
      <c r="DY132" s="692">
        <v>17.488664627597313</v>
      </c>
      <c r="DZ132" s="692">
        <v>26.939336042583211</v>
      </c>
      <c r="EA132" s="692">
        <v>-18.214452912902377</v>
      </c>
      <c r="EB132" s="692">
        <v>-7.5839176183990133</v>
      </c>
      <c r="EC132" s="692">
        <v>2.9051516312687502</v>
      </c>
      <c r="ED132" s="692">
        <v>-101.05358512258212</v>
      </c>
      <c r="EE132" s="692">
        <v>56.093769017116827</v>
      </c>
      <c r="EF132" s="692">
        <v>23.651856150884328</v>
      </c>
      <c r="EG132" s="692">
        <v>-4.7204533158679673</v>
      </c>
      <c r="EH132" s="692">
        <v>-2.4002334222471133</v>
      </c>
      <c r="EI132" s="692">
        <v>49.922034675093187</v>
      </c>
      <c r="EJ132" s="692">
        <v>16.300420027978983</v>
      </c>
      <c r="EK132" s="692">
        <v>3.7327246438775337</v>
      </c>
      <c r="EL132" s="692">
        <v>-15.68152072563775</v>
      </c>
      <c r="EM132" s="692">
        <v>-13.802454912438574</v>
      </c>
      <c r="EN132" s="692">
        <v>50.297001710504126</v>
      </c>
      <c r="EO132" s="692">
        <v>10.380202150231902</v>
      </c>
      <c r="EP132" s="692">
        <v>-225.37732236665005</v>
      </c>
      <c r="EQ132" s="692">
        <v>46.759666343014977</v>
      </c>
      <c r="ER132" s="692">
        <v>30.027595411034643</v>
      </c>
      <c r="ES132" s="692">
        <v>36.192516067742069</v>
      </c>
      <c r="ET132" s="692">
        <v>35.922027015515511</v>
      </c>
      <c r="EU132" s="692">
        <v>35.585495105314209</v>
      </c>
      <c r="EV132" s="692">
        <v>-0.46958969319274002</v>
      </c>
      <c r="EW132" s="692">
        <v>-22.874647750153898</v>
      </c>
      <c r="EX132" s="692">
        <v>-9.1041947153639455</v>
      </c>
      <c r="EY132" s="692">
        <v>-17.7099724885867</v>
      </c>
      <c r="EZ132" s="692">
        <v>-10.152420383542335</v>
      </c>
      <c r="FA132" s="692">
        <v>38.992015932085479</v>
      </c>
      <c r="FB132" s="692">
        <v>-110.78169185472626</v>
      </c>
      <c r="FC132" s="692">
        <v>6.6379197611938139</v>
      </c>
      <c r="FD132" s="692">
        <v>66.917091749308099</v>
      </c>
      <c r="FE132" s="692">
        <v>41.596143776193173</v>
      </c>
      <c r="FF132" s="692">
        <v>-72.7778296937569</v>
      </c>
      <c r="FG132" s="692">
        <v>87.703867425001363</v>
      </c>
      <c r="FH132" s="692">
        <v>-124.71123972985319</v>
      </c>
      <c r="FI132" s="692">
        <v>-121.53956809261769</v>
      </c>
      <c r="FJ132" s="692">
        <v>9.1145594561838834</v>
      </c>
      <c r="FK132" s="692">
        <v>-94.508816976651758</v>
      </c>
      <c r="FL132" s="692">
        <v>15.222634063051117</v>
      </c>
      <c r="FM132" s="692">
        <v>86.286309625193894</v>
      </c>
      <c r="FN132" s="692">
        <v>-122.19648047045075</v>
      </c>
      <c r="FO132" s="692">
        <v>48.498379113094472</v>
      </c>
      <c r="FP132" s="692">
        <v>96.940465186500717</v>
      </c>
      <c r="FQ132" s="692">
        <v>-43.393772801644673</v>
      </c>
      <c r="FR132" s="692">
        <v>-48.126873886548537</v>
      </c>
      <c r="FS132" s="692">
        <v>92.691488708293775</v>
      </c>
      <c r="FT132" s="692">
        <v>160.83537507320364</v>
      </c>
      <c r="FU132" s="692">
        <v>160.83537507320364</v>
      </c>
      <c r="FV132" s="692">
        <v>160.83537507320364</v>
      </c>
      <c r="FW132" s="692">
        <v>160.83537507320364</v>
      </c>
      <c r="FX132" s="692">
        <v>160.83537507320364</v>
      </c>
      <c r="FY132" s="692">
        <v>160.83537507320364</v>
      </c>
      <c r="FZ132" s="692">
        <v>160.83537507320364</v>
      </c>
      <c r="GA132" s="692">
        <v>160.83537507320364</v>
      </c>
      <c r="GB132" s="692">
        <v>160.83537507320364</v>
      </c>
      <c r="GC132" s="692">
        <v>160.83537507320364</v>
      </c>
      <c r="GD132" s="692">
        <v>160.83537507320364</v>
      </c>
      <c r="GE132" s="692">
        <v>160.83537507320364</v>
      </c>
      <c r="GF132" s="692">
        <v>160.83537507320364</v>
      </c>
      <c r="GG132" s="692">
        <v>160.83537507320364</v>
      </c>
      <c r="GH132" s="692">
        <v>160.83537507320364</v>
      </c>
      <c r="GI132" s="692">
        <v>160.83537507320364</v>
      </c>
      <c r="GJ132" s="692">
        <v>160.83537507320364</v>
      </c>
      <c r="GK132" s="692">
        <v>160.83537507320364</v>
      </c>
      <c r="GL132" s="692">
        <v>160.83537507320364</v>
      </c>
      <c r="GM132" s="692">
        <v>160.83537507320364</v>
      </c>
      <c r="GN132" s="692">
        <v>160.83537507320364</v>
      </c>
      <c r="GO132" s="692">
        <v>160.83537507320364</v>
      </c>
      <c r="GP132" s="692">
        <v>160.83537507320364</v>
      </c>
      <c r="GQ132" s="692">
        <v>160.83537507320364</v>
      </c>
      <c r="GR132" s="692">
        <v>160.83537507320364</v>
      </c>
      <c r="GS132" s="692">
        <v>160.83537507320364</v>
      </c>
      <c r="GT132" s="692">
        <v>160.83537507320364</v>
      </c>
      <c r="GU132" s="692">
        <v>160.83537507320364</v>
      </c>
      <c r="GV132" s="692">
        <v>160.83537507320364</v>
      </c>
      <c r="GW132" s="692">
        <v>160.83537507320364</v>
      </c>
      <c r="GX132" s="692">
        <v>160.83537507320364</v>
      </c>
    </row>
    <row r="133" spans="2:206" ht="15.75">
      <c r="B133" s="691" t="s">
        <v>955</v>
      </c>
      <c r="C133" s="692">
        <v>1.5446500000000001</v>
      </c>
      <c r="D133" s="692">
        <v>-1.4620000000000005E-2</v>
      </c>
      <c r="E133" s="692">
        <v>3.7025000000000001</v>
      </c>
      <c r="F133" s="692">
        <v>-0.69927000000000006</v>
      </c>
      <c r="G133" s="692">
        <v>-2.84707</v>
      </c>
      <c r="H133" s="692">
        <v>-4.02006</v>
      </c>
      <c r="I133" s="692">
        <v>-1.10934</v>
      </c>
      <c r="J133" s="692">
        <v>-0.87460000000000004</v>
      </c>
      <c r="K133" s="692">
        <v>-3.5034000000000001</v>
      </c>
      <c r="L133" s="692">
        <v>-0.97641000000000011</v>
      </c>
      <c r="M133" s="692">
        <v>1.80935</v>
      </c>
      <c r="N133" s="692">
        <v>-5.3193199999999994</v>
      </c>
      <c r="O133" s="692">
        <v>-5.0225</v>
      </c>
      <c r="P133" s="692">
        <v>-2.7543699999999998</v>
      </c>
      <c r="Q133" s="692">
        <v>0.96004000000000012</v>
      </c>
      <c r="R133" s="692">
        <v>-0.12595000000000003</v>
      </c>
      <c r="S133" s="692">
        <v>-0.46615000000000006</v>
      </c>
      <c r="T133" s="692">
        <v>4.5327431620000009</v>
      </c>
      <c r="U133" s="692">
        <v>-1.6704100000000002</v>
      </c>
      <c r="V133" s="692">
        <v>1.3991800000000001</v>
      </c>
      <c r="W133" s="692">
        <v>-2.9094699999999998</v>
      </c>
      <c r="X133" s="692">
        <v>-6.6022600000000002</v>
      </c>
      <c r="Y133" s="692">
        <v>2.0030000000000001</v>
      </c>
      <c r="Z133" s="692">
        <v>-5.0388600000000006</v>
      </c>
      <c r="AA133" s="692">
        <v>-0.9</v>
      </c>
      <c r="AB133" s="692">
        <v>-0.2</v>
      </c>
      <c r="AC133" s="692">
        <v>-1.4</v>
      </c>
      <c r="AD133" s="692">
        <v>-1.93472</v>
      </c>
      <c r="AE133" s="692">
        <v>-0.83784000000000003</v>
      </c>
      <c r="AF133" s="692">
        <v>-3.9935600000000004</v>
      </c>
      <c r="AG133" s="692">
        <v>-1.0940399999999999</v>
      </c>
      <c r="AH133" s="692">
        <v>-2.88862</v>
      </c>
      <c r="AI133" s="692">
        <v>-0.54108000000000001</v>
      </c>
      <c r="AJ133" s="692">
        <v>-1.1647100000000001</v>
      </c>
      <c r="AK133" s="692">
        <v>-0.27212000000000003</v>
      </c>
      <c r="AL133" s="692">
        <v>-3.7279100000000001</v>
      </c>
      <c r="AM133" s="692">
        <v>-0.53528999999999993</v>
      </c>
      <c r="AN133" s="692">
        <v>-3.9380000000000002</v>
      </c>
      <c r="AO133" s="692">
        <v>-3.09334</v>
      </c>
      <c r="AP133" s="692">
        <v>-1.8817200000000001</v>
      </c>
      <c r="AQ133" s="692">
        <v>3.6420000000000001E-2</v>
      </c>
      <c r="AR133" s="692">
        <v>-0.93137999999999987</v>
      </c>
      <c r="AS133" s="692">
        <v>-2.27536</v>
      </c>
      <c r="AT133" s="692">
        <v>-0.19690999999999997</v>
      </c>
      <c r="AU133" s="692">
        <v>1.25508</v>
      </c>
      <c r="AV133" s="692">
        <v>-1.0966200000000002</v>
      </c>
      <c r="AW133" s="692">
        <v>0.18771999999999991</v>
      </c>
      <c r="AX133" s="692">
        <v>-1.5063299999999999</v>
      </c>
      <c r="AY133" s="692">
        <v>-1.77075</v>
      </c>
      <c r="AZ133" s="692">
        <v>-7.9225799999999991</v>
      </c>
      <c r="BA133" s="692">
        <v>-0.84974000000000016</v>
      </c>
      <c r="BB133" s="692">
        <v>-3.6012</v>
      </c>
      <c r="BC133" s="692">
        <v>-0.73443000000000003</v>
      </c>
      <c r="BD133" s="692">
        <v>-1.1054800000000002</v>
      </c>
      <c r="BE133" s="692">
        <v>-1.6372280000000001</v>
      </c>
      <c r="BF133" s="692">
        <v>-1.5547900000000001</v>
      </c>
      <c r="BG133" s="692">
        <v>0.13500000000000001</v>
      </c>
      <c r="BH133" s="692">
        <v>-0.63022596600000003</v>
      </c>
      <c r="BI133" s="692">
        <v>0.749320863</v>
      </c>
      <c r="BJ133" s="692">
        <v>-1.4891595820000001</v>
      </c>
      <c r="BK133" s="692">
        <v>-3.3858699999999997</v>
      </c>
      <c r="BL133" s="692">
        <v>-2.7693400000000001</v>
      </c>
      <c r="BM133" s="692">
        <v>-2.18188</v>
      </c>
      <c r="BN133" s="692">
        <v>-2.5423800000000001</v>
      </c>
      <c r="BO133" s="692">
        <v>-1.7143699999999999</v>
      </c>
      <c r="BP133" s="692">
        <v>-5.8809400000000007</v>
      </c>
      <c r="BQ133" s="692">
        <v>-0.76349999999999996</v>
      </c>
      <c r="BR133" s="692">
        <v>12.0663</v>
      </c>
      <c r="BS133" s="692">
        <v>6.2743000000000002</v>
      </c>
      <c r="BT133" s="692">
        <v>0</v>
      </c>
      <c r="BU133" s="692">
        <v>0</v>
      </c>
      <c r="BV133" s="692">
        <v>0</v>
      </c>
      <c r="BW133" s="692">
        <v>0</v>
      </c>
      <c r="BX133" s="692">
        <v>0</v>
      </c>
      <c r="BY133" s="692">
        <v>0</v>
      </c>
      <c r="BZ133" s="692">
        <v>0</v>
      </c>
      <c r="CA133" s="692">
        <v>0</v>
      </c>
      <c r="CB133" s="692">
        <v>0</v>
      </c>
      <c r="CC133" s="692">
        <v>-7.9970229590000264</v>
      </c>
      <c r="CD133" s="692">
        <v>-12.793651817000004</v>
      </c>
      <c r="CE133" s="692">
        <v>6.0645420180000009</v>
      </c>
      <c r="CF133" s="692">
        <v>-12.472275056999999</v>
      </c>
      <c r="CG133" s="692">
        <v>-5.4014813710000027</v>
      </c>
      <c r="CH133" s="692">
        <v>-3.9224582569999984</v>
      </c>
      <c r="CI133" s="692">
        <v>0.13948036199999869</v>
      </c>
      <c r="CJ133" s="692">
        <v>6.5064000000000011</v>
      </c>
      <c r="CK133" s="692">
        <v>-5.3870247939999967</v>
      </c>
      <c r="CL133" s="692">
        <v>-0.95571863300000004</v>
      </c>
      <c r="CM133" s="692">
        <v>9.2343999999999991</v>
      </c>
      <c r="CN133" s="692">
        <v>-3.7926579819999997</v>
      </c>
      <c r="CO133" s="692">
        <v>-0.28826511620255502</v>
      </c>
      <c r="CP133" s="692">
        <v>8.2294999999999998</v>
      </c>
      <c r="CQ133" s="692">
        <v>-1.3861579820000001</v>
      </c>
      <c r="CR133" s="692">
        <v>3.2993390698449137</v>
      </c>
      <c r="CS133" s="692">
        <v>7.084100000000003</v>
      </c>
      <c r="CT133" s="692">
        <v>-1.073357981999999</v>
      </c>
      <c r="CU133" s="692">
        <v>-2.9510079417820263</v>
      </c>
      <c r="CV133" s="692">
        <v>7.7061999999999991</v>
      </c>
      <c r="CW133" s="692">
        <v>-8.4300000000000319E-2</v>
      </c>
      <c r="CX133" s="692">
        <v>-1.0044080410543001</v>
      </c>
      <c r="CY133" s="692">
        <v>7.8123999999999985</v>
      </c>
      <c r="CZ133" s="692">
        <v>-0.80925797399999999</v>
      </c>
      <c r="DA133" s="692">
        <v>-4.5324631415674794</v>
      </c>
      <c r="DB133" s="692">
        <v>5.4028999999999998</v>
      </c>
      <c r="DC133" s="692">
        <v>-0.88775798200000045</v>
      </c>
      <c r="DD133" s="692">
        <v>-1.1786751808370697</v>
      </c>
      <c r="DE133" s="692">
        <v>4.3503000000000043</v>
      </c>
      <c r="DF133" s="692">
        <v>4.2070797710000001</v>
      </c>
      <c r="DG133" s="692">
        <v>5.1854538799999998</v>
      </c>
      <c r="DH133" s="692">
        <v>8.7312999999999832</v>
      </c>
      <c r="DI133" s="692">
        <v>0.28000000000000114</v>
      </c>
      <c r="DJ133" s="692">
        <v>11.222922052894996</v>
      </c>
      <c r="DK133" s="692">
        <v>8.0632999999999981</v>
      </c>
      <c r="DL133" s="692">
        <v>6.8730000000000011</v>
      </c>
      <c r="DM133" s="692">
        <v>2.5929376351340894</v>
      </c>
      <c r="DN133" s="692">
        <v>21.015247967000015</v>
      </c>
      <c r="DO133" s="692">
        <v>5.8203736469999976</v>
      </c>
      <c r="DP133" s="692">
        <v>5.9876888881631389</v>
      </c>
      <c r="DQ133" s="692">
        <v>9.3489336149999929</v>
      </c>
      <c r="DR133" s="692">
        <v>-5.2444954929999943</v>
      </c>
      <c r="DS133" s="692">
        <v>5.519976130462255</v>
      </c>
      <c r="DT133" s="692">
        <v>5.620087768000003</v>
      </c>
      <c r="DU133" s="692">
        <v>-4.1149846369999992</v>
      </c>
      <c r="DV133" s="692">
        <v>5.1006321740668881E-2</v>
      </c>
      <c r="DW133" s="692">
        <v>6.9359000000000037</v>
      </c>
      <c r="DX133" s="692">
        <v>-12.342832052422075</v>
      </c>
      <c r="DY133" s="692">
        <v>-15.851021655275062</v>
      </c>
      <c r="DZ133" s="692">
        <v>-0.26779999999999538</v>
      </c>
      <c r="EA133" s="692">
        <v>-6.5678439215778273</v>
      </c>
      <c r="EB133" s="692">
        <v>-6.5429619260000047</v>
      </c>
      <c r="EC133" s="692">
        <v>2.8764000000000181</v>
      </c>
      <c r="ED133" s="692">
        <v>1.7313999939999976</v>
      </c>
      <c r="EE133" s="692">
        <v>18.4838222999999</v>
      </c>
      <c r="EF133" s="692">
        <v>-13.457299999999982</v>
      </c>
      <c r="EG133" s="692">
        <v>0.52939999999999543</v>
      </c>
      <c r="EH133" s="692">
        <v>20.452328829000017</v>
      </c>
      <c r="EI133" s="692">
        <v>-1.7375445670000147</v>
      </c>
      <c r="EJ133" s="692">
        <v>24.838800000000006</v>
      </c>
      <c r="EK133" s="692">
        <v>0.29065543299999774</v>
      </c>
      <c r="EL133" s="692">
        <v>-0.32800000000001006</v>
      </c>
      <c r="EM133" s="692">
        <v>12.944899999999954</v>
      </c>
      <c r="EN133" s="692">
        <v>16.181999882000017</v>
      </c>
      <c r="EO133" s="692">
        <v>-3.0241999999999649</v>
      </c>
      <c r="EP133" s="692">
        <v>20.035399999999996</v>
      </c>
      <c r="EQ133" s="692">
        <v>-3.6547000000000054</v>
      </c>
      <c r="ER133" s="692">
        <v>19.686799999999991</v>
      </c>
      <c r="ES133" s="692">
        <v>-1.7055000000000007</v>
      </c>
      <c r="ET133" s="692">
        <v>-4.2007421409999921</v>
      </c>
      <c r="EU133" s="692">
        <v>-2.6754899699999832</v>
      </c>
      <c r="EV133" s="692">
        <v>13.355551886999992</v>
      </c>
      <c r="EW133" s="692">
        <v>40.511326699166716</v>
      </c>
      <c r="EX133" s="692">
        <v>23.685268134166684</v>
      </c>
      <c r="EY133" s="692">
        <v>50.213094945166695</v>
      </c>
      <c r="EZ133" s="692">
        <v>-39.836931193833408</v>
      </c>
      <c r="FA133" s="692">
        <v>45.948963521166775</v>
      </c>
      <c r="FB133" s="692">
        <v>-59.062705226833287</v>
      </c>
      <c r="FC133" s="692">
        <v>0.23880048300001988</v>
      </c>
      <c r="FD133" s="692">
        <v>-9.2291615470000181</v>
      </c>
      <c r="FE133" s="692">
        <v>6.4556151380000415</v>
      </c>
      <c r="FF133" s="692">
        <v>-1.2234641080000301</v>
      </c>
      <c r="FG133" s="692">
        <v>61.658181259999992</v>
      </c>
      <c r="FH133" s="692">
        <v>-94.665104052999965</v>
      </c>
      <c r="FI133" s="692">
        <v>109.24151367999997</v>
      </c>
      <c r="FJ133" s="692">
        <v>28.035089406999987</v>
      </c>
      <c r="FK133" s="692">
        <v>28.145727494999974</v>
      </c>
      <c r="FL133" s="692">
        <v>8.1152333759999777</v>
      </c>
      <c r="FM133" s="692">
        <v>27.603330151000023</v>
      </c>
      <c r="FN133" s="692">
        <v>54.219904389000007</v>
      </c>
      <c r="FO133" s="692">
        <v>44.139310707999996</v>
      </c>
      <c r="FP133" s="692">
        <v>8.2778580639999433</v>
      </c>
      <c r="FQ133" s="692">
        <v>-61.11802547249998</v>
      </c>
      <c r="FR133" s="692">
        <v>-14.88655372800001</v>
      </c>
      <c r="FS133" s="692">
        <v>108.83939675849999</v>
      </c>
      <c r="FT133" s="692">
        <v>-210.13459962299999</v>
      </c>
      <c r="FU133" s="692">
        <v>-210.13459962299999</v>
      </c>
      <c r="FV133" s="692">
        <v>-210.13459962299999</v>
      </c>
      <c r="FW133" s="692">
        <v>-210.13459962299999</v>
      </c>
      <c r="FX133" s="692">
        <v>-210.13459962299999</v>
      </c>
      <c r="FY133" s="692">
        <v>-210.13459962299999</v>
      </c>
      <c r="FZ133" s="692">
        <v>-210.13459962299999</v>
      </c>
      <c r="GA133" s="692">
        <v>-210.13459962299999</v>
      </c>
      <c r="GB133" s="692">
        <v>-210.13459962299999</v>
      </c>
      <c r="GC133" s="692">
        <v>-210.13459962299999</v>
      </c>
      <c r="GD133" s="692">
        <v>-210.13459962299999</v>
      </c>
      <c r="GE133" s="692">
        <v>-210.13459962299999</v>
      </c>
      <c r="GF133" s="692">
        <v>-210.13459962299999</v>
      </c>
      <c r="GG133" s="692">
        <v>-210.13459962299999</v>
      </c>
      <c r="GH133" s="692">
        <v>-210.13459962299999</v>
      </c>
      <c r="GI133" s="692">
        <v>-210.13459962299999</v>
      </c>
      <c r="GJ133" s="692">
        <v>-210.13459962299999</v>
      </c>
      <c r="GK133" s="692">
        <v>-210.13459962299999</v>
      </c>
      <c r="GL133" s="692">
        <v>-210.13459962299999</v>
      </c>
      <c r="GM133" s="692">
        <v>-210.13459962299999</v>
      </c>
      <c r="GN133" s="692">
        <v>-210.13459962299999</v>
      </c>
      <c r="GO133" s="692">
        <v>-210.13459962299999</v>
      </c>
      <c r="GP133" s="692">
        <v>-210.13459962299999</v>
      </c>
      <c r="GQ133" s="692">
        <v>-210.13459962299999</v>
      </c>
      <c r="GR133" s="692">
        <v>-210.13459962299999</v>
      </c>
      <c r="GS133" s="692">
        <v>-210.13459962299999</v>
      </c>
      <c r="GT133" s="692">
        <v>-210.13459962299999</v>
      </c>
      <c r="GU133" s="692">
        <v>-210.13459962299999</v>
      </c>
      <c r="GV133" s="692">
        <v>-210.13459962299999</v>
      </c>
      <c r="GW133" s="692">
        <v>-210.13459962299999</v>
      </c>
      <c r="GX133" s="692">
        <v>-210.13459962299999</v>
      </c>
    </row>
    <row r="134" spans="2:206" ht="15.75">
      <c r="B134" s="369" t="s">
        <v>956</v>
      </c>
      <c r="C134" s="601"/>
      <c r="D134" s="601"/>
      <c r="E134" s="601"/>
      <c r="F134" s="601"/>
      <c r="G134" s="601"/>
      <c r="H134" s="601"/>
      <c r="I134" s="601"/>
      <c r="J134" s="601"/>
      <c r="K134" s="601"/>
      <c r="L134" s="601"/>
      <c r="M134" s="601"/>
      <c r="N134" s="601"/>
      <c r="O134" s="601"/>
      <c r="P134" s="601"/>
      <c r="Q134" s="601"/>
      <c r="R134" s="601"/>
      <c r="S134" s="601"/>
      <c r="T134" s="601"/>
      <c r="U134" s="601"/>
      <c r="V134" s="601"/>
      <c r="W134" s="601"/>
      <c r="X134" s="601"/>
      <c r="Y134" s="601"/>
      <c r="Z134" s="601"/>
      <c r="AA134" s="601"/>
      <c r="AB134" s="601"/>
      <c r="AC134" s="601"/>
      <c r="AD134" s="601"/>
      <c r="AE134" s="601"/>
      <c r="AF134" s="601"/>
      <c r="AG134" s="601"/>
      <c r="AH134" s="601"/>
      <c r="AI134" s="601"/>
      <c r="AJ134" s="601"/>
      <c r="AK134" s="601"/>
      <c r="AL134" s="601"/>
      <c r="AM134" s="601"/>
      <c r="AN134" s="601"/>
      <c r="AO134" s="601"/>
      <c r="AP134" s="601"/>
      <c r="AQ134" s="601"/>
      <c r="AR134" s="601"/>
      <c r="AS134" s="601"/>
      <c r="AT134" s="601"/>
      <c r="AU134" s="601"/>
      <c r="AV134" s="601"/>
      <c r="AW134" s="601"/>
      <c r="AX134" s="601"/>
      <c r="AY134" s="601"/>
      <c r="AZ134" s="601"/>
      <c r="BA134" s="601"/>
      <c r="BB134" s="601"/>
      <c r="BC134" s="601"/>
      <c r="BD134" s="601"/>
      <c r="BE134" s="601"/>
      <c r="BF134" s="601"/>
      <c r="BG134" s="601"/>
      <c r="BH134" s="601"/>
      <c r="BI134" s="601"/>
      <c r="BJ134" s="601"/>
      <c r="BK134" s="601"/>
      <c r="BL134" s="601"/>
      <c r="BM134" s="601"/>
      <c r="BN134" s="601"/>
      <c r="BO134" s="601"/>
      <c r="BP134" s="601"/>
      <c r="BQ134" s="601"/>
      <c r="BR134" s="601"/>
      <c r="BS134" s="601"/>
      <c r="BT134" s="601"/>
      <c r="BU134" s="601"/>
      <c r="BV134" s="601"/>
      <c r="BW134" s="601"/>
      <c r="BX134" s="601"/>
      <c r="BY134" s="601"/>
      <c r="BZ134" s="601"/>
      <c r="CA134" s="601"/>
      <c r="CB134" s="601"/>
      <c r="CC134" s="601"/>
      <c r="CD134" s="601"/>
      <c r="CE134" s="601"/>
      <c r="CF134" s="601"/>
      <c r="CG134" s="601"/>
      <c r="CH134" s="601"/>
      <c r="CI134" s="601"/>
      <c r="CJ134" s="601"/>
      <c r="CK134" s="601"/>
      <c r="CL134" s="601"/>
      <c r="CM134" s="601"/>
      <c r="CN134" s="601"/>
      <c r="CO134" s="601"/>
      <c r="CP134" s="601"/>
      <c r="CQ134" s="601"/>
      <c r="CR134" s="601"/>
      <c r="CS134" s="601"/>
      <c r="CT134" s="601"/>
      <c r="CU134" s="601"/>
      <c r="CV134" s="601"/>
      <c r="CW134" s="601"/>
      <c r="CX134" s="601"/>
      <c r="CY134" s="601"/>
      <c r="CZ134" s="685"/>
      <c r="DA134" s="601"/>
      <c r="DB134" s="601"/>
      <c r="DC134" s="601"/>
      <c r="DD134" s="601"/>
      <c r="DE134" s="601"/>
      <c r="DF134" s="601"/>
      <c r="DG134" s="601"/>
      <c r="DH134" s="601"/>
      <c r="DI134" s="601"/>
      <c r="DJ134" s="601"/>
      <c r="DK134" s="601"/>
      <c r="DL134" s="686"/>
      <c r="DM134" s="601"/>
      <c r="DN134" s="601"/>
      <c r="DO134" s="601"/>
      <c r="DP134" s="601"/>
      <c r="DQ134" s="601"/>
      <c r="DR134" s="601"/>
      <c r="DS134" s="601"/>
      <c r="DT134" s="601"/>
      <c r="DU134" s="601"/>
      <c r="DV134" s="601"/>
      <c r="DW134" s="601"/>
      <c r="DX134" s="686"/>
      <c r="DY134" s="591"/>
      <c r="DZ134" s="591"/>
      <c r="EA134" s="591"/>
      <c r="EB134" s="591"/>
      <c r="EC134" s="591"/>
      <c r="ED134" s="591"/>
      <c r="EE134" s="591"/>
      <c r="EF134" s="591"/>
      <c r="EG134" s="591"/>
      <c r="EH134" s="591"/>
      <c r="EI134" s="591"/>
      <c r="EJ134" s="698"/>
      <c r="EK134" s="591"/>
      <c r="EL134" s="591"/>
      <c r="EM134" s="591"/>
      <c r="EN134" s="591"/>
      <c r="EO134" s="591"/>
      <c r="EP134" s="591"/>
      <c r="EQ134" s="591"/>
      <c r="ER134" s="591"/>
      <c r="ES134" s="591"/>
      <c r="ET134" s="591"/>
      <c r="EU134" s="591"/>
      <c r="EV134" s="698"/>
      <c r="EW134" s="699">
        <v>-25.832106926181826</v>
      </c>
      <c r="EX134" s="699">
        <v>-42.845015236387397</v>
      </c>
      <c r="EY134" s="699">
        <v>40.066970002069567</v>
      </c>
      <c r="EZ134" s="699">
        <v>-15.111730798628145</v>
      </c>
      <c r="FA134" s="699">
        <v>12.785278889865253</v>
      </c>
      <c r="FB134" s="699">
        <v>13.988059023595724</v>
      </c>
      <c r="FC134" s="699">
        <v>-1.2854610077525024</v>
      </c>
      <c r="FD134" s="699">
        <v>-2.9944099748562678</v>
      </c>
      <c r="FE134" s="699">
        <v>-25.601050784779105</v>
      </c>
      <c r="FF134" s="699">
        <v>-8.2387497340205584</v>
      </c>
      <c r="FG134" s="699">
        <v>-31.564510085961075</v>
      </c>
      <c r="FH134" s="699">
        <v>84.165969503801193</v>
      </c>
      <c r="FI134" s="699">
        <v>-111.89883603320953</v>
      </c>
      <c r="FJ134" s="699">
        <v>-35.132130663003721</v>
      </c>
      <c r="FK134" s="699">
        <v>11.696736859246258</v>
      </c>
      <c r="FL134" s="699">
        <v>33.566901231825703</v>
      </c>
      <c r="FM134" s="699">
        <v>5.2519449621693468</v>
      </c>
      <c r="FN134" s="699">
        <v>50.272658370440055</v>
      </c>
      <c r="FO134" s="699">
        <v>8.0110911441081925</v>
      </c>
      <c r="FP134" s="699">
        <v>37.488205504673999</v>
      </c>
      <c r="FQ134" s="699">
        <v>-8.3717769099786068</v>
      </c>
      <c r="FR134" s="699">
        <v>-61.454841483683445</v>
      </c>
      <c r="FS134" s="699">
        <v>-29.656882802304096</v>
      </c>
      <c r="FT134" s="699">
        <v>78.011902620467112</v>
      </c>
      <c r="FU134" s="699">
        <v>78.011902620467112</v>
      </c>
      <c r="FV134" s="699">
        <v>78.011902620467112</v>
      </c>
      <c r="FW134" s="699">
        <v>78.011902620467112</v>
      </c>
      <c r="FX134" s="699">
        <v>78.011902620467112</v>
      </c>
      <c r="FY134" s="699">
        <v>78.011902620467112</v>
      </c>
      <c r="FZ134" s="699">
        <v>78.011902620467112</v>
      </c>
      <c r="GA134" s="699">
        <v>78.011902620467112</v>
      </c>
      <c r="GB134" s="699">
        <v>78.011902620467112</v>
      </c>
      <c r="GC134" s="699">
        <v>78.011902620467112</v>
      </c>
      <c r="GD134" s="699">
        <v>78.011902620467112</v>
      </c>
      <c r="GE134" s="699">
        <v>78.011902620467112</v>
      </c>
      <c r="GF134" s="699">
        <v>78.011902620467112</v>
      </c>
      <c r="GG134" s="699">
        <v>78.011902620467112</v>
      </c>
      <c r="GH134" s="699">
        <v>78.011902620467112</v>
      </c>
      <c r="GI134" s="699">
        <v>78.011902620467112</v>
      </c>
      <c r="GJ134" s="699">
        <v>78.011902620467112</v>
      </c>
      <c r="GK134" s="699">
        <v>78.011902620467112</v>
      </c>
      <c r="GL134" s="699">
        <v>78.011902620467112</v>
      </c>
      <c r="GM134" s="699">
        <v>78.011902620467112</v>
      </c>
      <c r="GN134" s="699">
        <v>78.011902620467112</v>
      </c>
      <c r="GO134" s="699">
        <v>78.011902620467112</v>
      </c>
      <c r="GP134" s="699">
        <v>78.011902620467112</v>
      </c>
      <c r="GQ134" s="699">
        <v>78.011902620467112</v>
      </c>
      <c r="GR134" s="699">
        <v>78.011902620467112</v>
      </c>
      <c r="GS134" s="699">
        <v>78.011902620467112</v>
      </c>
      <c r="GT134" s="699">
        <v>78.011902620467112</v>
      </c>
      <c r="GU134" s="699">
        <v>78.011902620467112</v>
      </c>
      <c r="GV134" s="699">
        <v>78.011902620467112</v>
      </c>
      <c r="GW134" s="699">
        <v>78.011902620467112</v>
      </c>
      <c r="GX134" s="699">
        <v>78.011902620467112</v>
      </c>
    </row>
    <row r="135" spans="2:206" ht="15.75">
      <c r="B135" s="697"/>
      <c r="C135" s="601"/>
      <c r="D135" s="601"/>
      <c r="E135" s="601"/>
      <c r="F135" s="601"/>
      <c r="G135" s="601"/>
      <c r="H135" s="601"/>
      <c r="I135" s="601"/>
      <c r="J135" s="601"/>
      <c r="K135" s="601"/>
      <c r="L135" s="601"/>
      <c r="M135" s="601"/>
      <c r="N135" s="601"/>
      <c r="O135" s="601"/>
      <c r="P135" s="601"/>
      <c r="Q135" s="601"/>
      <c r="R135" s="601"/>
      <c r="S135" s="601"/>
      <c r="T135" s="601"/>
      <c r="U135" s="601"/>
      <c r="V135" s="601"/>
      <c r="W135" s="601"/>
      <c r="X135" s="601"/>
      <c r="Y135" s="601"/>
      <c r="Z135" s="601"/>
      <c r="AA135" s="601"/>
      <c r="AB135" s="601"/>
      <c r="AC135" s="601"/>
      <c r="AD135" s="601"/>
      <c r="AE135" s="601"/>
      <c r="AF135" s="601"/>
      <c r="AG135" s="601"/>
      <c r="AH135" s="601"/>
      <c r="AI135" s="601"/>
      <c r="AJ135" s="601"/>
      <c r="AK135" s="601"/>
      <c r="AL135" s="601"/>
      <c r="AM135" s="601"/>
      <c r="AN135" s="601"/>
      <c r="AO135" s="601"/>
      <c r="AP135" s="601"/>
      <c r="AQ135" s="601"/>
      <c r="AR135" s="601"/>
      <c r="AS135" s="601"/>
      <c r="AT135" s="601"/>
      <c r="AU135" s="601"/>
      <c r="AV135" s="601"/>
      <c r="AW135" s="601"/>
      <c r="AX135" s="601"/>
      <c r="AY135" s="601"/>
      <c r="AZ135" s="601"/>
      <c r="BA135" s="601"/>
      <c r="BB135" s="601"/>
      <c r="BC135" s="601"/>
      <c r="BD135" s="601"/>
      <c r="BE135" s="601"/>
      <c r="BF135" s="601"/>
      <c r="BG135" s="601"/>
      <c r="BH135" s="601"/>
      <c r="BI135" s="601"/>
      <c r="BJ135" s="601"/>
      <c r="BK135" s="601"/>
      <c r="BL135" s="601"/>
      <c r="BM135" s="601"/>
      <c r="BN135" s="601"/>
      <c r="BO135" s="601"/>
      <c r="BP135" s="601"/>
      <c r="BQ135" s="601"/>
      <c r="BR135" s="601"/>
      <c r="BS135" s="601"/>
      <c r="BT135" s="601"/>
      <c r="BU135" s="601"/>
      <c r="BV135" s="601"/>
      <c r="BW135" s="601"/>
      <c r="BX135" s="601"/>
      <c r="BY135" s="601"/>
      <c r="BZ135" s="601"/>
      <c r="CA135" s="601"/>
      <c r="CB135" s="601"/>
      <c r="CC135" s="601"/>
      <c r="CD135" s="601"/>
      <c r="CE135" s="601"/>
      <c r="CF135" s="601"/>
      <c r="CG135" s="601"/>
      <c r="CH135" s="601"/>
      <c r="CI135" s="601"/>
      <c r="CJ135" s="601"/>
      <c r="CK135" s="601"/>
      <c r="CL135" s="601"/>
      <c r="CM135" s="601"/>
      <c r="CN135" s="601"/>
      <c r="CO135" s="601"/>
      <c r="CP135" s="601"/>
      <c r="CQ135" s="601"/>
      <c r="CR135" s="601"/>
      <c r="CS135" s="601"/>
      <c r="CT135" s="601"/>
      <c r="CU135" s="601"/>
      <c r="CV135" s="601"/>
      <c r="CW135" s="601"/>
      <c r="CX135" s="601"/>
      <c r="CY135" s="601"/>
      <c r="CZ135" s="601"/>
      <c r="DA135" s="601"/>
      <c r="DB135" s="601"/>
      <c r="DC135" s="601"/>
      <c r="DD135" s="601"/>
      <c r="DE135" s="601"/>
      <c r="DF135" s="601"/>
      <c r="DG135" s="601"/>
      <c r="DH135" s="601"/>
      <c r="DI135" s="601"/>
      <c r="DJ135" s="601"/>
      <c r="DK135" s="601"/>
      <c r="DL135" s="601"/>
      <c r="DM135" s="601"/>
      <c r="DN135" s="601"/>
      <c r="DO135" s="601"/>
      <c r="DP135" s="601"/>
      <c r="DQ135" s="601"/>
      <c r="DR135" s="601"/>
      <c r="DS135" s="601"/>
      <c r="DT135" s="601"/>
      <c r="DU135" s="601"/>
      <c r="DV135" s="601"/>
      <c r="DW135" s="601"/>
      <c r="DX135" s="601"/>
      <c r="DY135" s="591"/>
      <c r="DZ135" s="591"/>
      <c r="EA135" s="591"/>
      <c r="EB135" s="591"/>
      <c r="EC135" s="591"/>
      <c r="ED135" s="591"/>
      <c r="EE135" s="591"/>
      <c r="EF135" s="591"/>
      <c r="EG135" s="591"/>
      <c r="EH135" s="591"/>
      <c r="EI135" s="591"/>
      <c r="EJ135" s="591"/>
      <c r="EK135" s="591"/>
      <c r="EL135" s="591"/>
      <c r="EM135" s="591"/>
      <c r="EN135" s="591"/>
      <c r="EO135" s="591"/>
      <c r="EP135" s="591"/>
      <c r="EQ135" s="591"/>
      <c r="ER135" s="591"/>
      <c r="ES135" s="591"/>
      <c r="ET135" s="591"/>
      <c r="EU135" s="591"/>
      <c r="EV135" s="591"/>
      <c r="EW135" s="699"/>
      <c r="EX135" s="699"/>
      <c r="EY135" s="699"/>
      <c r="EZ135" s="699"/>
      <c r="FA135" s="699"/>
      <c r="FB135" s="699"/>
      <c r="FC135" s="699"/>
      <c r="FD135" s="699"/>
      <c r="FE135" s="699"/>
      <c r="FF135" s="699"/>
      <c r="FG135" s="699"/>
      <c r="FH135" s="699"/>
      <c r="FI135" s="699"/>
      <c r="FJ135" s="699"/>
      <c r="FK135" s="699"/>
      <c r="FL135" s="699"/>
      <c r="FM135" s="699"/>
      <c r="FN135" s="699"/>
      <c r="FO135" s="699"/>
      <c r="FP135" s="699"/>
      <c r="FQ135" s="699"/>
      <c r="FR135" s="699"/>
      <c r="FS135" s="699"/>
      <c r="FT135" s="699"/>
    </row>
    <row r="136" spans="2:206" ht="15.75">
      <c r="B136" s="697"/>
      <c r="C136" s="601"/>
      <c r="D136" s="601"/>
      <c r="E136" s="601"/>
      <c r="F136" s="601"/>
      <c r="G136" s="601"/>
      <c r="H136" s="601"/>
      <c r="I136" s="601"/>
      <c r="J136" s="601"/>
      <c r="K136" s="601"/>
      <c r="L136" s="601"/>
      <c r="M136" s="601"/>
      <c r="N136" s="601"/>
      <c r="O136" s="601"/>
      <c r="P136" s="601"/>
      <c r="Q136" s="601"/>
      <c r="R136" s="601"/>
      <c r="S136" s="601"/>
      <c r="T136" s="601"/>
      <c r="U136" s="601"/>
      <c r="V136" s="601"/>
      <c r="W136" s="601"/>
      <c r="X136" s="601"/>
      <c r="Y136" s="601"/>
      <c r="Z136" s="601"/>
      <c r="AA136" s="601"/>
      <c r="AB136" s="601"/>
      <c r="AC136" s="601"/>
      <c r="AD136" s="601"/>
      <c r="AE136" s="601"/>
      <c r="AF136" s="601"/>
      <c r="AG136" s="601"/>
      <c r="AH136" s="601"/>
      <c r="AI136" s="601"/>
      <c r="AJ136" s="601"/>
      <c r="AK136" s="601"/>
      <c r="AL136" s="601"/>
      <c r="AM136" s="601"/>
      <c r="AN136" s="601"/>
      <c r="AO136" s="601"/>
      <c r="AP136" s="601"/>
      <c r="AQ136" s="601"/>
      <c r="AR136" s="601"/>
      <c r="AS136" s="601"/>
      <c r="AT136" s="601"/>
      <c r="AU136" s="601"/>
      <c r="AV136" s="601"/>
      <c r="AW136" s="601"/>
      <c r="AX136" s="601"/>
      <c r="AY136" s="601"/>
      <c r="AZ136" s="601"/>
      <c r="BA136" s="601"/>
      <c r="BB136" s="601"/>
      <c r="BC136" s="601"/>
      <c r="BD136" s="601"/>
      <c r="BE136" s="601"/>
      <c r="BF136" s="601"/>
      <c r="BG136" s="601"/>
      <c r="BH136" s="601"/>
      <c r="BI136" s="601"/>
      <c r="BJ136" s="601"/>
      <c r="BK136" s="601"/>
      <c r="BL136" s="601"/>
      <c r="BM136" s="601"/>
      <c r="BN136" s="601"/>
      <c r="BO136" s="601"/>
      <c r="BP136" s="601"/>
      <c r="BQ136" s="601"/>
      <c r="BR136" s="601"/>
      <c r="BS136" s="601"/>
      <c r="BT136" s="601"/>
      <c r="BU136" s="601"/>
      <c r="BV136" s="601"/>
      <c r="BW136" s="601"/>
      <c r="BX136" s="601"/>
      <c r="BY136" s="601"/>
      <c r="BZ136" s="601"/>
      <c r="CA136" s="601"/>
      <c r="CB136" s="601"/>
      <c r="CC136" s="601"/>
      <c r="CD136" s="601"/>
      <c r="CE136" s="601"/>
      <c r="CF136" s="601"/>
      <c r="CG136" s="601"/>
      <c r="CH136" s="601"/>
      <c r="CI136" s="601"/>
      <c r="CJ136" s="601"/>
      <c r="CK136" s="601"/>
      <c r="CL136" s="601"/>
      <c r="CM136" s="601"/>
      <c r="CN136" s="601"/>
      <c r="CO136" s="601"/>
      <c r="CP136" s="601"/>
      <c r="CQ136" s="601"/>
      <c r="CR136" s="601"/>
      <c r="CS136" s="601"/>
      <c r="CT136" s="601"/>
      <c r="CU136" s="601"/>
      <c r="CV136" s="601"/>
      <c r="CW136" s="601"/>
      <c r="CX136" s="601"/>
      <c r="CY136" s="601"/>
      <c r="CZ136" s="601"/>
      <c r="DA136" s="601"/>
      <c r="DB136" s="601"/>
      <c r="DC136" s="601"/>
      <c r="DD136" s="601"/>
      <c r="DE136" s="601"/>
      <c r="DF136" s="601"/>
      <c r="DG136" s="601"/>
      <c r="DH136" s="601"/>
      <c r="DI136" s="601"/>
      <c r="DJ136" s="601"/>
      <c r="DK136" s="601"/>
      <c r="DL136" s="601"/>
      <c r="DM136" s="601"/>
      <c r="DN136" s="601"/>
      <c r="DO136" s="601"/>
      <c r="DP136" s="601"/>
      <c r="DQ136" s="601"/>
      <c r="DR136" s="601"/>
      <c r="DS136" s="601"/>
      <c r="DT136" s="601"/>
      <c r="DU136" s="601"/>
      <c r="DV136" s="601"/>
      <c r="DW136" s="601"/>
      <c r="DX136" s="601"/>
      <c r="DY136" s="591"/>
      <c r="DZ136" s="591"/>
      <c r="EA136" s="591"/>
      <c r="EB136" s="591"/>
      <c r="EC136" s="591"/>
      <c r="ED136" s="591"/>
      <c r="EE136" s="591"/>
      <c r="EF136" s="591"/>
      <c r="EG136" s="591"/>
      <c r="EH136" s="591"/>
      <c r="EI136" s="591"/>
      <c r="EJ136" s="591"/>
      <c r="EK136" s="591"/>
      <c r="EL136" s="591"/>
      <c r="EM136" s="591"/>
      <c r="EN136" s="591"/>
      <c r="EO136" s="591"/>
      <c r="EP136" s="591"/>
      <c r="EQ136" s="591"/>
      <c r="ER136" s="591"/>
      <c r="ES136" s="591"/>
      <c r="ET136" s="591"/>
      <c r="EU136" s="591"/>
      <c r="EV136" s="591"/>
      <c r="EW136" s="699"/>
      <c r="EX136" s="699"/>
      <c r="EY136" s="699"/>
      <c r="EZ136" s="699"/>
      <c r="FA136" s="699"/>
      <c r="FB136" s="699"/>
      <c r="FC136" s="699"/>
      <c r="FD136" s="699"/>
      <c r="FE136" s="699"/>
      <c r="FF136" s="699"/>
      <c r="FG136" s="699"/>
      <c r="FH136" s="699"/>
      <c r="FI136" s="699"/>
      <c r="FJ136" s="699"/>
      <c r="FK136" s="699"/>
      <c r="FL136" s="699"/>
      <c r="FM136" s="699"/>
      <c r="FN136" s="699"/>
      <c r="FO136" s="699"/>
      <c r="FP136" s="699"/>
      <c r="FQ136" s="699"/>
      <c r="FR136" s="699"/>
      <c r="FS136" s="699"/>
      <c r="FT136" s="699"/>
    </row>
    <row r="137" spans="2:206" ht="16">
      <c r="B137" s="369" t="s">
        <v>1080</v>
      </c>
      <c r="C137" s="334"/>
      <c r="D137" s="334"/>
      <c r="E137" s="334"/>
      <c r="F137" s="334"/>
      <c r="G137" s="334"/>
      <c r="H137" s="607" t="s">
        <v>748</v>
      </c>
      <c r="I137" s="349">
        <v>2000</v>
      </c>
      <c r="J137" s="349">
        <v>2001</v>
      </c>
      <c r="K137" s="349">
        <v>2002</v>
      </c>
      <c r="L137" s="349">
        <v>2003</v>
      </c>
      <c r="M137" s="349">
        <v>2004</v>
      </c>
      <c r="N137" s="349">
        <v>2005</v>
      </c>
      <c r="O137" s="349">
        <v>2006</v>
      </c>
      <c r="P137" s="349">
        <v>2007</v>
      </c>
      <c r="Q137" s="349">
        <v>2008</v>
      </c>
      <c r="R137" s="349">
        <v>2009</v>
      </c>
      <c r="S137" s="349">
        <v>2010</v>
      </c>
      <c r="T137" s="349">
        <v>2011</v>
      </c>
      <c r="U137" s="349">
        <v>2012</v>
      </c>
      <c r="V137" s="349">
        <v>2013</v>
      </c>
      <c r="W137" s="349">
        <v>2014</v>
      </c>
      <c r="X137" s="349">
        <v>2015</v>
      </c>
      <c r="Y137" s="349">
        <v>2016</v>
      </c>
      <c r="Z137" s="349">
        <v>2017</v>
      </c>
      <c r="AA137" s="349">
        <v>2018</v>
      </c>
      <c r="AB137" s="349">
        <v>2019</v>
      </c>
      <c r="AC137" s="349">
        <v>2020</v>
      </c>
      <c r="AD137" s="349">
        <v>2021</v>
      </c>
      <c r="AE137" s="349">
        <v>2022</v>
      </c>
      <c r="AF137" s="349">
        <v>2023</v>
      </c>
      <c r="AG137" s="326"/>
      <c r="AH137" s="326"/>
      <c r="AI137" s="326"/>
      <c r="AJ137" s="325"/>
      <c r="AK137" s="325"/>
      <c r="AL137" s="325"/>
      <c r="AM137" s="325"/>
      <c r="AN137" s="325"/>
      <c r="AO137" s="325"/>
      <c r="AP137" s="325"/>
      <c r="AQ137" s="325"/>
      <c r="AR137" s="325"/>
      <c r="AS137" s="325"/>
      <c r="AT137" s="325"/>
      <c r="AU137" s="325"/>
      <c r="AV137" s="325"/>
      <c r="AW137" s="325"/>
      <c r="AX137" s="325"/>
      <c r="AY137" s="325"/>
      <c r="AZ137" s="325"/>
      <c r="BA137" s="325"/>
      <c r="BB137" s="325"/>
      <c r="BC137" s="325"/>
      <c r="BD137" s="325"/>
      <c r="BE137" s="325"/>
      <c r="BF137" s="325"/>
      <c r="BG137" s="325"/>
      <c r="BH137" s="325"/>
      <c r="BI137" s="325"/>
      <c r="BJ137" s="325"/>
      <c r="BK137" s="325"/>
      <c r="BL137" s="325"/>
      <c r="BM137" s="325"/>
      <c r="BN137" s="325"/>
      <c r="BO137" s="325"/>
      <c r="BP137" s="325"/>
      <c r="BQ137" s="325"/>
      <c r="BR137" s="325"/>
      <c r="BS137" s="325"/>
      <c r="BT137" s="325"/>
      <c r="BU137" s="325"/>
      <c r="BV137" s="325"/>
      <c r="BW137" s="325"/>
      <c r="BX137" s="325"/>
      <c r="BY137" s="325"/>
      <c r="BZ137" s="325"/>
      <c r="CA137" s="325"/>
      <c r="CB137" s="325"/>
      <c r="CC137" s="325"/>
      <c r="CD137" s="325"/>
      <c r="CE137" s="325"/>
      <c r="CF137" s="325"/>
      <c r="CG137" s="325"/>
      <c r="CH137" s="325"/>
      <c r="CI137" s="325"/>
      <c r="CJ137" s="325"/>
      <c r="CK137" s="325"/>
      <c r="CL137" s="325"/>
      <c r="CM137" s="325"/>
      <c r="CN137" s="325"/>
      <c r="CO137" s="325"/>
      <c r="CP137" s="325"/>
      <c r="CQ137" s="325"/>
      <c r="CR137" s="325"/>
    </row>
    <row r="138" spans="2:206" ht="16">
      <c r="B138" s="608" t="s">
        <v>749</v>
      </c>
      <c r="C138" s="609" t="s">
        <v>750</v>
      </c>
      <c r="D138" s="610"/>
      <c r="E138" s="610"/>
      <c r="F138" s="610"/>
      <c r="G138" s="610"/>
      <c r="H138" s="611"/>
      <c r="I138" s="611"/>
      <c r="J138" s="611"/>
      <c r="K138" s="611"/>
      <c r="L138" s="611"/>
      <c r="M138" s="611"/>
      <c r="N138" s="611"/>
      <c r="O138" s="611"/>
      <c r="P138" s="611"/>
      <c r="Q138" s="611"/>
      <c r="R138" s="611"/>
      <c r="S138" s="611"/>
      <c r="T138" s="611"/>
      <c r="U138" s="611"/>
      <c r="V138" s="611"/>
      <c r="W138" s="611"/>
      <c r="X138" s="611"/>
      <c r="Y138" s="611"/>
      <c r="Z138" s="611"/>
      <c r="AA138" s="611"/>
      <c r="AB138" s="611"/>
      <c r="AC138" s="611"/>
      <c r="AD138" s="611"/>
      <c r="AE138" s="611"/>
      <c r="AF138" s="611"/>
      <c r="AG138" s="326"/>
      <c r="AH138" s="326"/>
      <c r="AI138" s="326"/>
      <c r="AJ138" s="325"/>
      <c r="AK138" s="325"/>
      <c r="AL138" s="325"/>
      <c r="AM138" s="325"/>
      <c r="AN138" s="325"/>
      <c r="AO138" s="325"/>
      <c r="AP138" s="325"/>
      <c r="AQ138" s="325"/>
      <c r="AR138" s="325"/>
      <c r="AS138" s="325"/>
      <c r="AT138" s="325"/>
      <c r="AU138" s="325"/>
      <c r="AV138" s="325"/>
      <c r="AW138" s="325"/>
      <c r="AX138" s="325"/>
      <c r="AY138" s="325"/>
      <c r="AZ138" s="325"/>
      <c r="BA138" s="325"/>
      <c r="BB138" s="325"/>
      <c r="BC138" s="325"/>
      <c r="BD138" s="325"/>
      <c r="BE138" s="325"/>
      <c r="BF138" s="325"/>
      <c r="BG138" s="325"/>
      <c r="BH138" s="325"/>
      <c r="BI138" s="325"/>
      <c r="BJ138" s="325"/>
      <c r="BK138" s="325"/>
      <c r="BL138" s="325"/>
      <c r="BM138" s="325"/>
      <c r="BN138" s="325"/>
      <c r="BO138" s="325"/>
      <c r="BP138" s="325"/>
      <c r="BQ138" s="325"/>
      <c r="BR138" s="325"/>
      <c r="BS138" s="325"/>
      <c r="BT138" s="325"/>
      <c r="BU138" s="325"/>
      <c r="BV138" s="325"/>
      <c r="BW138" s="325"/>
      <c r="BX138" s="325"/>
      <c r="BY138" s="325"/>
      <c r="BZ138" s="325"/>
      <c r="CA138" s="325"/>
      <c r="CB138" s="325"/>
      <c r="CC138" s="325"/>
      <c r="CD138" s="325"/>
      <c r="CE138" s="325"/>
      <c r="CF138" s="325"/>
      <c r="CG138" s="325"/>
      <c r="CH138" s="325"/>
      <c r="CI138" s="325"/>
      <c r="CJ138" s="325"/>
      <c r="CK138" s="325"/>
      <c r="CL138" s="325"/>
      <c r="CM138" s="325"/>
      <c r="CN138" s="325"/>
      <c r="CO138" s="325"/>
      <c r="CP138" s="325"/>
      <c r="CQ138" s="325"/>
      <c r="CR138" s="325"/>
    </row>
    <row r="139" spans="2:206" ht="16">
      <c r="B139" s="612" t="s">
        <v>780</v>
      </c>
      <c r="C139" s="613"/>
      <c r="D139" s="614"/>
      <c r="E139" s="614"/>
      <c r="F139" s="614"/>
      <c r="G139" s="614"/>
      <c r="H139" s="615">
        <v>3097.5</v>
      </c>
      <c r="I139" s="615">
        <v>3078.6364893442856</v>
      </c>
      <c r="J139" s="615">
        <v>3088.3739672705142</v>
      </c>
      <c r="K139" s="615">
        <v>3123.6798419130268</v>
      </c>
      <c r="L139" s="615">
        <v>3200.1806482365055</v>
      </c>
      <c r="M139" s="615">
        <v>3290.8303692127056</v>
      </c>
      <c r="N139" s="615">
        <v>3406.2658530306007</v>
      </c>
      <c r="O139" s="615">
        <v>3557.8734215778763</v>
      </c>
      <c r="P139" s="615">
        <v>3798.5773526392895</v>
      </c>
      <c r="Q139" s="615">
        <v>4172.4936335337179</v>
      </c>
      <c r="R139" s="615">
        <v>4494.5938881923685</v>
      </c>
      <c r="S139" s="615">
        <v>4822.1622735097444</v>
      </c>
      <c r="T139" s="615">
        <v>5205.7952890628612</v>
      </c>
      <c r="U139" s="615">
        <v>5802.231197477221</v>
      </c>
      <c r="V139" s="615">
        <v>6363.8288953235606</v>
      </c>
      <c r="W139" s="615">
        <v>6830.1650206023141</v>
      </c>
      <c r="X139" s="615">
        <v>7553.0119634023822</v>
      </c>
      <c r="Y139" s="615">
        <v>8544.1531337371907</v>
      </c>
      <c r="Z139" s="615">
        <v>9265.3198290092078</v>
      </c>
      <c r="AA139" s="615">
        <v>9958.6579492654273</v>
      </c>
      <c r="AB139" s="615">
        <v>11036.278331166353</v>
      </c>
      <c r="AC139" s="615">
        <v>11735.451272627777</v>
      </c>
      <c r="AD139" s="615">
        <v>11736.451272627801</v>
      </c>
      <c r="AE139" s="615">
        <v>11737.451272627801</v>
      </c>
      <c r="AF139" s="615">
        <v>11738.451272627801</v>
      </c>
      <c r="AG139" s="325"/>
      <c r="AH139" s="325"/>
      <c r="AI139" s="325"/>
      <c r="AJ139" s="325"/>
      <c r="AK139" s="325"/>
      <c r="AL139" s="325"/>
      <c r="AM139" s="325"/>
      <c r="AN139" s="325"/>
      <c r="AO139" s="325"/>
      <c r="AP139" s="325"/>
      <c r="AQ139" s="325"/>
      <c r="AR139" s="325"/>
      <c r="AS139" s="325"/>
      <c r="AT139" s="325"/>
      <c r="AU139" s="325"/>
      <c r="AV139" s="325"/>
      <c r="AW139" s="325"/>
      <c r="AX139" s="325"/>
      <c r="AY139" s="325"/>
      <c r="AZ139" s="325"/>
      <c r="BA139" s="325"/>
      <c r="BB139" s="325"/>
      <c r="BC139" s="325"/>
      <c r="BD139" s="325"/>
      <c r="BE139" s="325"/>
      <c r="BF139" s="325"/>
      <c r="BG139" s="325"/>
      <c r="BH139" s="325"/>
      <c r="BI139" s="325"/>
      <c r="BJ139" s="325"/>
      <c r="BK139" s="325"/>
      <c r="BL139" s="325"/>
      <c r="BM139" s="325"/>
      <c r="BN139" s="325"/>
      <c r="BO139" s="325"/>
      <c r="BP139" s="325"/>
      <c r="BQ139" s="325"/>
      <c r="BR139" s="325"/>
      <c r="BS139" s="325"/>
      <c r="BT139" s="325"/>
      <c r="BU139" s="325"/>
      <c r="BV139" s="325"/>
      <c r="BW139" s="325"/>
      <c r="BX139" s="325"/>
      <c r="BY139" s="325"/>
      <c r="BZ139" s="325"/>
      <c r="CA139" s="325"/>
      <c r="CB139" s="325"/>
      <c r="CC139" s="325"/>
      <c r="CD139" s="325"/>
      <c r="CE139" s="325"/>
      <c r="CF139" s="325"/>
      <c r="CG139" s="325"/>
      <c r="CH139" s="325"/>
      <c r="CI139" s="325"/>
      <c r="CJ139" s="325"/>
      <c r="CK139" s="325"/>
      <c r="CL139" s="325"/>
      <c r="CM139" s="325"/>
      <c r="CN139" s="325"/>
      <c r="CO139" s="325"/>
      <c r="CP139" s="325"/>
      <c r="CQ139" s="325"/>
      <c r="CR139" s="325"/>
    </row>
    <row r="140" spans="2:206" ht="16">
      <c r="B140" s="612" t="s">
        <v>751</v>
      </c>
      <c r="C140" s="613"/>
      <c r="D140" s="614"/>
      <c r="E140" s="614"/>
      <c r="F140" s="614"/>
      <c r="G140" s="614"/>
      <c r="H140" s="616">
        <v>0.04</v>
      </c>
      <c r="I140" s="616">
        <v>0.04</v>
      </c>
      <c r="J140" s="616">
        <v>0.04</v>
      </c>
      <c r="K140" s="616">
        <v>0.04</v>
      </c>
      <c r="L140" s="616">
        <v>0.04</v>
      </c>
      <c r="M140" s="616">
        <v>0.04</v>
      </c>
      <c r="N140" s="616">
        <v>0.04</v>
      </c>
      <c r="O140" s="616">
        <v>0.04</v>
      </c>
      <c r="P140" s="616">
        <v>0.04</v>
      </c>
      <c r="Q140" s="616">
        <v>0.04</v>
      </c>
      <c r="R140" s="616">
        <v>0.04</v>
      </c>
      <c r="S140" s="616">
        <v>0.04</v>
      </c>
      <c r="T140" s="616">
        <v>0.04</v>
      </c>
      <c r="U140" s="616">
        <v>0.04</v>
      </c>
      <c r="V140" s="616">
        <v>0.04</v>
      </c>
      <c r="W140" s="616">
        <v>0.04</v>
      </c>
      <c r="X140" s="616">
        <v>0.04</v>
      </c>
      <c r="Y140" s="616">
        <v>0.04</v>
      </c>
      <c r="Z140" s="616">
        <v>0.04</v>
      </c>
      <c r="AA140" s="616">
        <v>0.04</v>
      </c>
      <c r="AB140" s="616">
        <v>0.04</v>
      </c>
      <c r="AC140" s="616">
        <v>0.04</v>
      </c>
      <c r="AD140" s="616">
        <v>1.04</v>
      </c>
      <c r="AE140" s="616">
        <v>2.04</v>
      </c>
      <c r="AF140" s="616">
        <v>3.04</v>
      </c>
      <c r="AG140" s="325"/>
      <c r="AH140" s="325"/>
      <c r="AI140" s="325"/>
      <c r="AJ140" s="325"/>
      <c r="AK140" s="325"/>
      <c r="AL140" s="325"/>
      <c r="AM140" s="325"/>
      <c r="AN140" s="325"/>
      <c r="AO140" s="325"/>
      <c r="AP140" s="325"/>
      <c r="AQ140" s="325"/>
      <c r="AR140" s="325"/>
      <c r="AS140" s="325"/>
      <c r="AT140" s="325"/>
      <c r="AU140" s="325"/>
      <c r="AV140" s="325"/>
      <c r="AW140" s="325"/>
      <c r="AX140" s="325"/>
      <c r="AY140" s="325"/>
      <c r="AZ140" s="325"/>
      <c r="BA140" s="325"/>
      <c r="BB140" s="325"/>
      <c r="BC140" s="325"/>
      <c r="BD140" s="325"/>
      <c r="BE140" s="325"/>
      <c r="BF140" s="325"/>
      <c r="BG140" s="325"/>
      <c r="BH140" s="325"/>
      <c r="BI140" s="325"/>
      <c r="BJ140" s="325"/>
      <c r="BK140" s="325"/>
      <c r="BL140" s="325"/>
      <c r="BM140" s="325"/>
      <c r="BN140" s="325"/>
      <c r="BO140" s="325"/>
      <c r="BP140" s="325"/>
      <c r="BQ140" s="325"/>
      <c r="BR140" s="325"/>
      <c r="BS140" s="325"/>
      <c r="BT140" s="325"/>
      <c r="BU140" s="325"/>
      <c r="BV140" s="325"/>
      <c r="BW140" s="325"/>
      <c r="BX140" s="325"/>
      <c r="BY140" s="325"/>
      <c r="BZ140" s="325"/>
      <c r="CA140" s="325"/>
      <c r="CB140" s="325"/>
      <c r="CC140" s="325"/>
      <c r="CD140" s="325"/>
      <c r="CE140" s="325"/>
      <c r="CF140" s="325"/>
      <c r="CG140" s="325"/>
      <c r="CH140" s="325"/>
      <c r="CI140" s="325"/>
      <c r="CJ140" s="325"/>
      <c r="CK140" s="325"/>
      <c r="CL140" s="325"/>
      <c r="CM140" s="325"/>
      <c r="CN140" s="325"/>
      <c r="CO140" s="325"/>
      <c r="CP140" s="325"/>
      <c r="CQ140" s="325"/>
      <c r="CR140" s="325"/>
    </row>
    <row r="141" spans="2:206" ht="16">
      <c r="B141" s="612" t="s">
        <v>781</v>
      </c>
      <c r="C141" s="613" t="s">
        <v>752</v>
      </c>
      <c r="D141" s="614"/>
      <c r="E141" s="614"/>
      <c r="F141" s="614"/>
      <c r="G141" s="614"/>
      <c r="H141" s="615">
        <v>619.5</v>
      </c>
      <c r="I141" s="615">
        <v>781.83315351285705</v>
      </c>
      <c r="J141" s="615">
        <v>863.51926842503565</v>
      </c>
      <c r="K141" s="615">
        <v>942.53757517594829</v>
      </c>
      <c r="L141" s="615">
        <v>1012.8494246854385</v>
      </c>
      <c r="M141" s="615">
        <v>1094.6570054796232</v>
      </c>
      <c r="N141" s="615">
        <v>1198.903894840922</v>
      </c>
      <c r="O141" s="615">
        <v>1344.0305556019489</v>
      </c>
      <c r="P141" s="615">
        <v>1521.7505464288813</v>
      </c>
      <c r="Q141" s="615">
        <v>1754.3552202681592</v>
      </c>
      <c r="R141" s="615">
        <v>2022.1963397614552</v>
      </c>
      <c r="S141" s="615">
        <v>2316.4949326758697</v>
      </c>
      <c r="T141" s="615">
        <v>2625.0189048135185</v>
      </c>
      <c r="U141" s="615">
        <v>2927.1260282093681</v>
      </c>
      <c r="V141" s="615">
        <v>3295.8670154823335</v>
      </c>
      <c r="W141" s="615">
        <v>3757.2007845075586</v>
      </c>
      <c r="X141" s="615">
        <v>4209.1658144784387</v>
      </c>
      <c r="Y141" s="615">
        <v>4567.7061464857934</v>
      </c>
      <c r="Z141" s="615">
        <v>4933.0605183885946</v>
      </c>
      <c r="AA141" s="615">
        <v>5372.7992921310051</v>
      </c>
      <c r="AB141" s="615">
        <v>5896.5763458738802</v>
      </c>
      <c r="AC141" s="615">
        <v>6459.9832504344595</v>
      </c>
      <c r="AD141" s="615">
        <v>6460.9832504344604</v>
      </c>
      <c r="AE141" s="615">
        <v>6461.9832504344604</v>
      </c>
      <c r="AF141" s="615">
        <v>6462.9832504344604</v>
      </c>
      <c r="AG141" s="325"/>
      <c r="AH141" s="325"/>
      <c r="AI141" s="325"/>
      <c r="AJ141" s="325"/>
      <c r="AK141" s="325"/>
      <c r="AL141" s="325"/>
      <c r="AM141" s="325"/>
      <c r="AN141" s="325"/>
      <c r="AO141" s="325"/>
      <c r="AP141" s="325"/>
      <c r="AQ141" s="325"/>
      <c r="AR141" s="325"/>
      <c r="AS141" s="325"/>
      <c r="AT141" s="325"/>
      <c r="AU141" s="325"/>
      <c r="AV141" s="325"/>
      <c r="AW141" s="325"/>
      <c r="AX141" s="325"/>
      <c r="AY141" s="325"/>
      <c r="AZ141" s="325"/>
      <c r="BA141" s="325"/>
      <c r="BB141" s="325"/>
      <c r="BC141" s="325"/>
      <c r="BD141" s="325"/>
      <c r="BE141" s="325"/>
      <c r="BF141" s="325"/>
      <c r="BG141" s="325"/>
      <c r="BH141" s="325"/>
      <c r="BI141" s="325"/>
      <c r="BJ141" s="325"/>
      <c r="BK141" s="325"/>
      <c r="BL141" s="325"/>
      <c r="BM141" s="325"/>
      <c r="BN141" s="325"/>
      <c r="BO141" s="325"/>
      <c r="BP141" s="325"/>
      <c r="BQ141" s="325"/>
      <c r="BR141" s="325"/>
      <c r="BS141" s="325"/>
      <c r="BT141" s="325"/>
      <c r="BU141" s="325"/>
      <c r="BV141" s="325"/>
      <c r="BW141" s="325"/>
      <c r="BX141" s="325"/>
      <c r="BY141" s="325"/>
      <c r="BZ141" s="325"/>
      <c r="CA141" s="325"/>
      <c r="CB141" s="325"/>
      <c r="CC141" s="325"/>
      <c r="CD141" s="325"/>
      <c r="CE141" s="325"/>
      <c r="CF141" s="325"/>
      <c r="CG141" s="325"/>
      <c r="CH141" s="325"/>
      <c r="CI141" s="325"/>
      <c r="CJ141" s="325"/>
      <c r="CK141" s="325"/>
      <c r="CL141" s="325"/>
      <c r="CM141" s="325"/>
      <c r="CN141" s="325"/>
      <c r="CO141" s="325"/>
      <c r="CP141" s="325"/>
      <c r="CQ141" s="325"/>
      <c r="CR141" s="325"/>
    </row>
    <row r="142" spans="2:206" ht="16">
      <c r="B142" s="612" t="s">
        <v>751</v>
      </c>
      <c r="C142" s="613"/>
      <c r="D142" s="614"/>
      <c r="E142" s="614"/>
      <c r="F142" s="614"/>
      <c r="G142" s="614"/>
      <c r="H142" s="617">
        <v>2.5000000000000001E-2</v>
      </c>
      <c r="I142" s="617">
        <v>2.5000000000000001E-2</v>
      </c>
      <c r="J142" s="617">
        <v>2.5000000000000001E-2</v>
      </c>
      <c r="K142" s="617">
        <v>2.5000000000000001E-2</v>
      </c>
      <c r="L142" s="617">
        <v>2.5000000000000001E-2</v>
      </c>
      <c r="M142" s="617">
        <v>2.5000000000000001E-2</v>
      </c>
      <c r="N142" s="617">
        <v>2.5000000000000001E-2</v>
      </c>
      <c r="O142" s="617">
        <v>2.5000000000000001E-2</v>
      </c>
      <c r="P142" s="617">
        <v>2.5000000000000001E-2</v>
      </c>
      <c r="Q142" s="617">
        <v>2.5000000000000001E-2</v>
      </c>
      <c r="R142" s="617">
        <v>2.5000000000000001E-2</v>
      </c>
      <c r="S142" s="617">
        <v>2.5000000000000001E-2</v>
      </c>
      <c r="T142" s="617">
        <v>2.5000000000000001E-2</v>
      </c>
      <c r="U142" s="617">
        <v>2.5000000000000001E-2</v>
      </c>
      <c r="V142" s="617">
        <v>2.5000000000000001E-2</v>
      </c>
      <c r="W142" s="617">
        <v>2.5000000000000001E-2</v>
      </c>
      <c r="X142" s="617">
        <v>2.5000000000000001E-2</v>
      </c>
      <c r="Y142" s="617">
        <v>2.5000000000000001E-2</v>
      </c>
      <c r="Z142" s="617">
        <v>2.5000000000000001E-2</v>
      </c>
      <c r="AA142" s="617">
        <v>2.5000000000000001E-2</v>
      </c>
      <c r="AB142" s="617">
        <v>2.5000000000000001E-2</v>
      </c>
      <c r="AC142" s="617">
        <v>2.5000000000000001E-2</v>
      </c>
      <c r="AD142" s="617">
        <v>2.5000000000000001E-2</v>
      </c>
      <c r="AE142" s="617">
        <v>2.5000000000000001E-2</v>
      </c>
      <c r="AF142" s="617">
        <v>2.5000000000000001E-2</v>
      </c>
      <c r="AG142" s="325"/>
      <c r="AH142" s="325"/>
      <c r="AI142" s="325"/>
      <c r="AJ142" s="325"/>
      <c r="AK142" s="325"/>
      <c r="AL142" s="325"/>
      <c r="AM142" s="325"/>
      <c r="AN142" s="325"/>
      <c r="AO142" s="325"/>
      <c r="AP142" s="325"/>
      <c r="AQ142" s="325"/>
      <c r="AR142" s="325"/>
      <c r="AS142" s="325"/>
      <c r="AT142" s="325"/>
      <c r="AU142" s="325"/>
      <c r="AV142" s="325"/>
      <c r="AW142" s="325"/>
      <c r="AX142" s="325"/>
      <c r="AY142" s="325"/>
      <c r="AZ142" s="325"/>
      <c r="BA142" s="325"/>
      <c r="BB142" s="325"/>
      <c r="BC142" s="325"/>
      <c r="BD142" s="325"/>
      <c r="BE142" s="325"/>
      <c r="BF142" s="325"/>
      <c r="BG142" s="325"/>
      <c r="BH142" s="325"/>
      <c r="BI142" s="325"/>
      <c r="BJ142" s="325"/>
      <c r="BK142" s="325"/>
      <c r="BL142" s="325"/>
      <c r="BM142" s="325"/>
      <c r="BN142" s="325"/>
      <c r="BO142" s="325"/>
      <c r="BP142" s="325"/>
      <c r="BQ142" s="325"/>
      <c r="BR142" s="325"/>
      <c r="BS142" s="325"/>
      <c r="BT142" s="325"/>
      <c r="BU142" s="325"/>
      <c r="BV142" s="325"/>
      <c r="BW142" s="325"/>
      <c r="BX142" s="325"/>
      <c r="BY142" s="325"/>
      <c r="BZ142" s="325"/>
      <c r="CA142" s="325"/>
      <c r="CB142" s="325"/>
      <c r="CC142" s="325"/>
      <c r="CD142" s="325"/>
      <c r="CE142" s="325"/>
      <c r="CF142" s="325"/>
      <c r="CG142" s="325"/>
      <c r="CH142" s="325"/>
      <c r="CI142" s="325"/>
      <c r="CJ142" s="325"/>
      <c r="CK142" s="325"/>
      <c r="CL142" s="325"/>
      <c r="CM142" s="325"/>
      <c r="CN142" s="325"/>
      <c r="CO142" s="325"/>
      <c r="CP142" s="325"/>
      <c r="CQ142" s="325"/>
      <c r="CR142" s="325"/>
    </row>
    <row r="143" spans="2:206" ht="16">
      <c r="B143" s="608" t="s">
        <v>753</v>
      </c>
      <c r="C143" s="613" t="s">
        <v>754</v>
      </c>
      <c r="D143" s="614"/>
      <c r="E143" s="614"/>
      <c r="F143" s="614"/>
      <c r="G143" s="614"/>
      <c r="H143" s="614"/>
      <c r="I143" s="614"/>
      <c r="J143" s="614"/>
      <c r="K143" s="614"/>
      <c r="L143" s="614"/>
      <c r="M143" s="614"/>
      <c r="N143" s="614"/>
      <c r="O143" s="614"/>
      <c r="P143" s="614"/>
      <c r="Q143" s="614"/>
      <c r="R143" s="614"/>
      <c r="S143" s="614"/>
      <c r="T143" s="614"/>
      <c r="U143" s="618"/>
      <c r="V143" s="618"/>
      <c r="W143" s="618"/>
      <c r="X143" s="618"/>
      <c r="Y143" s="618"/>
      <c r="Z143" s="618"/>
      <c r="AA143" s="614"/>
      <c r="AB143" s="614"/>
      <c r="AC143" s="614"/>
      <c r="AD143" s="614"/>
      <c r="AE143" s="614"/>
      <c r="AF143" s="614"/>
      <c r="AG143" s="325"/>
      <c r="AH143" s="325"/>
      <c r="AI143" s="325"/>
      <c r="AJ143" s="325"/>
      <c r="AK143" s="325"/>
      <c r="AL143" s="325"/>
      <c r="AM143" s="325"/>
      <c r="AN143" s="325"/>
      <c r="AO143" s="325"/>
      <c r="AP143" s="325"/>
      <c r="AQ143" s="325"/>
      <c r="AR143" s="325"/>
      <c r="AS143" s="325"/>
      <c r="AT143" s="325"/>
      <c r="AU143" s="325"/>
      <c r="AV143" s="325"/>
      <c r="AW143" s="325"/>
      <c r="AX143" s="325"/>
      <c r="AY143" s="325"/>
      <c r="AZ143" s="325"/>
      <c r="BA143" s="325"/>
      <c r="BB143" s="325"/>
      <c r="BC143" s="325"/>
      <c r="BD143" s="325"/>
      <c r="BE143" s="325"/>
      <c r="BF143" s="325"/>
      <c r="BG143" s="325"/>
      <c r="BH143" s="325"/>
      <c r="BI143" s="325"/>
      <c r="BJ143" s="325"/>
      <c r="BK143" s="325"/>
      <c r="BL143" s="325"/>
      <c r="BM143" s="325"/>
      <c r="BN143" s="325"/>
      <c r="BO143" s="325"/>
      <c r="BP143" s="325"/>
      <c r="BQ143" s="325"/>
      <c r="BR143" s="325"/>
      <c r="BS143" s="325"/>
      <c r="BT143" s="325"/>
      <c r="BU143" s="325"/>
      <c r="BV143" s="325"/>
      <c r="BW143" s="325"/>
      <c r="BX143" s="325"/>
      <c r="BY143" s="325"/>
      <c r="BZ143" s="325"/>
      <c r="CA143" s="325"/>
      <c r="CB143" s="325"/>
      <c r="CC143" s="325"/>
      <c r="CD143" s="325"/>
      <c r="CE143" s="325"/>
      <c r="CF143" s="325"/>
      <c r="CG143" s="325"/>
      <c r="CH143" s="325"/>
      <c r="CI143" s="325"/>
      <c r="CJ143" s="325"/>
      <c r="CK143" s="325"/>
      <c r="CL143" s="325"/>
      <c r="CM143" s="325"/>
      <c r="CN143" s="325"/>
      <c r="CO143" s="325"/>
      <c r="CP143" s="325"/>
      <c r="CQ143" s="325"/>
      <c r="CR143" s="325"/>
    </row>
    <row r="144" spans="2:206" ht="16">
      <c r="B144" s="619" t="s">
        <v>62</v>
      </c>
      <c r="C144" s="613"/>
      <c r="D144" s="614"/>
      <c r="E144" s="614"/>
      <c r="F144" s="614"/>
      <c r="G144" s="614"/>
      <c r="H144" s="620">
        <v>-0.10228761707806999</v>
      </c>
      <c r="I144" s="620">
        <v>2.1214788865460354E-2</v>
      </c>
      <c r="J144" s="620">
        <v>1.1494230477025358E-2</v>
      </c>
      <c r="K144" s="620">
        <v>-1.2501792998073302E-2</v>
      </c>
      <c r="L144" s="620">
        <v>0.11744236377675076</v>
      </c>
      <c r="M144" s="620">
        <v>0.11937808306006037</v>
      </c>
      <c r="N144" s="620">
        <v>9.132697764056763E-2</v>
      </c>
      <c r="O144" s="620">
        <v>8.8313394380501897E-2</v>
      </c>
      <c r="P144" s="620">
        <v>9.0809741086125495E-2</v>
      </c>
      <c r="Q144" s="620">
        <v>0.15441509649830398</v>
      </c>
      <c r="R144" s="620">
        <v>0.10340221174350983</v>
      </c>
      <c r="S144" s="620">
        <v>2.3073277314962892E-2</v>
      </c>
      <c r="T144" s="620">
        <v>5.6675699845492297E-2</v>
      </c>
      <c r="U144" s="620">
        <v>6.2863849450282228E-2</v>
      </c>
      <c r="V144" s="620">
        <v>4.2000000000000003E-2</v>
      </c>
      <c r="W144" s="620">
        <v>1.784010267913394E-2</v>
      </c>
      <c r="X144" s="620">
        <v>2.5072988767667947E-2</v>
      </c>
      <c r="Y144" s="620">
        <v>5.7234630000000002E-2</v>
      </c>
      <c r="Z144" s="620">
        <v>4.8367798851274957E-2</v>
      </c>
      <c r="AA144" s="620">
        <v>1.4E-2</v>
      </c>
      <c r="AB144" s="620">
        <v>2.4299999999999999E-2</v>
      </c>
      <c r="AC144" s="620">
        <v>7.7156235546899099E-2</v>
      </c>
      <c r="AD144" s="620">
        <v>7.7156235546899099E-2</v>
      </c>
      <c r="AE144" s="620">
        <v>7.7156235546899099E-2</v>
      </c>
      <c r="AF144" s="620">
        <v>7.7156235546899099E-2</v>
      </c>
      <c r="AG144" s="325"/>
      <c r="AH144" s="325"/>
      <c r="AI144" s="325"/>
      <c r="AJ144" s="325"/>
      <c r="AK144" s="325"/>
      <c r="AL144" s="325"/>
      <c r="AM144" s="325"/>
      <c r="AN144" s="325"/>
      <c r="AO144" s="325"/>
      <c r="AP144" s="325"/>
      <c r="AQ144" s="325"/>
      <c r="AR144" s="325"/>
      <c r="AS144" s="325"/>
      <c r="AT144" s="325"/>
      <c r="AU144" s="325"/>
      <c r="AV144" s="325"/>
      <c r="AW144" s="325"/>
      <c r="AX144" s="325"/>
      <c r="AY144" s="325"/>
      <c r="AZ144" s="325"/>
      <c r="BA144" s="325"/>
      <c r="BB144" s="325"/>
      <c r="BC144" s="325"/>
      <c r="BD144" s="325"/>
      <c r="BE144" s="325"/>
      <c r="BF144" s="325"/>
      <c r="BG144" s="325"/>
      <c r="BH144" s="325"/>
      <c r="BI144" s="325"/>
      <c r="BJ144" s="325"/>
      <c r="BK144" s="325"/>
      <c r="BL144" s="325"/>
      <c r="BM144" s="325"/>
      <c r="BN144" s="325"/>
      <c r="BO144" s="325"/>
      <c r="BP144" s="325"/>
      <c r="BQ144" s="325"/>
      <c r="BR144" s="325"/>
      <c r="BS144" s="325"/>
      <c r="BT144" s="325"/>
      <c r="BU144" s="325"/>
      <c r="BV144" s="325"/>
      <c r="BW144" s="325"/>
      <c r="BX144" s="325"/>
      <c r="BY144" s="325"/>
      <c r="BZ144" s="325"/>
      <c r="CA144" s="325"/>
      <c r="CB144" s="325"/>
      <c r="CC144" s="325"/>
      <c r="CD144" s="325"/>
      <c r="CE144" s="325"/>
      <c r="CF144" s="325"/>
      <c r="CG144" s="325"/>
      <c r="CH144" s="325"/>
      <c r="CI144" s="325"/>
      <c r="CJ144" s="325"/>
      <c r="CK144" s="325"/>
      <c r="CL144" s="325"/>
      <c r="CM144" s="325"/>
      <c r="CN144" s="325"/>
      <c r="CO144" s="325"/>
      <c r="CP144" s="325"/>
      <c r="CQ144" s="325"/>
      <c r="CR144" s="325"/>
    </row>
    <row r="145" spans="2:96" ht="16">
      <c r="B145" s="619" t="s">
        <v>64</v>
      </c>
      <c r="C145" s="613"/>
      <c r="D145" s="614"/>
      <c r="E145" s="614"/>
      <c r="F145" s="614"/>
      <c r="G145" s="614"/>
      <c r="H145" s="615">
        <v>333.94192500000003</v>
      </c>
      <c r="I145" s="615">
        <v>389.696216666667</v>
      </c>
      <c r="J145" s="615">
        <v>442.99189166666702</v>
      </c>
      <c r="K145" s="615">
        <v>475.36524166666698</v>
      </c>
      <c r="L145" s="615">
        <v>537.65498475000004</v>
      </c>
      <c r="M145" s="615">
        <v>577.44897458333298</v>
      </c>
      <c r="N145" s="615">
        <v>557.82264077499997</v>
      </c>
      <c r="O145" s="615">
        <v>551.71033333333298</v>
      </c>
      <c r="P145" s="615">
        <v>546.95500000000004</v>
      </c>
      <c r="Q145" s="615">
        <v>546.84865308253995</v>
      </c>
      <c r="R145" s="615">
        <v>568.28132683333297</v>
      </c>
      <c r="S145" s="615">
        <v>583.13090659057195</v>
      </c>
      <c r="T145" s="615">
        <v>600.29320604267491</v>
      </c>
      <c r="U145" s="615">
        <v>614.29431630039051</v>
      </c>
      <c r="V145" s="615">
        <v>646.63949334820143</v>
      </c>
      <c r="W145" s="615">
        <v>682.43779531147175</v>
      </c>
      <c r="X145" s="615">
        <v>719.54</v>
      </c>
      <c r="Y145" s="615">
        <v>787.2270116761639</v>
      </c>
      <c r="Z145" s="615">
        <v>831.42755121763093</v>
      </c>
      <c r="AA145" s="615">
        <v>861.08210413925633</v>
      </c>
      <c r="AB145" s="615">
        <v>899.45815242521155</v>
      </c>
      <c r="AC145" s="615">
        <v>943.3</v>
      </c>
      <c r="AD145" s="615">
        <v>944.3</v>
      </c>
      <c r="AE145" s="615">
        <v>945.3</v>
      </c>
      <c r="AF145" s="615">
        <v>946.3</v>
      </c>
      <c r="AG145" s="325"/>
      <c r="AH145" s="325"/>
      <c r="AI145" s="325"/>
      <c r="AJ145" s="325"/>
      <c r="AK145" s="325"/>
      <c r="AL145" s="325"/>
      <c r="AM145" s="325"/>
      <c r="AN145" s="325"/>
      <c r="AO145" s="325"/>
      <c r="AP145" s="325"/>
      <c r="AQ145" s="325"/>
      <c r="AR145" s="325"/>
      <c r="AS145" s="325"/>
      <c r="AT145" s="325"/>
      <c r="AU145" s="325"/>
      <c r="AV145" s="325"/>
      <c r="AW145" s="325"/>
      <c r="AX145" s="325"/>
      <c r="AY145" s="325"/>
      <c r="AZ145" s="325"/>
      <c r="BA145" s="325"/>
      <c r="BB145" s="325"/>
      <c r="BC145" s="325"/>
      <c r="BD145" s="325"/>
      <c r="BE145" s="325"/>
      <c r="BF145" s="325"/>
      <c r="BG145" s="325"/>
      <c r="BH145" s="325"/>
      <c r="BI145" s="325"/>
      <c r="BJ145" s="325"/>
      <c r="BK145" s="325"/>
      <c r="BL145" s="325"/>
      <c r="BM145" s="325"/>
      <c r="BN145" s="325"/>
      <c r="BO145" s="325"/>
      <c r="BP145" s="325"/>
      <c r="BQ145" s="325"/>
      <c r="BR145" s="325"/>
      <c r="BS145" s="325"/>
      <c r="BT145" s="325"/>
      <c r="BU145" s="325"/>
      <c r="BV145" s="325"/>
      <c r="BW145" s="325"/>
      <c r="BX145" s="325"/>
      <c r="BY145" s="325"/>
      <c r="BZ145" s="325"/>
      <c r="CA145" s="325"/>
      <c r="CB145" s="325"/>
      <c r="CC145" s="325"/>
      <c r="CD145" s="325"/>
      <c r="CE145" s="325"/>
      <c r="CF145" s="325"/>
      <c r="CG145" s="325"/>
      <c r="CH145" s="325"/>
      <c r="CI145" s="325"/>
      <c r="CJ145" s="325"/>
      <c r="CK145" s="325"/>
      <c r="CL145" s="325"/>
      <c r="CM145" s="325"/>
      <c r="CN145" s="325"/>
      <c r="CO145" s="325"/>
      <c r="CP145" s="325"/>
      <c r="CQ145" s="325"/>
      <c r="CR145" s="325"/>
    </row>
    <row r="146" spans="2:96" ht="16">
      <c r="B146" s="619" t="s">
        <v>540</v>
      </c>
      <c r="C146" s="613" t="s">
        <v>755</v>
      </c>
      <c r="D146" s="614"/>
      <c r="E146" s="614"/>
      <c r="F146" s="614"/>
      <c r="G146" s="614"/>
      <c r="H146" s="620">
        <v>-2.6684113480907535E-2</v>
      </c>
      <c r="I146" s="620">
        <v>-6.5443871022105679E-2</v>
      </c>
      <c r="J146" s="620">
        <v>-2.2039469600036526E-2</v>
      </c>
      <c r="K146" s="620">
        <v>5.5940074561910504E-2</v>
      </c>
      <c r="L146" s="620">
        <v>0.16053495991742864</v>
      </c>
      <c r="M146" s="620">
        <v>9.6004751562142832E-2</v>
      </c>
      <c r="N146" s="620">
        <v>2.0103066350318288E-2</v>
      </c>
      <c r="O146" s="620">
        <v>2.2239797001868452E-2</v>
      </c>
      <c r="P146" s="620">
        <v>8.1367740381740508E-2</v>
      </c>
      <c r="Q146" s="620">
        <v>9.2864309956888089E-2</v>
      </c>
      <c r="R146" s="620">
        <v>-3.6977595730376164E-2</v>
      </c>
      <c r="S146" s="620">
        <v>1.4903086934124116E-2</v>
      </c>
      <c r="T146" s="620">
        <v>9.312140935711305E-2</v>
      </c>
      <c r="U146" s="620">
        <v>-2.9862186936239783E-2</v>
      </c>
      <c r="V146" s="620">
        <v>1.5376896416607637E-2</v>
      </c>
      <c r="W146" s="620">
        <v>1.1184565773791142E-3</v>
      </c>
      <c r="X146" s="620">
        <v>-0.1177754123205642</v>
      </c>
      <c r="Y146" s="620">
        <v>4.8694387363488016E-3</v>
      </c>
      <c r="Z146" s="620">
        <v>2.2000927339012669E-2</v>
      </c>
      <c r="AA146" s="620">
        <v>4.2940169653071632E-2</v>
      </c>
      <c r="AB146" s="620">
        <v>-2.4583660156592253E-2</v>
      </c>
      <c r="AC146" s="620">
        <v>2.2444099623491493E-2</v>
      </c>
      <c r="AD146" s="620">
        <v>1.02244409962349</v>
      </c>
      <c r="AE146" s="620">
        <v>2.02244409962349</v>
      </c>
      <c r="AF146" s="620">
        <v>3.02244409962349</v>
      </c>
      <c r="AG146" s="325"/>
      <c r="AH146" s="325"/>
      <c r="AI146" s="325"/>
      <c r="AJ146" s="325"/>
      <c r="AK146" s="325"/>
      <c r="AL146" s="325"/>
      <c r="AM146" s="325"/>
      <c r="AN146" s="325"/>
      <c r="AO146" s="325"/>
      <c r="AP146" s="325"/>
      <c r="AQ146" s="325"/>
      <c r="AR146" s="325"/>
      <c r="AS146" s="325"/>
      <c r="AT146" s="325"/>
      <c r="AU146" s="325"/>
      <c r="AV146" s="325"/>
      <c r="AW146" s="325"/>
      <c r="AX146" s="325"/>
      <c r="AY146" s="325"/>
      <c r="AZ146" s="325"/>
      <c r="BA146" s="325"/>
      <c r="BB146" s="325"/>
      <c r="BC146" s="325"/>
      <c r="BD146" s="325"/>
      <c r="BE146" s="325"/>
      <c r="BF146" s="325"/>
      <c r="BG146" s="325"/>
      <c r="BH146" s="325"/>
      <c r="BI146" s="325"/>
      <c r="BJ146" s="325"/>
      <c r="BK146" s="325"/>
      <c r="BL146" s="325"/>
      <c r="BM146" s="325"/>
      <c r="BN146" s="325"/>
      <c r="BO146" s="325"/>
      <c r="BP146" s="325"/>
      <c r="BQ146" s="325"/>
      <c r="BR146" s="325"/>
      <c r="BS146" s="325"/>
      <c r="BT146" s="325"/>
      <c r="BU146" s="325"/>
      <c r="BV146" s="325"/>
      <c r="BW146" s="325"/>
      <c r="BX146" s="325"/>
      <c r="BY146" s="325"/>
      <c r="BZ146" s="325"/>
      <c r="CA146" s="325"/>
      <c r="CB146" s="325"/>
      <c r="CC146" s="325"/>
      <c r="CD146" s="325"/>
      <c r="CE146" s="325"/>
      <c r="CF146" s="325"/>
      <c r="CG146" s="325"/>
      <c r="CH146" s="325"/>
      <c r="CI146" s="325"/>
      <c r="CJ146" s="325"/>
      <c r="CK146" s="325"/>
      <c r="CL146" s="325"/>
      <c r="CM146" s="325"/>
      <c r="CN146" s="325"/>
      <c r="CO146" s="325"/>
      <c r="CP146" s="325"/>
      <c r="CQ146" s="325"/>
      <c r="CR146" s="325"/>
    </row>
    <row r="147" spans="2:96" ht="16">
      <c r="B147" s="619" t="s">
        <v>782</v>
      </c>
      <c r="C147" s="613" t="s">
        <v>756</v>
      </c>
      <c r="D147" s="614"/>
      <c r="E147" s="614"/>
      <c r="F147" s="614"/>
      <c r="G147" s="614"/>
      <c r="H147" s="621">
        <v>22.96364893283538</v>
      </c>
      <c r="I147" s="621">
        <v>29.581404949973685</v>
      </c>
      <c r="J147" s="621">
        <v>33.725788353088909</v>
      </c>
      <c r="K147" s="621">
        <v>27.97061935522132</v>
      </c>
      <c r="L147" s="621">
        <v>33.700165112673915</v>
      </c>
      <c r="M147" s="621">
        <v>44.505790917094778</v>
      </c>
      <c r="N147" s="621">
        <v>48.692392195282423</v>
      </c>
      <c r="O147" s="621">
        <v>39.796363593336949</v>
      </c>
      <c r="P147" s="621">
        <v>41.300915964393155</v>
      </c>
      <c r="Q147" s="621">
        <v>54.306577165298656</v>
      </c>
      <c r="R147" s="621">
        <v>52.481466813637077</v>
      </c>
      <c r="S147" s="621">
        <v>67.479302025750044</v>
      </c>
      <c r="T147" s="621">
        <v>74.081207463814678</v>
      </c>
      <c r="U147" s="621">
        <v>76.349186858561438</v>
      </c>
      <c r="V147" s="621">
        <v>76.892496704292199</v>
      </c>
      <c r="W147" s="621">
        <v>83.224789312089356</v>
      </c>
      <c r="X147" s="621">
        <v>77.500966268338757</v>
      </c>
      <c r="Y147" s="621">
        <v>83.323924197989683</v>
      </c>
      <c r="Z147" s="621">
        <v>100</v>
      </c>
      <c r="AA147" s="621">
        <v>101.21507362428216</v>
      </c>
      <c r="AB147" s="621">
        <v>126.52839083508734</v>
      </c>
      <c r="AC147" s="621">
        <v>122.46026575079372</v>
      </c>
      <c r="AD147" s="621">
        <v>122.46026575079372</v>
      </c>
      <c r="AE147" s="621">
        <v>122.46026575079372</v>
      </c>
      <c r="AF147" s="621">
        <v>122.46026575079372</v>
      </c>
      <c r="AG147" s="325"/>
      <c r="AH147" s="325"/>
      <c r="AI147" s="325"/>
      <c r="AJ147" s="325"/>
      <c r="AK147" s="325"/>
      <c r="AL147" s="325"/>
      <c r="AM147" s="325"/>
      <c r="AN147" s="325"/>
      <c r="AO147" s="325"/>
      <c r="AP147" s="325"/>
      <c r="AQ147" s="325"/>
      <c r="AR147" s="325"/>
      <c r="AS147" s="325"/>
      <c r="AT147" s="325"/>
      <c r="AU147" s="325"/>
      <c r="AV147" s="325"/>
      <c r="AW147" s="325"/>
      <c r="AX147" s="325"/>
      <c r="AY147" s="325"/>
      <c r="AZ147" s="325"/>
      <c r="BA147" s="325"/>
      <c r="BB147" s="325"/>
      <c r="BC147" s="325"/>
      <c r="BD147" s="325"/>
      <c r="BE147" s="325"/>
      <c r="BF147" s="325"/>
      <c r="BG147" s="325"/>
      <c r="BH147" s="325"/>
      <c r="BI147" s="325"/>
      <c r="BJ147" s="325"/>
      <c r="BK147" s="325"/>
      <c r="BL147" s="325"/>
      <c r="BM147" s="325"/>
      <c r="BN147" s="325"/>
      <c r="BO147" s="325"/>
      <c r="BP147" s="325"/>
      <c r="BQ147" s="325"/>
      <c r="BR147" s="325"/>
      <c r="BS147" s="325"/>
      <c r="BT147" s="325"/>
      <c r="BU147" s="325"/>
      <c r="BV147" s="325"/>
      <c r="BW147" s="325"/>
      <c r="BX147" s="325"/>
      <c r="BY147" s="325"/>
      <c r="BZ147" s="325"/>
      <c r="CA147" s="325"/>
      <c r="CB147" s="325"/>
      <c r="CC147" s="325"/>
      <c r="CD147" s="325"/>
      <c r="CE147" s="325"/>
      <c r="CF147" s="325"/>
      <c r="CG147" s="325"/>
      <c r="CH147" s="325"/>
      <c r="CI147" s="325"/>
      <c r="CJ147" s="325"/>
      <c r="CK147" s="325"/>
      <c r="CL147" s="325"/>
      <c r="CM147" s="325"/>
      <c r="CN147" s="325"/>
      <c r="CO147" s="325"/>
      <c r="CP147" s="325"/>
      <c r="CQ147" s="325"/>
      <c r="CR147" s="325"/>
    </row>
    <row r="148" spans="2:96" ht="16">
      <c r="B148" s="619" t="s">
        <v>783</v>
      </c>
      <c r="C148" s="613"/>
      <c r="D148" s="614"/>
      <c r="E148" s="614"/>
      <c r="F148" s="614"/>
      <c r="G148" s="614"/>
      <c r="H148" s="622">
        <v>0</v>
      </c>
      <c r="I148" s="622">
        <v>0</v>
      </c>
      <c r="J148" s="622">
        <v>0</v>
      </c>
      <c r="K148" s="622">
        <v>0</v>
      </c>
      <c r="L148" s="622">
        <v>0</v>
      </c>
      <c r="M148" s="622">
        <v>0</v>
      </c>
      <c r="N148" s="621" t="e">
        <v>#DIV/0!</v>
      </c>
      <c r="O148" s="621">
        <v>69.21538051189674</v>
      </c>
      <c r="P148" s="621">
        <v>52.565711602315226</v>
      </c>
      <c r="Q148" s="621">
        <v>67.281326849906307</v>
      </c>
      <c r="R148" s="621">
        <v>52.211978661900751</v>
      </c>
      <c r="S148" s="621">
        <v>67.396778646028139</v>
      </c>
      <c r="T148" s="621">
        <v>82.973476661982133</v>
      </c>
      <c r="U148" s="621">
        <v>77.83341847050005</v>
      </c>
      <c r="V148" s="621">
        <v>83.137083154000976</v>
      </c>
      <c r="W148" s="621">
        <v>75.54616485564793</v>
      </c>
      <c r="X148" s="621">
        <v>85.918135926237809</v>
      </c>
      <c r="Y148" s="621">
        <v>83.376685486169848</v>
      </c>
      <c r="Z148" s="621">
        <v>271.16654273738237</v>
      </c>
      <c r="AA148" s="621">
        <v>130.8633047294085</v>
      </c>
      <c r="AB148" s="621">
        <v>127.82505257908298</v>
      </c>
      <c r="AC148" s="621">
        <v>126.18143025932814</v>
      </c>
      <c r="AD148" s="621">
        <v>126.18143025932814</v>
      </c>
      <c r="AE148" s="621">
        <v>126.18143025932814</v>
      </c>
      <c r="AF148" s="621">
        <v>126.18143025932814</v>
      </c>
      <c r="AG148" s="325"/>
      <c r="AH148" s="325"/>
      <c r="AI148" s="325"/>
      <c r="AJ148" s="325"/>
      <c r="AK148" s="325"/>
      <c r="AL148" s="325"/>
      <c r="AM148" s="325"/>
      <c r="AN148" s="325"/>
      <c r="AO148" s="325"/>
      <c r="AP148" s="325"/>
      <c r="AQ148" s="325"/>
      <c r="AR148" s="325"/>
      <c r="AS148" s="325"/>
      <c r="AT148" s="325"/>
      <c r="AU148" s="325"/>
      <c r="AV148" s="325"/>
      <c r="AW148" s="325"/>
      <c r="AX148" s="325"/>
      <c r="AY148" s="325"/>
      <c r="AZ148" s="325"/>
      <c r="BA148" s="325"/>
      <c r="BB148" s="325"/>
      <c r="BC148" s="325"/>
      <c r="BD148" s="325"/>
      <c r="BE148" s="325"/>
      <c r="BF148" s="325"/>
      <c r="BG148" s="325"/>
      <c r="BH148" s="325"/>
      <c r="BI148" s="325"/>
      <c r="BJ148" s="325"/>
      <c r="BK148" s="325"/>
      <c r="BL148" s="325"/>
      <c r="BM148" s="325"/>
      <c r="BN148" s="325"/>
      <c r="BO148" s="325"/>
      <c r="BP148" s="325"/>
      <c r="BQ148" s="325"/>
      <c r="BR148" s="325"/>
      <c r="BS148" s="325"/>
      <c r="BT148" s="325"/>
      <c r="BU148" s="325"/>
      <c r="BV148" s="325"/>
      <c r="BW148" s="325"/>
      <c r="BX148" s="325"/>
      <c r="BY148" s="325"/>
      <c r="BZ148" s="325"/>
      <c r="CA148" s="325"/>
      <c r="CB148" s="325"/>
      <c r="CC148" s="325"/>
      <c r="CD148" s="325"/>
      <c r="CE148" s="325"/>
      <c r="CF148" s="325"/>
      <c r="CG148" s="325"/>
      <c r="CH148" s="325"/>
      <c r="CI148" s="325"/>
      <c r="CJ148" s="325"/>
      <c r="CK148" s="325"/>
      <c r="CL148" s="325"/>
      <c r="CM148" s="325"/>
      <c r="CN148" s="325"/>
      <c r="CO148" s="325"/>
      <c r="CP148" s="325"/>
      <c r="CQ148" s="325"/>
      <c r="CR148" s="325"/>
    </row>
    <row r="149" spans="2:96" ht="16">
      <c r="B149" s="619" t="s">
        <v>784</v>
      </c>
      <c r="C149" s="613"/>
      <c r="D149" s="614"/>
      <c r="E149" s="614"/>
      <c r="F149" s="614"/>
      <c r="G149" s="614"/>
      <c r="H149" s="621">
        <v>2.8265649719703312</v>
      </c>
      <c r="I149" s="621">
        <v>2.7398984781333362</v>
      </c>
      <c r="J149" s="621">
        <v>6.6129345877626422</v>
      </c>
      <c r="K149" s="621">
        <v>6.8133067711648865</v>
      </c>
      <c r="L149" s="621">
        <v>8.2201334734538136</v>
      </c>
      <c r="M149" s="621">
        <v>10.54850508462232</v>
      </c>
      <c r="N149" s="621">
        <v>13.127279208695562</v>
      </c>
      <c r="O149" s="621">
        <v>16.348049887442645</v>
      </c>
      <c r="P149" s="621">
        <v>21.557732616663074</v>
      </c>
      <c r="Q149" s="621">
        <v>32.870035810320942</v>
      </c>
      <c r="R149" s="621">
        <v>36.955112571522918</v>
      </c>
      <c r="S149" s="621">
        <v>41.919996726923195</v>
      </c>
      <c r="T149" s="621">
        <v>58.096114933381308</v>
      </c>
      <c r="U149" s="621">
        <v>72.968531648182719</v>
      </c>
      <c r="V149" s="621">
        <v>77.649635534604144</v>
      </c>
      <c r="W149" s="621">
        <v>86.137974364939069</v>
      </c>
      <c r="X149" s="621">
        <v>87.04437761306427</v>
      </c>
      <c r="Y149" s="621">
        <v>90.683492890804828</v>
      </c>
      <c r="Z149" s="621">
        <v>100</v>
      </c>
      <c r="AA149" s="621">
        <v>103.88715410663036</v>
      </c>
      <c r="AB149" s="621">
        <v>106.53622520849042</v>
      </c>
      <c r="AC149" s="621">
        <v>105.82593377824922</v>
      </c>
      <c r="AD149" s="621">
        <v>105.82593377824922</v>
      </c>
      <c r="AE149" s="621">
        <v>105.82593377824922</v>
      </c>
      <c r="AF149" s="621">
        <v>105.82593377824922</v>
      </c>
      <c r="AG149" s="325"/>
      <c r="AH149" s="325"/>
      <c r="AI149" s="325"/>
      <c r="AJ149" s="325"/>
      <c r="AK149" s="325"/>
      <c r="AL149" s="325"/>
      <c r="AM149" s="325"/>
      <c r="AN149" s="325"/>
      <c r="AO149" s="325"/>
      <c r="AP149" s="325"/>
      <c r="AQ149" s="325"/>
      <c r="AR149" s="325"/>
      <c r="AS149" s="325"/>
      <c r="AT149" s="325"/>
      <c r="AU149" s="325"/>
      <c r="AV149" s="325"/>
      <c r="AW149" s="325"/>
      <c r="AX149" s="325"/>
      <c r="AY149" s="325"/>
      <c r="AZ149" s="325"/>
      <c r="BA149" s="325"/>
      <c r="BB149" s="325"/>
      <c r="BC149" s="325"/>
      <c r="BD149" s="325"/>
      <c r="BE149" s="325"/>
      <c r="BF149" s="325"/>
      <c r="BG149" s="325"/>
      <c r="BH149" s="325"/>
      <c r="BI149" s="325"/>
      <c r="BJ149" s="325"/>
      <c r="BK149" s="325"/>
      <c r="BL149" s="325"/>
      <c r="BM149" s="325"/>
      <c r="BN149" s="325"/>
      <c r="BO149" s="325"/>
      <c r="BP149" s="325"/>
      <c r="BQ149" s="325"/>
      <c r="BR149" s="325"/>
      <c r="BS149" s="325"/>
      <c r="BT149" s="325"/>
      <c r="BU149" s="325"/>
      <c r="BV149" s="325"/>
      <c r="BW149" s="325"/>
      <c r="BX149" s="325"/>
      <c r="BY149" s="325"/>
      <c r="BZ149" s="325"/>
      <c r="CA149" s="325"/>
      <c r="CB149" s="325"/>
      <c r="CC149" s="325"/>
      <c r="CD149" s="325"/>
      <c r="CE149" s="325"/>
      <c r="CF149" s="325"/>
      <c r="CG149" s="325"/>
      <c r="CH149" s="325"/>
      <c r="CI149" s="325"/>
      <c r="CJ149" s="325"/>
      <c r="CK149" s="325"/>
      <c r="CL149" s="325"/>
      <c r="CM149" s="325"/>
      <c r="CN149" s="325"/>
      <c r="CO149" s="325"/>
      <c r="CP149" s="325"/>
      <c r="CQ149" s="325"/>
      <c r="CR149" s="325"/>
    </row>
    <row r="150" spans="2:96" ht="16">
      <c r="B150" s="619" t="s">
        <v>783</v>
      </c>
      <c r="C150" s="613"/>
      <c r="D150" s="614"/>
      <c r="E150" s="614"/>
      <c r="F150" s="614"/>
      <c r="G150" s="614"/>
      <c r="H150" s="622">
        <v>0</v>
      </c>
      <c r="I150" s="622">
        <v>0</v>
      </c>
      <c r="J150" s="622">
        <v>0</v>
      </c>
      <c r="K150" s="622">
        <v>0</v>
      </c>
      <c r="L150" s="622">
        <v>0</v>
      </c>
      <c r="M150" s="622">
        <v>0</v>
      </c>
      <c r="N150" s="621">
        <v>73.622020748261249</v>
      </c>
      <c r="O150" s="621">
        <v>72.709111617746089</v>
      </c>
      <c r="P150" s="621">
        <v>73.302287213469882</v>
      </c>
      <c r="Q150" s="621">
        <v>86.97200165237598</v>
      </c>
      <c r="R150" s="621">
        <v>84.321485147369941</v>
      </c>
      <c r="S150" s="621">
        <v>91.131507999154891</v>
      </c>
      <c r="T150" s="621">
        <v>106.28739062457471</v>
      </c>
      <c r="U150" s="621">
        <v>105.95306791730461</v>
      </c>
      <c r="V150" s="621">
        <v>113.16773625048405</v>
      </c>
      <c r="W150" s="621">
        <v>120.77102685912561</v>
      </c>
      <c r="X150" s="621">
        <v>114.26075936371953</v>
      </c>
      <c r="Y150" s="621">
        <v>123.78451944003407</v>
      </c>
      <c r="Z150" s="621">
        <v>200.27464775640723</v>
      </c>
      <c r="AA150" s="621">
        <v>121.42820743246749</v>
      </c>
      <c r="AB150" s="621">
        <v>125.4165192136702</v>
      </c>
      <c r="AC150" s="621">
        <v>125.09200559369341</v>
      </c>
      <c r="AD150" s="621">
        <v>125.09200559369341</v>
      </c>
      <c r="AE150" s="621">
        <v>125.09200559369341</v>
      </c>
      <c r="AF150" s="621">
        <v>125.09200559369341</v>
      </c>
      <c r="AG150" s="325"/>
      <c r="AH150" s="325"/>
      <c r="AI150" s="325"/>
      <c r="AJ150" s="325"/>
      <c r="AK150" s="325"/>
      <c r="AL150" s="325"/>
      <c r="AM150" s="325"/>
      <c r="AN150" s="331"/>
      <c r="AO150" s="325"/>
      <c r="AP150" s="325"/>
      <c r="AQ150" s="325"/>
      <c r="AR150" s="325"/>
      <c r="AS150" s="325"/>
      <c r="AT150" s="325"/>
      <c r="AU150" s="325"/>
      <c r="AV150" s="325"/>
      <c r="AW150" s="325"/>
      <c r="AX150" s="325"/>
      <c r="AY150" s="325"/>
      <c r="AZ150" s="325"/>
      <c r="BA150" s="325"/>
      <c r="BB150" s="325"/>
      <c r="BC150" s="325"/>
      <c r="BD150" s="325"/>
      <c r="BE150" s="325"/>
      <c r="BF150" s="325"/>
      <c r="BG150" s="325"/>
      <c r="BH150" s="325"/>
      <c r="BI150" s="325"/>
      <c r="BJ150" s="325"/>
      <c r="BK150" s="325"/>
      <c r="BL150" s="325"/>
      <c r="BM150" s="325"/>
      <c r="BN150" s="325"/>
      <c r="BO150" s="325"/>
      <c r="BP150" s="325"/>
      <c r="BQ150" s="325"/>
      <c r="BR150" s="325"/>
      <c r="BS150" s="325"/>
      <c r="BT150" s="325"/>
      <c r="BU150" s="325"/>
      <c r="BV150" s="325"/>
      <c r="BW150" s="325"/>
      <c r="BX150" s="325"/>
      <c r="BY150" s="325"/>
      <c r="BZ150" s="325"/>
      <c r="CA150" s="325"/>
      <c r="CB150" s="325"/>
      <c r="CC150" s="325"/>
      <c r="CD150" s="325"/>
      <c r="CE150" s="325"/>
      <c r="CF150" s="325"/>
      <c r="CG150" s="325"/>
      <c r="CH150" s="325"/>
      <c r="CI150" s="325"/>
      <c r="CJ150" s="325"/>
      <c r="CK150" s="325"/>
      <c r="CL150" s="325"/>
      <c r="CM150" s="325"/>
      <c r="CN150" s="325"/>
      <c r="CO150" s="325"/>
      <c r="CP150" s="325"/>
      <c r="CQ150" s="325"/>
      <c r="CR150" s="325"/>
    </row>
    <row r="151" spans="2:96" ht="16">
      <c r="B151" s="619" t="s">
        <v>63</v>
      </c>
      <c r="C151" s="613"/>
      <c r="D151" s="614"/>
      <c r="E151" s="614"/>
      <c r="F151" s="614"/>
      <c r="G151" s="614"/>
      <c r="H151" s="623">
        <v>2.4784952129584648E-2</v>
      </c>
      <c r="I151" s="623">
        <v>0.3129196837569217</v>
      </c>
      <c r="J151" s="623">
        <v>-0.5332521091254272</v>
      </c>
      <c r="K151" s="623">
        <v>-0.13377956936083957</v>
      </c>
      <c r="L151" s="623">
        <v>-3.5622058248176991E-3</v>
      </c>
      <c r="M151" s="623">
        <v>0.18240425129419724</v>
      </c>
      <c r="N151" s="623">
        <v>9.7790129411647886E-2</v>
      </c>
      <c r="O151" s="623">
        <v>-0.15910256598350447</v>
      </c>
      <c r="P151" s="623">
        <v>3.8926087426289557E-2</v>
      </c>
      <c r="Q151" s="623">
        <v>3.293318003867074E-2</v>
      </c>
      <c r="R151" s="623">
        <v>2.6311489290333556E-2</v>
      </c>
      <c r="S151" s="623">
        <v>0.16806314046114434</v>
      </c>
      <c r="T151" s="623">
        <v>-0.20784235131793649</v>
      </c>
      <c r="U151" s="623">
        <v>-0.1794447142232457</v>
      </c>
      <c r="V151" s="623">
        <v>-5.3597819931063384E-2</v>
      </c>
      <c r="W151" s="623">
        <v>-2.4306282220154185E-2</v>
      </c>
      <c r="X151" s="623">
        <v>-7.8472408177277964E-2</v>
      </c>
      <c r="Y151" s="623">
        <v>3.1989034255877069E-2</v>
      </c>
      <c r="Z151" s="623">
        <v>8.8324797033415559E-2</v>
      </c>
      <c r="AA151" s="623">
        <v>-2.5720990293040202E-2</v>
      </c>
      <c r="AB151" s="623">
        <v>0.21901018430637231</v>
      </c>
      <c r="AC151" s="623">
        <v>-2.5655790925293576E-2</v>
      </c>
      <c r="AD151" s="623">
        <v>0.97434420907470598</v>
      </c>
      <c r="AE151" s="623">
        <v>1.9743442090747101</v>
      </c>
      <c r="AF151" s="623">
        <v>2.9743442090747099</v>
      </c>
      <c r="AG151" s="325"/>
      <c r="AH151" s="325"/>
      <c r="AI151" s="325"/>
      <c r="AJ151" s="325"/>
      <c r="AK151" s="325"/>
      <c r="AL151" s="325"/>
      <c r="AM151" s="325"/>
      <c r="AN151" s="331"/>
      <c r="AO151" s="325"/>
      <c r="AP151" s="325"/>
      <c r="AQ151" s="325"/>
      <c r="AR151" s="325"/>
      <c r="AS151" s="325"/>
      <c r="AT151" s="325"/>
      <c r="AU151" s="325"/>
      <c r="AV151" s="325"/>
      <c r="AW151" s="325"/>
      <c r="AX151" s="325"/>
      <c r="AY151" s="325"/>
      <c r="AZ151" s="325"/>
      <c r="BA151" s="325"/>
      <c r="BB151" s="325"/>
      <c r="BC151" s="325"/>
      <c r="BD151" s="325"/>
      <c r="BE151" s="325"/>
      <c r="BF151" s="325"/>
      <c r="BG151" s="325"/>
      <c r="BH151" s="325"/>
      <c r="BI151" s="325"/>
      <c r="BJ151" s="325"/>
      <c r="BK151" s="325"/>
      <c r="BL151" s="325"/>
      <c r="BM151" s="325"/>
      <c r="BN151" s="325"/>
      <c r="BO151" s="325"/>
      <c r="BP151" s="325"/>
      <c r="BQ151" s="325"/>
      <c r="BR151" s="325"/>
      <c r="BS151" s="325"/>
      <c r="BT151" s="325"/>
      <c r="BU151" s="325"/>
      <c r="BV151" s="325"/>
      <c r="BW151" s="325"/>
      <c r="BX151" s="325"/>
      <c r="BY151" s="325"/>
      <c r="BZ151" s="325"/>
      <c r="CA151" s="325"/>
      <c r="CB151" s="325"/>
      <c r="CC151" s="325"/>
      <c r="CD151" s="325"/>
      <c r="CE151" s="325"/>
      <c r="CF151" s="325"/>
      <c r="CG151" s="325"/>
      <c r="CH151" s="325"/>
      <c r="CI151" s="325"/>
      <c r="CJ151" s="325"/>
      <c r="CK151" s="325"/>
      <c r="CL151" s="325"/>
      <c r="CM151" s="325"/>
      <c r="CN151" s="325"/>
      <c r="CO151" s="325"/>
      <c r="CP151" s="325"/>
      <c r="CQ151" s="325"/>
      <c r="CR151" s="325"/>
    </row>
    <row r="152" spans="2:96" ht="16">
      <c r="B152" s="624" t="s">
        <v>757</v>
      </c>
      <c r="C152" s="613" t="s">
        <v>754</v>
      </c>
      <c r="D152" s="614"/>
      <c r="E152" s="614"/>
      <c r="F152" s="614"/>
      <c r="G152" s="614"/>
      <c r="H152" s="614"/>
      <c r="I152" s="614"/>
      <c r="J152" s="614"/>
      <c r="K152" s="614"/>
      <c r="L152" s="614"/>
      <c r="M152" s="614"/>
      <c r="N152" s="614"/>
      <c r="O152" s="614"/>
      <c r="P152" s="614"/>
      <c r="Q152" s="614"/>
      <c r="R152" s="614"/>
      <c r="S152" s="614"/>
      <c r="T152" s="614"/>
      <c r="U152" s="614"/>
      <c r="V152" s="614"/>
      <c r="W152" s="614"/>
      <c r="X152" s="614"/>
      <c r="Y152" s="614"/>
      <c r="Z152" s="614"/>
      <c r="AA152" s="614"/>
      <c r="AB152" s="614"/>
      <c r="AC152" s="614"/>
      <c r="AD152" s="614"/>
      <c r="AE152" s="614"/>
      <c r="AF152" s="614"/>
      <c r="AG152" s="325"/>
      <c r="AH152" s="325"/>
      <c r="AI152" s="325"/>
      <c r="AJ152" s="325"/>
      <c r="AK152" s="325"/>
      <c r="AL152" s="325"/>
      <c r="AM152" s="325"/>
      <c r="AN152" s="325"/>
      <c r="AO152" s="325"/>
      <c r="AP152" s="325"/>
      <c r="AQ152" s="325"/>
      <c r="AR152" s="325"/>
      <c r="AS152" s="325"/>
      <c r="AT152" s="325"/>
      <c r="AU152" s="325"/>
      <c r="AV152" s="325"/>
      <c r="AW152" s="325"/>
      <c r="AX152" s="325"/>
      <c r="AY152" s="325"/>
      <c r="AZ152" s="325"/>
      <c r="BA152" s="325"/>
      <c r="BB152" s="325"/>
      <c r="BC152" s="325"/>
      <c r="BD152" s="325"/>
      <c r="BE152" s="325"/>
      <c r="BF152" s="325"/>
      <c r="BG152" s="325"/>
      <c r="BH152" s="325"/>
      <c r="BI152" s="325"/>
      <c r="BJ152" s="325"/>
      <c r="BK152" s="325"/>
      <c r="BL152" s="325"/>
      <c r="BM152" s="325"/>
      <c r="BN152" s="325"/>
      <c r="BO152" s="325"/>
      <c r="BP152" s="325"/>
      <c r="BQ152" s="325"/>
      <c r="BR152" s="325"/>
      <c r="BS152" s="325"/>
      <c r="BT152" s="325"/>
      <c r="BU152" s="325"/>
      <c r="BV152" s="325"/>
      <c r="BW152" s="325"/>
      <c r="BX152" s="325"/>
      <c r="BY152" s="325"/>
      <c r="BZ152" s="325"/>
      <c r="CA152" s="325"/>
      <c r="CB152" s="325"/>
      <c r="CC152" s="325"/>
      <c r="CD152" s="325"/>
      <c r="CE152" s="325"/>
      <c r="CF152" s="325"/>
      <c r="CG152" s="325"/>
      <c r="CH152" s="325"/>
      <c r="CI152" s="325"/>
      <c r="CJ152" s="325"/>
      <c r="CK152" s="325"/>
      <c r="CL152" s="325"/>
      <c r="CM152" s="325"/>
      <c r="CN152" s="325"/>
      <c r="CO152" s="325"/>
      <c r="CP152" s="325"/>
      <c r="CQ152" s="325"/>
      <c r="CR152" s="325"/>
    </row>
    <row r="153" spans="2:96" ht="16">
      <c r="B153" s="619" t="s">
        <v>758</v>
      </c>
      <c r="C153" s="613"/>
      <c r="D153" s="614"/>
      <c r="E153" s="614"/>
      <c r="F153" s="614"/>
      <c r="G153" s="614"/>
      <c r="H153" s="625">
        <v>2065</v>
      </c>
      <c r="I153" s="625">
        <v>2238</v>
      </c>
      <c r="J153" s="625">
        <v>2428</v>
      </c>
      <c r="K153" s="625">
        <v>2748</v>
      </c>
      <c r="L153" s="625">
        <v>2809</v>
      </c>
      <c r="M153" s="625">
        <v>3018</v>
      </c>
      <c r="N153" s="625">
        <v>3301</v>
      </c>
      <c r="O153" s="625">
        <v>3605</v>
      </c>
      <c r="P153" s="625">
        <v>3881</v>
      </c>
      <c r="Q153" s="625">
        <v>4314</v>
      </c>
      <c r="R153" s="625">
        <v>4583</v>
      </c>
      <c r="S153" s="625">
        <v>4919</v>
      </c>
      <c r="T153" s="625">
        <v>5311</v>
      </c>
      <c r="U153" s="625">
        <v>5770</v>
      </c>
      <c r="V153" s="625">
        <v>6042</v>
      </c>
      <c r="W153" s="625">
        <v>6414.8915770721778</v>
      </c>
      <c r="X153" s="625">
        <v>6983.0492608537561</v>
      </c>
      <c r="Y153" s="625">
        <v>7399.9893432166282</v>
      </c>
      <c r="Z153" s="625">
        <v>7694.2341796927749</v>
      </c>
      <c r="AA153" s="625">
        <v>8354.3548906580218</v>
      </c>
      <c r="AB153" s="625">
        <v>9144.7336468128833</v>
      </c>
      <c r="AC153" s="625">
        <v>8837.8845083290598</v>
      </c>
      <c r="AD153" s="625">
        <v>8837.8845083290598</v>
      </c>
      <c r="AE153" s="625">
        <v>8837.8845083290598</v>
      </c>
      <c r="AF153" s="625">
        <v>8837.8845083290598</v>
      </c>
      <c r="AG153" s="325"/>
      <c r="AH153" s="325"/>
      <c r="AI153" s="325"/>
      <c r="AJ153" s="325"/>
      <c r="AK153" s="325"/>
      <c r="AL153" s="325"/>
      <c r="AM153" s="325"/>
      <c r="AN153" s="325"/>
      <c r="AO153" s="325"/>
      <c r="AP153" s="325"/>
      <c r="AQ153" s="325"/>
      <c r="AR153" s="325"/>
      <c r="AS153" s="325"/>
      <c r="AT153" s="325"/>
      <c r="AU153" s="325"/>
      <c r="AV153" s="325"/>
      <c r="AW153" s="325"/>
      <c r="AX153" s="325"/>
      <c r="AY153" s="325"/>
      <c r="AZ153" s="325"/>
      <c r="BA153" s="325"/>
      <c r="BB153" s="325"/>
      <c r="BC153" s="325"/>
      <c r="BD153" s="325"/>
      <c r="BE153" s="325"/>
      <c r="BF153" s="325"/>
      <c r="BG153" s="325"/>
      <c r="BH153" s="325"/>
      <c r="BI153" s="325"/>
      <c r="BJ153" s="325"/>
      <c r="BK153" s="325"/>
      <c r="BL153" s="325"/>
      <c r="BM153" s="325"/>
      <c r="BN153" s="325"/>
      <c r="BO153" s="325"/>
      <c r="BP153" s="325"/>
      <c r="BQ153" s="325"/>
      <c r="BR153" s="325"/>
      <c r="BS153" s="325"/>
      <c r="BT153" s="325"/>
      <c r="BU153" s="325"/>
      <c r="BV153" s="325"/>
      <c r="BW153" s="325"/>
      <c r="BX153" s="325"/>
      <c r="BY153" s="325"/>
      <c r="BZ153" s="325"/>
      <c r="CA153" s="325"/>
      <c r="CB153" s="325"/>
      <c r="CC153" s="325"/>
      <c r="CD153" s="325"/>
      <c r="CE153" s="325"/>
      <c r="CF153" s="325"/>
      <c r="CG153" s="325"/>
      <c r="CH153" s="325"/>
      <c r="CI153" s="325"/>
      <c r="CJ153" s="325"/>
      <c r="CK153" s="325"/>
      <c r="CL153" s="325"/>
      <c r="CM153" s="325"/>
      <c r="CN153" s="325"/>
      <c r="CO153" s="325"/>
      <c r="CP153" s="325"/>
      <c r="CQ153" s="325"/>
      <c r="CR153" s="325"/>
    </row>
    <row r="154" spans="2:96" ht="16">
      <c r="B154" s="619" t="s">
        <v>216</v>
      </c>
      <c r="C154" s="613"/>
      <c r="D154" s="614"/>
      <c r="E154" s="614"/>
      <c r="F154" s="614"/>
      <c r="G154" s="614"/>
      <c r="H154" s="626">
        <v>241.57242432425926</v>
      </c>
      <c r="I154" s="626">
        <v>224.68267278023313</v>
      </c>
      <c r="J154" s="626">
        <v>211.43469391816697</v>
      </c>
      <c r="K154" s="626">
        <v>206.26125521167862</v>
      </c>
      <c r="L154" s="626">
        <v>221.50655513278946</v>
      </c>
      <c r="M154" s="626">
        <v>244.19060865310439</v>
      </c>
      <c r="N154" s="626">
        <v>294.24959360642566</v>
      </c>
      <c r="O154" s="626">
        <v>354.89391720399169</v>
      </c>
      <c r="P154" s="626">
        <v>419.89653117005093</v>
      </c>
      <c r="Q154" s="626">
        <v>520.09356730308446</v>
      </c>
      <c r="R154" s="626">
        <v>561.10527055987177</v>
      </c>
      <c r="S154" s="626">
        <v>587.13293243199053</v>
      </c>
      <c r="T154" s="626">
        <v>673.39021469490103</v>
      </c>
      <c r="U154" s="626">
        <v>729.87862990112455</v>
      </c>
      <c r="V154" s="626">
        <v>727.94626445649124</v>
      </c>
      <c r="W154" s="626">
        <v>748.79126844545999</v>
      </c>
      <c r="X154" s="626">
        <v>758.51656632654181</v>
      </c>
      <c r="Y154" s="626">
        <v>753.52643834659295</v>
      </c>
      <c r="Z154" s="626">
        <v>783.53817831644562</v>
      </c>
      <c r="AA154" s="626">
        <v>797.3850076485694</v>
      </c>
      <c r="AB154" s="626">
        <v>836.77825156529752</v>
      </c>
      <c r="AC154" s="626">
        <v>815.82346401817938</v>
      </c>
      <c r="AD154" s="626">
        <v>815.82346401817938</v>
      </c>
      <c r="AE154" s="626">
        <v>815.82346401817938</v>
      </c>
      <c r="AF154" s="626">
        <v>815.82346401817938</v>
      </c>
      <c r="AG154" s="325"/>
      <c r="AH154" s="325"/>
      <c r="AI154" s="325"/>
      <c r="AJ154" s="325"/>
      <c r="AK154" s="325"/>
      <c r="AL154" s="325"/>
      <c r="AM154" s="325"/>
      <c r="AN154" s="325"/>
      <c r="AO154" s="325"/>
      <c r="AP154" s="325"/>
      <c r="AQ154" s="325"/>
      <c r="AR154" s="325"/>
      <c r="AS154" s="325"/>
      <c r="AT154" s="325"/>
      <c r="AU154" s="325"/>
      <c r="AV154" s="325"/>
      <c r="AW154" s="325"/>
      <c r="AX154" s="325"/>
      <c r="AY154" s="325"/>
      <c r="AZ154" s="325"/>
      <c r="BA154" s="325"/>
      <c r="BB154" s="325"/>
      <c r="BC154" s="325"/>
      <c r="BD154" s="325"/>
      <c r="BE154" s="325"/>
      <c r="BF154" s="325"/>
      <c r="BG154" s="325"/>
      <c r="BH154" s="325"/>
      <c r="BI154" s="325"/>
      <c r="BJ154" s="325"/>
      <c r="BK154" s="325"/>
      <c r="BL154" s="325"/>
      <c r="BM154" s="325"/>
      <c r="BN154" s="325"/>
      <c r="BO154" s="325"/>
      <c r="BP154" s="325"/>
      <c r="BQ154" s="325"/>
      <c r="BR154" s="325"/>
      <c r="BS154" s="325"/>
      <c r="BT154" s="325"/>
      <c r="BU154" s="325"/>
      <c r="BV154" s="325"/>
      <c r="BW154" s="325"/>
      <c r="BX154" s="325"/>
      <c r="BY154" s="325"/>
      <c r="BZ154" s="325"/>
      <c r="CA154" s="325"/>
      <c r="CB154" s="325"/>
      <c r="CC154" s="325"/>
      <c r="CD154" s="325"/>
      <c r="CE154" s="325"/>
      <c r="CF154" s="325"/>
      <c r="CG154" s="325"/>
      <c r="CH154" s="325"/>
      <c r="CI154" s="325"/>
      <c r="CJ154" s="325"/>
      <c r="CK154" s="325"/>
      <c r="CL154" s="325"/>
      <c r="CM154" s="325"/>
      <c r="CN154" s="325"/>
      <c r="CO154" s="325"/>
      <c r="CP154" s="325"/>
      <c r="CQ154" s="325"/>
      <c r="CR154" s="325"/>
    </row>
    <row r="155" spans="2:96" ht="16">
      <c r="B155" s="623" t="s">
        <v>532</v>
      </c>
      <c r="C155" s="613" t="s">
        <v>759</v>
      </c>
      <c r="D155" s="614"/>
      <c r="E155" s="614"/>
      <c r="F155" s="614"/>
      <c r="G155" s="614"/>
      <c r="H155" s="626">
        <v>1806.3093036146613</v>
      </c>
      <c r="I155" s="626">
        <v>1715.0805339743897</v>
      </c>
      <c r="J155" s="626">
        <v>1652.4892240391257</v>
      </c>
      <c r="K155" s="626">
        <v>1657.5555448346558</v>
      </c>
      <c r="L155" s="626">
        <v>1816.3767235995695</v>
      </c>
      <c r="M155" s="626">
        <v>2054.8414469599361</v>
      </c>
      <c r="N155" s="626">
        <v>2552.2930717882159</v>
      </c>
      <c r="O155" s="626">
        <v>3164.2615773419743</v>
      </c>
      <c r="P155" s="626">
        <v>3858.7862713958611</v>
      </c>
      <c r="Q155" s="626">
        <v>4887.5735474070088</v>
      </c>
      <c r="R155" s="626">
        <v>5412.9725494184358</v>
      </c>
      <c r="S155" s="626">
        <v>5798.1925073179</v>
      </c>
      <c r="T155" s="626">
        <v>6831.5035593194689</v>
      </c>
      <c r="U155" s="626">
        <v>7531.7685913198211</v>
      </c>
      <c r="V155" s="626">
        <v>7644.3620597818226</v>
      </c>
      <c r="W155" s="626">
        <v>8046.9618624277173</v>
      </c>
      <c r="X155" s="626">
        <v>8412.5251893859604</v>
      </c>
      <c r="Y155" s="626">
        <v>8375.3090811273814</v>
      </c>
      <c r="Z155" s="626">
        <v>8963.1035701393739</v>
      </c>
      <c r="AA155" s="626">
        <v>9297.2251691701676</v>
      </c>
      <c r="AB155" s="626">
        <v>10026.171133782214</v>
      </c>
      <c r="AC155" s="626">
        <v>10125.500985119104</v>
      </c>
      <c r="AD155" s="626">
        <v>10125.500985119104</v>
      </c>
      <c r="AE155" s="626">
        <v>10125.500985119104</v>
      </c>
      <c r="AF155" s="626">
        <v>10125.500985119104</v>
      </c>
      <c r="AG155" s="325"/>
      <c r="AH155" s="325"/>
      <c r="AI155" s="325"/>
      <c r="AJ155" s="325"/>
      <c r="AK155" s="325"/>
      <c r="AL155" s="325"/>
      <c r="AM155" s="325"/>
      <c r="AN155" s="325"/>
      <c r="AO155" s="325"/>
      <c r="AP155" s="325"/>
      <c r="AQ155" s="325"/>
      <c r="AR155" s="325"/>
      <c r="AS155" s="325"/>
      <c r="AT155" s="325"/>
      <c r="AU155" s="325"/>
      <c r="AV155" s="325"/>
      <c r="AW155" s="325"/>
      <c r="AX155" s="325"/>
      <c r="AY155" s="325"/>
      <c r="AZ155" s="325"/>
      <c r="BA155" s="325"/>
      <c r="BB155" s="325"/>
      <c r="BC155" s="325"/>
      <c r="BD155" s="325"/>
      <c r="BE155" s="325"/>
      <c r="BF155" s="325"/>
      <c r="BG155" s="325"/>
      <c r="BH155" s="325"/>
      <c r="BI155" s="325"/>
      <c r="BJ155" s="325"/>
      <c r="BK155" s="325"/>
      <c r="BL155" s="325"/>
      <c r="BM155" s="325"/>
      <c r="BN155" s="325"/>
      <c r="BO155" s="325"/>
      <c r="BP155" s="325"/>
      <c r="BQ155" s="325"/>
      <c r="BR155" s="325"/>
      <c r="BS155" s="325"/>
      <c r="BT155" s="325"/>
      <c r="BU155" s="325"/>
      <c r="BV155" s="325"/>
      <c r="BW155" s="325"/>
      <c r="BX155" s="325"/>
      <c r="BY155" s="325"/>
      <c r="BZ155" s="325"/>
      <c r="CA155" s="325"/>
      <c r="CB155" s="325"/>
      <c r="CC155" s="325"/>
      <c r="CD155" s="325"/>
      <c r="CE155" s="325"/>
      <c r="CF155" s="325"/>
      <c r="CG155" s="325"/>
      <c r="CH155" s="325"/>
      <c r="CI155" s="325"/>
      <c r="CJ155" s="325"/>
      <c r="CK155" s="325"/>
      <c r="CL155" s="325"/>
      <c r="CM155" s="325"/>
      <c r="CN155" s="325"/>
      <c r="CO155" s="325"/>
      <c r="CP155" s="325"/>
      <c r="CQ155" s="325"/>
      <c r="CR155" s="325"/>
    </row>
    <row r="156" spans="2:96" ht="16">
      <c r="B156" s="623" t="s">
        <v>533</v>
      </c>
      <c r="C156" s="613"/>
      <c r="D156" s="614"/>
      <c r="E156" s="614"/>
      <c r="F156" s="614"/>
      <c r="G156" s="614"/>
      <c r="H156" s="626">
        <v>240.06106684401141</v>
      </c>
      <c r="I156" s="626">
        <v>222.1434911417758</v>
      </c>
      <c r="J156" s="626">
        <v>208.5963761551117</v>
      </c>
      <c r="K156" s="626">
        <v>203.91766466118335</v>
      </c>
      <c r="L156" s="626">
        <v>217.84467024694695</v>
      </c>
      <c r="M156" s="626">
        <v>240.25563421582063</v>
      </c>
      <c r="N156" s="626">
        <v>290.92434052420691</v>
      </c>
      <c r="O156" s="626">
        <v>351.62208725694472</v>
      </c>
      <c r="P156" s="626">
        <v>418.03124878955339</v>
      </c>
      <c r="Q156" s="626">
        <v>516.18523916533991</v>
      </c>
      <c r="R156" s="626">
        <v>557.31708029235347</v>
      </c>
      <c r="S156" s="626">
        <v>581.98717158533873</v>
      </c>
      <c r="T156" s="626">
        <v>668.48448689710301</v>
      </c>
      <c r="U156" s="626">
        <v>718.49914456860836</v>
      </c>
      <c r="V156" s="626">
        <v>711.97961284466464</v>
      </c>
      <c r="W156" s="626">
        <v>731.748806315141</v>
      </c>
      <c r="X156" s="626">
        <v>746.94582773389448</v>
      </c>
      <c r="Y156" s="626">
        <v>726.17583741261876</v>
      </c>
      <c r="Z156" s="626">
        <v>758.88783099422324</v>
      </c>
      <c r="AA156" s="626">
        <v>768.91865952378737</v>
      </c>
      <c r="AB156" s="626">
        <v>810.12940807788107</v>
      </c>
      <c r="AC156" s="626">
        <v>799.50146612321669</v>
      </c>
      <c r="AD156" s="626">
        <v>799.50146612321669</v>
      </c>
      <c r="AE156" s="626">
        <v>799.50146612321669</v>
      </c>
      <c r="AF156" s="626">
        <v>799.50146612321669</v>
      </c>
      <c r="AG156" s="325"/>
      <c r="AH156" s="325"/>
      <c r="AI156" s="325"/>
      <c r="AJ156" s="325"/>
      <c r="AK156" s="325"/>
      <c r="AL156" s="325"/>
      <c r="AM156" s="325"/>
      <c r="AN156" s="325"/>
      <c r="AO156" s="325"/>
      <c r="AP156" s="325"/>
      <c r="AQ156" s="325"/>
      <c r="AR156" s="325"/>
      <c r="AS156" s="325"/>
      <c r="AT156" s="325"/>
      <c r="AU156" s="325"/>
      <c r="AV156" s="325"/>
      <c r="AW156" s="325"/>
      <c r="AX156" s="325"/>
      <c r="AY156" s="325"/>
      <c r="AZ156" s="325"/>
      <c r="BA156" s="325"/>
      <c r="BB156" s="325"/>
      <c r="BC156" s="325"/>
      <c r="BD156" s="325"/>
      <c r="BE156" s="325"/>
      <c r="BF156" s="325"/>
      <c r="BG156" s="325"/>
      <c r="BH156" s="325"/>
      <c r="BI156" s="325"/>
      <c r="BJ156" s="325"/>
      <c r="BK156" s="325"/>
      <c r="BL156" s="325"/>
      <c r="BM156" s="325"/>
      <c r="BN156" s="325"/>
      <c r="BO156" s="325"/>
      <c r="BP156" s="325"/>
      <c r="BQ156" s="325"/>
      <c r="BR156" s="325"/>
      <c r="BS156" s="325"/>
      <c r="BT156" s="325"/>
      <c r="BU156" s="325"/>
      <c r="BV156" s="325"/>
      <c r="BW156" s="325"/>
      <c r="BX156" s="325"/>
      <c r="BY156" s="325"/>
      <c r="BZ156" s="325"/>
      <c r="CA156" s="325"/>
      <c r="CB156" s="325"/>
      <c r="CC156" s="325"/>
      <c r="CD156" s="325"/>
      <c r="CE156" s="325"/>
      <c r="CF156" s="325"/>
      <c r="CG156" s="325"/>
      <c r="CH156" s="325"/>
      <c r="CI156" s="325"/>
      <c r="CJ156" s="325"/>
      <c r="CK156" s="325"/>
      <c r="CL156" s="325"/>
      <c r="CM156" s="325"/>
      <c r="CN156" s="325"/>
      <c r="CO156" s="325"/>
      <c r="CP156" s="325"/>
      <c r="CQ156" s="325"/>
      <c r="CR156" s="325"/>
    </row>
    <row r="157" spans="2:96" ht="16">
      <c r="B157" s="623" t="s">
        <v>760</v>
      </c>
      <c r="C157" s="613"/>
      <c r="D157" s="614"/>
      <c r="E157" s="614"/>
      <c r="F157" s="614"/>
      <c r="G157" s="614"/>
      <c r="H157" s="626">
        <v>-10.85026858717309</v>
      </c>
      <c r="I157" s="626">
        <v>-21.221123976481508</v>
      </c>
      <c r="J157" s="626">
        <v>-27.668535233680583</v>
      </c>
      <c r="K157" s="626">
        <v>-26.634434863970604</v>
      </c>
      <c r="L157" s="626">
        <v>-40.03902529955721</v>
      </c>
      <c r="M157" s="626">
        <v>-43.186474492561679</v>
      </c>
      <c r="N157" s="626">
        <v>-32.546277326721629</v>
      </c>
      <c r="O157" s="626">
        <v>-31.851353746669158</v>
      </c>
      <c r="P157" s="626">
        <v>-16.52202619066113</v>
      </c>
      <c r="Q157" s="626">
        <v>-30.662104179735884</v>
      </c>
      <c r="R157" s="626">
        <v>-29.869682148689325</v>
      </c>
      <c r="S157" s="626">
        <v>-30.98981861788657</v>
      </c>
      <c r="T157" s="626">
        <v>-38.583110620731986</v>
      </c>
      <c r="U157" s="626">
        <v>-90.465879830166728</v>
      </c>
      <c r="V157" s="626">
        <v>-131.96856034817728</v>
      </c>
      <c r="W157" s="626">
        <v>-145.33916378997236</v>
      </c>
      <c r="X157" s="626">
        <v>-106.55421248046068</v>
      </c>
      <c r="Y157" s="626">
        <v>-269.92187486262299</v>
      </c>
      <c r="Z157" s="626">
        <v>-242.06292706179136</v>
      </c>
      <c r="AA157" s="626">
        <v>-299.37399585495569</v>
      </c>
      <c r="AB157" s="626">
        <v>-290.83044813771716</v>
      </c>
      <c r="AC157" s="626">
        <v>-177.26692964128569</v>
      </c>
      <c r="AD157" s="626">
        <v>-177.26692964128569</v>
      </c>
      <c r="AE157" s="626">
        <v>-177.26692964128569</v>
      </c>
      <c r="AF157" s="626">
        <v>-177.26692964128569</v>
      </c>
      <c r="AG157" s="325"/>
      <c r="AH157" s="325"/>
      <c r="AI157" s="325"/>
      <c r="AJ157" s="325"/>
      <c r="AK157" s="325"/>
      <c r="AL157" s="325"/>
      <c r="AM157" s="325"/>
      <c r="AN157" s="325"/>
      <c r="AO157" s="325"/>
      <c r="AP157" s="325"/>
      <c r="AQ157" s="325"/>
      <c r="AR157" s="325"/>
      <c r="AS157" s="325"/>
      <c r="AT157" s="325"/>
      <c r="AU157" s="325"/>
      <c r="AV157" s="325"/>
      <c r="AW157" s="325"/>
      <c r="AX157" s="325"/>
      <c r="AY157" s="325"/>
      <c r="AZ157" s="325"/>
      <c r="BA157" s="325"/>
      <c r="BB157" s="325"/>
      <c r="BC157" s="325"/>
      <c r="BD157" s="325"/>
      <c r="BE157" s="325"/>
      <c r="BF157" s="325"/>
      <c r="BG157" s="325"/>
      <c r="BH157" s="325"/>
      <c r="BI157" s="325"/>
      <c r="BJ157" s="325"/>
      <c r="BK157" s="325"/>
      <c r="BL157" s="325"/>
      <c r="BM157" s="325"/>
      <c r="BN157" s="325"/>
      <c r="BO157" s="325"/>
      <c r="BP157" s="325"/>
      <c r="BQ157" s="325"/>
      <c r="BR157" s="325"/>
      <c r="BS157" s="325"/>
      <c r="BT157" s="325"/>
      <c r="BU157" s="325"/>
      <c r="BV157" s="325"/>
      <c r="BW157" s="325"/>
      <c r="BX157" s="325"/>
      <c r="BY157" s="325"/>
      <c r="BZ157" s="325"/>
      <c r="CA157" s="325"/>
      <c r="CB157" s="325"/>
      <c r="CC157" s="325"/>
      <c r="CD157" s="325"/>
      <c r="CE157" s="325"/>
      <c r="CF157" s="325"/>
      <c r="CG157" s="325"/>
      <c r="CH157" s="325"/>
      <c r="CI157" s="325"/>
      <c r="CJ157" s="325"/>
      <c r="CK157" s="325"/>
      <c r="CL157" s="325"/>
      <c r="CM157" s="325"/>
      <c r="CN157" s="325"/>
      <c r="CO157" s="325"/>
      <c r="CP157" s="325"/>
      <c r="CQ157" s="325"/>
      <c r="CR157" s="325"/>
    </row>
    <row r="158" spans="2:96" ht="16">
      <c r="B158" s="623" t="s">
        <v>761</v>
      </c>
      <c r="C158" s="613"/>
      <c r="D158" s="614"/>
      <c r="E158" s="614"/>
      <c r="F158" s="614"/>
      <c r="G158" s="614"/>
      <c r="H158" s="626">
        <v>214.39071585000002</v>
      </c>
      <c r="I158" s="626">
        <v>212.61176087638913</v>
      </c>
      <c r="J158" s="626">
        <v>202.84106506203719</v>
      </c>
      <c r="K158" s="626">
        <v>214.76721991887266</v>
      </c>
      <c r="L158" s="626">
        <v>233.48313937028601</v>
      </c>
      <c r="M158" s="626">
        <v>271.28095205016024</v>
      </c>
      <c r="N158" s="626">
        <v>292.27661610894023</v>
      </c>
      <c r="O158" s="626">
        <v>400.98037543477267</v>
      </c>
      <c r="P158" s="626">
        <v>282.19024498729721</v>
      </c>
      <c r="Q158" s="626">
        <v>322.19811190032027</v>
      </c>
      <c r="R158" s="626">
        <v>311.87281589092061</v>
      </c>
      <c r="S158" s="626">
        <v>692.08148550534293</v>
      </c>
      <c r="T158" s="626">
        <v>765.3819898675539</v>
      </c>
      <c r="U158" s="626">
        <v>609.22174817233144</v>
      </c>
      <c r="V158" s="626">
        <v>750.94107350335719</v>
      </c>
      <c r="W158" s="626">
        <v>709.64840196502837</v>
      </c>
      <c r="X158" s="626">
        <v>683.77357964404405</v>
      </c>
      <c r="Y158" s="626">
        <v>611.147905155221</v>
      </c>
      <c r="Z158" s="626">
        <v>642.00712343134762</v>
      </c>
      <c r="AA158" s="626">
        <v>793.27141853355727</v>
      </c>
      <c r="AB158" s="626">
        <v>742.18503460991781</v>
      </c>
      <c r="AC158" s="626">
        <v>800.29045004130796</v>
      </c>
      <c r="AD158" s="626">
        <v>800.29045004130796</v>
      </c>
      <c r="AE158" s="626">
        <v>800.29045004130796</v>
      </c>
      <c r="AF158" s="626">
        <v>800.29045004130796</v>
      </c>
      <c r="AG158" s="325"/>
      <c r="AH158" s="325"/>
      <c r="AI158" s="325"/>
      <c r="AJ158" s="325"/>
      <c r="AK158" s="325"/>
      <c r="AL158" s="325"/>
      <c r="AM158" s="325"/>
      <c r="AN158" s="325"/>
      <c r="AO158" s="325"/>
      <c r="AP158" s="325"/>
      <c r="AQ158" s="325"/>
      <c r="AR158" s="325"/>
      <c r="AS158" s="325"/>
      <c r="AT158" s="325"/>
      <c r="AU158" s="325"/>
      <c r="AV158" s="325"/>
      <c r="AW158" s="325"/>
      <c r="AX158" s="325"/>
      <c r="AY158" s="325"/>
      <c r="AZ158" s="325"/>
      <c r="BA158" s="325"/>
      <c r="BB158" s="325"/>
      <c r="BC158" s="325"/>
      <c r="BD158" s="325"/>
      <c r="BE158" s="325"/>
      <c r="BF158" s="325"/>
      <c r="BG158" s="325"/>
      <c r="BH158" s="325"/>
      <c r="BI158" s="325"/>
      <c r="BJ158" s="325"/>
      <c r="BK158" s="325"/>
      <c r="BL158" s="325"/>
      <c r="BM158" s="325"/>
      <c r="BN158" s="325"/>
      <c r="BO158" s="325"/>
      <c r="BP158" s="325"/>
      <c r="BQ158" s="325"/>
      <c r="BR158" s="325"/>
      <c r="BS158" s="325"/>
      <c r="BT158" s="325"/>
      <c r="BU158" s="325"/>
      <c r="BV158" s="325"/>
      <c r="BW158" s="325"/>
      <c r="BX158" s="325"/>
      <c r="BY158" s="325"/>
      <c r="BZ158" s="325"/>
      <c r="CA158" s="325"/>
      <c r="CB158" s="325"/>
      <c r="CC158" s="325"/>
      <c r="CD158" s="325"/>
      <c r="CE158" s="325"/>
      <c r="CF158" s="325"/>
      <c r="CG158" s="325"/>
      <c r="CH158" s="325"/>
      <c r="CI158" s="325"/>
      <c r="CJ158" s="325"/>
      <c r="CK158" s="325"/>
      <c r="CL158" s="325"/>
      <c r="CM158" s="325"/>
      <c r="CN158" s="325"/>
      <c r="CO158" s="325"/>
      <c r="CP158" s="325"/>
      <c r="CQ158" s="325"/>
      <c r="CR158" s="325"/>
    </row>
    <row r="159" spans="2:96" ht="16">
      <c r="B159" s="612" t="s">
        <v>785</v>
      </c>
      <c r="C159" s="613" t="s">
        <v>762</v>
      </c>
      <c r="D159" s="612"/>
      <c r="E159" s="612"/>
      <c r="F159" s="612"/>
      <c r="G159" s="612"/>
      <c r="H159" s="627">
        <v>678.23915654198959</v>
      </c>
      <c r="I159" s="627">
        <v>744.90062928396685</v>
      </c>
      <c r="J159" s="627">
        <v>805.0621107382085</v>
      </c>
      <c r="K159" s="627">
        <v>860.96514691866662</v>
      </c>
      <c r="L159" s="627">
        <v>1072.3120867689988</v>
      </c>
      <c r="M159" s="627">
        <v>1308.6425149009194</v>
      </c>
      <c r="N159" s="627">
        <v>1569.8651693911092</v>
      </c>
      <c r="O159" s="627">
        <v>1950.2558010609328</v>
      </c>
      <c r="P159" s="627">
        <v>2271.4308847140824</v>
      </c>
      <c r="Q159" s="627">
        <v>2885.4137650955859</v>
      </c>
      <c r="R159" s="627">
        <v>3294.4021936195622</v>
      </c>
      <c r="S159" s="627">
        <v>3886.3247377978487</v>
      </c>
      <c r="T159" s="627">
        <v>4697.9031258125206</v>
      </c>
      <c r="U159" s="627">
        <v>5120.1922533571533</v>
      </c>
      <c r="V159" s="627">
        <v>5573.9369110503512</v>
      </c>
      <c r="W159" s="627">
        <v>6116.0415060798896</v>
      </c>
      <c r="X159" s="627">
        <v>6654.8691248575324</v>
      </c>
      <c r="Y159" s="627">
        <v>7155.5256125429514</v>
      </c>
      <c r="Z159" s="627">
        <v>8094.178376062333</v>
      </c>
      <c r="AA159" s="627">
        <v>8791.0129156737239</v>
      </c>
      <c r="AB159" s="627">
        <v>9775.1500991928551</v>
      </c>
      <c r="AC159" s="627">
        <v>10431.704574308289</v>
      </c>
      <c r="AD159" s="627">
        <v>10431.704574308289</v>
      </c>
      <c r="AE159" s="627">
        <v>10431.704574308289</v>
      </c>
      <c r="AF159" s="627">
        <v>10431.704574308289</v>
      </c>
      <c r="AG159" s="325"/>
      <c r="AH159" s="325"/>
      <c r="AI159" s="325"/>
      <c r="AJ159" s="325"/>
      <c r="AK159" s="325"/>
      <c r="AL159" s="325"/>
      <c r="AM159" s="325"/>
      <c r="AN159" s="325"/>
      <c r="AO159" s="325"/>
      <c r="AP159" s="325"/>
      <c r="AQ159" s="325"/>
      <c r="AR159" s="325"/>
      <c r="AS159" s="325"/>
      <c r="AT159" s="325"/>
      <c r="AU159" s="325"/>
      <c r="AV159" s="325"/>
      <c r="AW159" s="325"/>
      <c r="AX159" s="325"/>
      <c r="AY159" s="325"/>
      <c r="AZ159" s="325"/>
      <c r="BA159" s="325"/>
      <c r="BB159" s="325"/>
      <c r="BC159" s="325"/>
      <c r="BD159" s="325"/>
      <c r="BE159" s="325"/>
      <c r="BF159" s="325"/>
      <c r="BG159" s="325"/>
      <c r="BH159" s="325"/>
      <c r="BI159" s="325"/>
      <c r="BJ159" s="325"/>
      <c r="BK159" s="325"/>
      <c r="BL159" s="325"/>
      <c r="BM159" s="325"/>
      <c r="BN159" s="325"/>
      <c r="BO159" s="325"/>
      <c r="BP159" s="325"/>
      <c r="BQ159" s="325"/>
      <c r="BR159" s="325"/>
      <c r="BS159" s="325"/>
      <c r="BT159" s="325"/>
      <c r="BU159" s="325"/>
      <c r="BV159" s="325"/>
      <c r="BW159" s="325"/>
      <c r="BX159" s="325"/>
      <c r="BY159" s="325"/>
      <c r="BZ159" s="325"/>
      <c r="CA159" s="325"/>
      <c r="CB159" s="325"/>
      <c r="CC159" s="325"/>
      <c r="CD159" s="325"/>
      <c r="CE159" s="325"/>
      <c r="CF159" s="325"/>
      <c r="CG159" s="325"/>
      <c r="CH159" s="325"/>
      <c r="CI159" s="325"/>
      <c r="CJ159" s="325"/>
      <c r="CK159" s="325"/>
      <c r="CL159" s="325"/>
      <c r="CM159" s="325"/>
      <c r="CN159" s="325"/>
      <c r="CO159" s="325"/>
      <c r="CP159" s="325"/>
      <c r="CQ159" s="325"/>
      <c r="CR159" s="325"/>
    </row>
    <row r="160" spans="2:96" ht="16">
      <c r="B160" s="612" t="s">
        <v>763</v>
      </c>
      <c r="C160" s="613"/>
      <c r="D160" s="614"/>
      <c r="E160" s="614"/>
      <c r="F160" s="614"/>
      <c r="G160" s="614"/>
      <c r="H160" s="626">
        <v>1937.8261615485419</v>
      </c>
      <c r="I160" s="626">
        <v>2069.1684146776856</v>
      </c>
      <c r="J160" s="626">
        <v>2236.2836409394681</v>
      </c>
      <c r="K160" s="626">
        <v>2532.2504321137253</v>
      </c>
      <c r="L160" s="626">
        <v>2615.3953335829242</v>
      </c>
      <c r="M160" s="626">
        <v>2908.0944775575986</v>
      </c>
      <c r="N160" s="626">
        <v>3139.7303387822185</v>
      </c>
      <c r="O160" s="626">
        <v>3824.0309824724172</v>
      </c>
      <c r="P160" s="626">
        <v>3984.9664644106711</v>
      </c>
      <c r="Q160" s="626">
        <v>4371.8390380236151</v>
      </c>
      <c r="R160" s="626">
        <v>4706.2888480279462</v>
      </c>
      <c r="S160" s="626">
        <v>5323.7325175312999</v>
      </c>
      <c r="T160" s="626">
        <v>6022.9527254006671</v>
      </c>
      <c r="U160" s="626">
        <v>6321.2250041446332</v>
      </c>
      <c r="V160" s="626">
        <v>6635.6391798218474</v>
      </c>
      <c r="W160" s="626">
        <v>6950.0471659998748</v>
      </c>
      <c r="X160" s="626">
        <v>7562.3512782471962</v>
      </c>
      <c r="Y160" s="626">
        <v>7777.7452310249464</v>
      </c>
      <c r="Z160" s="626">
        <v>8094.178376062333</v>
      </c>
      <c r="AA160" s="626">
        <v>8879.8110259330551</v>
      </c>
      <c r="AB160" s="626">
        <v>9583.4804894047593</v>
      </c>
      <c r="AC160" s="626">
        <v>9483.3677948257173</v>
      </c>
      <c r="AD160" s="626">
        <v>9483.3677948257173</v>
      </c>
      <c r="AE160" s="626">
        <v>9483.3677948257173</v>
      </c>
      <c r="AF160" s="626">
        <v>9483.3677948257173</v>
      </c>
      <c r="AG160" s="325"/>
      <c r="AH160" s="325"/>
      <c r="AI160" s="325"/>
      <c r="AJ160" s="325"/>
      <c r="AK160" s="325"/>
      <c r="AL160" s="325"/>
      <c r="AM160" s="325"/>
      <c r="AN160" s="325"/>
      <c r="AO160" s="325"/>
      <c r="AP160" s="325"/>
      <c r="AQ160" s="325"/>
      <c r="AR160" s="325"/>
      <c r="AS160" s="325"/>
      <c r="AT160" s="325"/>
      <c r="AU160" s="325"/>
      <c r="AV160" s="325"/>
      <c r="AW160" s="325"/>
      <c r="AX160" s="325"/>
      <c r="AY160" s="325"/>
      <c r="AZ160" s="325"/>
      <c r="BA160" s="325"/>
      <c r="BB160" s="325"/>
      <c r="BC160" s="325"/>
      <c r="BD160" s="325"/>
      <c r="BE160" s="325"/>
      <c r="BF160" s="325"/>
      <c r="BG160" s="325"/>
      <c r="BH160" s="325"/>
      <c r="BI160" s="325"/>
      <c r="BJ160" s="325"/>
      <c r="BK160" s="325"/>
      <c r="BL160" s="325"/>
      <c r="BM160" s="325"/>
      <c r="BN160" s="325"/>
      <c r="BO160" s="325"/>
      <c r="BP160" s="325"/>
      <c r="BQ160" s="325"/>
      <c r="BR160" s="325"/>
      <c r="BS160" s="325"/>
      <c r="BT160" s="325"/>
      <c r="BU160" s="325"/>
      <c r="BV160" s="325"/>
      <c r="BW160" s="325"/>
      <c r="BX160" s="325"/>
      <c r="BY160" s="325"/>
      <c r="BZ160" s="325"/>
      <c r="CA160" s="325"/>
      <c r="CB160" s="325"/>
      <c r="CC160" s="325"/>
      <c r="CD160" s="325"/>
      <c r="CE160" s="325"/>
      <c r="CF160" s="325"/>
      <c r="CG160" s="325"/>
      <c r="CH160" s="325"/>
      <c r="CI160" s="325"/>
      <c r="CJ160" s="325"/>
      <c r="CK160" s="325"/>
      <c r="CL160" s="325"/>
      <c r="CM160" s="325"/>
      <c r="CN160" s="325"/>
      <c r="CO160" s="325"/>
      <c r="CP160" s="325"/>
      <c r="CQ160" s="325"/>
      <c r="CR160" s="325"/>
    </row>
    <row r="161" spans="2:107" ht="16">
      <c r="B161" s="612" t="s">
        <v>764</v>
      </c>
      <c r="C161" s="613"/>
      <c r="D161" s="614"/>
      <c r="E161" s="614"/>
      <c r="F161" s="614"/>
      <c r="G161" s="614"/>
      <c r="H161" s="626">
        <v>1937.8261615485419</v>
      </c>
      <c r="I161" s="626">
        <v>2069.1684146776856</v>
      </c>
      <c r="J161" s="626">
        <v>2236.2836409394681</v>
      </c>
      <c r="K161" s="626">
        <v>2532.2504321137253</v>
      </c>
      <c r="L161" s="626">
        <v>2615.3953335829242</v>
      </c>
      <c r="M161" s="626">
        <v>2908.0944775575986</v>
      </c>
      <c r="N161" s="626">
        <v>3139.7303387822185</v>
      </c>
      <c r="O161" s="626">
        <v>3824.0309824724172</v>
      </c>
      <c r="P161" s="626">
        <v>3984.9664644106711</v>
      </c>
      <c r="Q161" s="626">
        <v>4371.8390380236151</v>
      </c>
      <c r="R161" s="626">
        <v>4706.2888480279462</v>
      </c>
      <c r="S161" s="626">
        <v>5185.7032485306154</v>
      </c>
      <c r="T161" s="626">
        <v>5725.0535377461802</v>
      </c>
      <c r="U161" s="626">
        <v>5932.4978722680898</v>
      </c>
      <c r="V161" s="626">
        <v>5902.8940695827569</v>
      </c>
      <c r="W161" s="626">
        <v>5889.1078903512007</v>
      </c>
      <c r="X161" s="626">
        <v>6328.9746923196863</v>
      </c>
      <c r="Y161" s="626">
        <v>6444.2977618956747</v>
      </c>
      <c r="Z161" s="626">
        <v>6720.6365753284463</v>
      </c>
      <c r="AA161" s="626">
        <v>7298.1034150725191</v>
      </c>
      <c r="AB161" s="626">
        <v>7899.2621767813671</v>
      </c>
      <c r="AC161" s="626">
        <v>7768.5354887088079</v>
      </c>
      <c r="AD161" s="626">
        <v>7768.5354887088079</v>
      </c>
      <c r="AE161" s="626">
        <v>7768.5354887088079</v>
      </c>
      <c r="AF161" s="626">
        <v>7768.5354887088079</v>
      </c>
      <c r="AG161" s="325"/>
      <c r="AH161" s="325"/>
      <c r="AI161" s="325"/>
      <c r="AJ161" s="325"/>
      <c r="AK161" s="325"/>
      <c r="AL161" s="325"/>
      <c r="AM161" s="325"/>
      <c r="AN161" s="325"/>
      <c r="AO161" s="325"/>
      <c r="AP161" s="325"/>
      <c r="AQ161" s="325"/>
      <c r="AR161" s="325"/>
      <c r="AS161" s="325"/>
      <c r="AT161" s="325"/>
      <c r="AU161" s="325"/>
      <c r="AV161" s="325"/>
      <c r="AW161" s="325"/>
      <c r="AX161" s="325"/>
      <c r="AY161" s="325"/>
      <c r="AZ161" s="325"/>
      <c r="BA161" s="325"/>
      <c r="BB161" s="325"/>
      <c r="BC161" s="325"/>
      <c r="BD161" s="325"/>
      <c r="BE161" s="325"/>
      <c r="BF161" s="325"/>
      <c r="BG161" s="325"/>
      <c r="BH161" s="325"/>
      <c r="BI161" s="325"/>
      <c r="BJ161" s="325"/>
      <c r="BK161" s="325"/>
      <c r="BL161" s="325"/>
      <c r="BM161" s="325"/>
      <c r="BN161" s="325"/>
      <c r="BO161" s="325"/>
      <c r="BP161" s="325"/>
      <c r="BQ161" s="325"/>
      <c r="BR161" s="325"/>
      <c r="BS161" s="325"/>
      <c r="BT161" s="325"/>
      <c r="BU161" s="325"/>
      <c r="BV161" s="325"/>
      <c r="BW161" s="325"/>
      <c r="BX161" s="325"/>
      <c r="BY161" s="325"/>
      <c r="BZ161" s="325"/>
      <c r="CA161" s="325"/>
      <c r="CB161" s="325"/>
      <c r="CC161" s="325"/>
      <c r="CD161" s="325"/>
      <c r="CE161" s="325"/>
      <c r="CF161" s="325"/>
      <c r="CG161" s="325"/>
      <c r="CH161" s="325"/>
      <c r="CI161" s="325"/>
      <c r="CJ161" s="325"/>
      <c r="CK161" s="325"/>
      <c r="CL161" s="325"/>
      <c r="CM161" s="325"/>
      <c r="CN161" s="325"/>
      <c r="CO161" s="325"/>
      <c r="CP161" s="325"/>
      <c r="CQ161" s="325"/>
      <c r="CR161" s="325"/>
    </row>
    <row r="162" spans="2:107" ht="16">
      <c r="B162" s="369" t="s">
        <v>786</v>
      </c>
      <c r="C162" s="332"/>
      <c r="D162" s="331"/>
      <c r="E162" s="331"/>
      <c r="F162" s="331"/>
      <c r="G162" s="331"/>
      <c r="H162" s="628">
        <v>2268.540447262827</v>
      </c>
      <c r="I162" s="628">
        <v>2429.3906368999078</v>
      </c>
      <c r="J162" s="628">
        <v>2603.1725298283568</v>
      </c>
      <c r="K162" s="628">
        <v>2936.1327850549023</v>
      </c>
      <c r="L162" s="628">
        <v>3002.444114070729</v>
      </c>
      <c r="M162" s="628">
        <v>3246.0944775575986</v>
      </c>
      <c r="N162" s="628">
        <v>3560.7303387822185</v>
      </c>
      <c r="O162" s="628">
        <v>3974.1290216881034</v>
      </c>
      <c r="P162" s="628">
        <v>4146.6682187966362</v>
      </c>
      <c r="Q162" s="628">
        <v>4605.5360077205842</v>
      </c>
      <c r="R162" s="628">
        <v>4865.0031337422315</v>
      </c>
      <c r="S162" s="628">
        <v>5580.091666887457</v>
      </c>
      <c r="T162" s="628">
        <v>6037.7988792468223</v>
      </c>
      <c r="U162" s="628">
        <v>6288.7558683421648</v>
      </c>
      <c r="V162" s="628">
        <v>6660.9725131551795</v>
      </c>
      <c r="W162" s="628">
        <v>6979.2008152472335</v>
      </c>
      <c r="X162" s="628">
        <v>7560.2686280173393</v>
      </c>
      <c r="Y162" s="628">
        <v>7741.215373509227</v>
      </c>
      <c r="Z162" s="628">
        <v>8094.1783760623312</v>
      </c>
      <c r="AA162" s="628">
        <v>8848.252313336623</v>
      </c>
      <c r="AB162" s="628">
        <v>9596.0882332850852</v>
      </c>
      <c r="AC162" s="628">
        <v>9460.9080287290817</v>
      </c>
      <c r="AD162" s="628">
        <v>9460.9080287290817</v>
      </c>
      <c r="AE162" s="628">
        <v>9460.9080287290817</v>
      </c>
      <c r="AF162" s="628">
        <v>9460.9080287290817</v>
      </c>
      <c r="AG162" s="325"/>
      <c r="AH162" s="325"/>
      <c r="AI162" s="325"/>
      <c r="AJ162" s="325"/>
      <c r="AK162" s="325"/>
      <c r="AL162" s="325"/>
      <c r="AM162" s="325"/>
      <c r="AN162" s="325"/>
      <c r="AO162" s="325"/>
      <c r="AP162" s="325"/>
      <c r="AQ162" s="325"/>
      <c r="AR162" s="325"/>
      <c r="AS162" s="325"/>
      <c r="AT162" s="325"/>
      <c r="AU162" s="325"/>
      <c r="AV162" s="325"/>
      <c r="AW162" s="325"/>
      <c r="AX162" s="325"/>
      <c r="AY162" s="325"/>
      <c r="AZ162" s="325"/>
      <c r="BA162" s="325"/>
      <c r="BB162" s="325"/>
      <c r="BC162" s="325"/>
      <c r="BD162" s="325"/>
      <c r="BE162" s="325"/>
      <c r="BF162" s="325"/>
      <c r="BG162" s="325"/>
      <c r="BH162" s="325"/>
      <c r="BI162" s="325"/>
      <c r="BJ162" s="325"/>
      <c r="BK162" s="325"/>
      <c r="BL162" s="325"/>
      <c r="BM162" s="325"/>
      <c r="BN162" s="325"/>
      <c r="BO162" s="325"/>
      <c r="BP162" s="325"/>
      <c r="BQ162" s="325"/>
      <c r="BR162" s="325"/>
      <c r="BS162" s="325"/>
      <c r="BT162" s="325"/>
      <c r="BU162" s="325"/>
      <c r="BV162" s="325"/>
      <c r="BW162" s="325"/>
      <c r="BX162" s="325"/>
      <c r="BY162" s="325"/>
      <c r="BZ162" s="325"/>
      <c r="CA162" s="325"/>
      <c r="CB162" s="325"/>
      <c r="CC162" s="325"/>
      <c r="CD162" s="325"/>
      <c r="CE162" s="325"/>
      <c r="CF162" s="325"/>
      <c r="CG162" s="325"/>
      <c r="CH162" s="325"/>
      <c r="CI162" s="325"/>
      <c r="CJ162" s="325"/>
      <c r="CK162" s="325"/>
      <c r="CL162" s="325"/>
      <c r="CM162" s="325"/>
      <c r="CN162" s="325"/>
      <c r="CO162" s="325"/>
      <c r="CP162" s="325"/>
      <c r="CQ162" s="325"/>
      <c r="CR162" s="325"/>
    </row>
    <row r="163" spans="2:107" ht="16">
      <c r="B163" s="331"/>
      <c r="C163" s="332"/>
      <c r="D163" s="331"/>
      <c r="E163" s="331"/>
      <c r="F163" s="331"/>
      <c r="G163" s="331"/>
      <c r="H163" s="331"/>
      <c r="I163" s="331"/>
      <c r="J163" s="331"/>
      <c r="K163" s="331"/>
      <c r="L163" s="326"/>
      <c r="M163" s="331"/>
      <c r="N163" s="331"/>
      <c r="O163" s="331"/>
      <c r="P163" s="331"/>
      <c r="Q163" s="331"/>
      <c r="R163" s="331"/>
      <c r="S163" s="331"/>
      <c r="T163" s="326"/>
      <c r="U163" s="344"/>
      <c r="V163" s="344"/>
      <c r="W163" s="344"/>
      <c r="X163" s="344"/>
      <c r="Y163" s="344"/>
      <c r="Z163" s="344"/>
      <c r="AA163" s="331"/>
      <c r="AB163" s="331"/>
      <c r="AC163" s="331"/>
      <c r="AD163" s="331"/>
      <c r="AE163" s="325"/>
      <c r="AF163" s="325"/>
      <c r="AG163" s="325"/>
      <c r="AH163" s="325"/>
      <c r="AI163" s="325"/>
      <c r="AJ163" s="325"/>
      <c r="AK163" s="325"/>
      <c r="AL163" s="325"/>
      <c r="AM163" s="325"/>
      <c r="AN163" s="325"/>
      <c r="AO163" s="325"/>
      <c r="AP163" s="325"/>
      <c r="AQ163" s="325"/>
      <c r="AR163" s="325"/>
      <c r="AS163" s="325"/>
      <c r="AT163" s="325"/>
      <c r="AU163" s="325"/>
      <c r="AV163" s="325"/>
      <c r="AW163" s="325"/>
      <c r="AX163" s="325"/>
      <c r="AY163" s="325"/>
      <c r="AZ163" s="325"/>
      <c r="BA163" s="325"/>
      <c r="BB163" s="325"/>
      <c r="BC163" s="325"/>
      <c r="BD163" s="325"/>
      <c r="BE163" s="325"/>
      <c r="BF163" s="325"/>
      <c r="BG163" s="325"/>
      <c r="BH163" s="325"/>
      <c r="BI163" s="325"/>
      <c r="BJ163" s="325"/>
      <c r="BK163" s="325"/>
      <c r="BL163" s="325"/>
      <c r="BM163" s="325"/>
      <c r="BN163" s="325"/>
      <c r="BO163" s="325"/>
      <c r="BP163" s="325"/>
      <c r="BQ163" s="325"/>
      <c r="BR163" s="325"/>
      <c r="BS163" s="325"/>
      <c r="BT163" s="325"/>
      <c r="BU163" s="325"/>
      <c r="BV163" s="325"/>
      <c r="BW163" s="325"/>
      <c r="BX163" s="325"/>
      <c r="BY163" s="325"/>
      <c r="BZ163" s="325"/>
      <c r="CA163" s="325"/>
      <c r="CB163" s="325"/>
      <c r="CC163" s="325"/>
      <c r="CD163" s="325"/>
      <c r="CE163" s="325"/>
      <c r="CF163" s="325"/>
      <c r="CG163" s="325"/>
      <c r="CH163" s="325"/>
      <c r="CI163" s="325"/>
      <c r="CJ163" s="325"/>
      <c r="CK163" s="325"/>
      <c r="CL163" s="325"/>
      <c r="CM163" s="325"/>
      <c r="CN163" s="325"/>
      <c r="CO163" s="325"/>
      <c r="CP163" s="325"/>
      <c r="CQ163" s="325"/>
      <c r="CR163" s="325"/>
    </row>
    <row r="164" spans="2:107" ht="16">
      <c r="B164" s="369" t="s">
        <v>1079</v>
      </c>
      <c r="C164" s="332"/>
      <c r="D164" s="331"/>
      <c r="E164" s="331"/>
      <c r="F164" s="331"/>
      <c r="G164" s="331"/>
      <c r="H164" s="348" t="s">
        <v>765</v>
      </c>
      <c r="I164" s="331"/>
      <c r="J164" s="331"/>
      <c r="K164" s="331"/>
      <c r="L164" s="629" t="s">
        <v>766</v>
      </c>
      <c r="M164" s="331"/>
      <c r="N164" s="331"/>
      <c r="O164" s="331"/>
      <c r="P164" s="331"/>
      <c r="Q164" s="331"/>
      <c r="R164" s="331"/>
      <c r="S164" s="331"/>
      <c r="T164" s="326"/>
      <c r="U164" s="344"/>
      <c r="V164" s="344"/>
      <c r="W164" s="344"/>
      <c r="X164" s="344"/>
      <c r="Y164" s="344"/>
      <c r="Z164" s="344"/>
      <c r="AA164" s="331"/>
      <c r="AB164" s="331"/>
      <c r="AC164" s="331"/>
      <c r="AD164" s="331"/>
      <c r="AE164" s="325"/>
      <c r="AF164" s="629" t="s">
        <v>766</v>
      </c>
      <c r="AG164" s="325"/>
      <c r="AH164" s="325"/>
      <c r="AI164" s="325"/>
      <c r="AJ164" s="325"/>
      <c r="AK164" s="325"/>
      <c r="AL164" s="325"/>
      <c r="AM164" s="325"/>
      <c r="AN164" s="325"/>
      <c r="AO164" s="325"/>
      <c r="AP164" s="325"/>
      <c r="AQ164" s="325"/>
      <c r="AR164" s="325"/>
      <c r="AS164" s="325"/>
      <c r="AT164" s="325"/>
      <c r="AU164" s="325"/>
      <c r="AV164" s="325"/>
      <c r="AW164" s="325"/>
      <c r="AX164" s="325"/>
      <c r="AY164" s="325"/>
      <c r="AZ164" s="629" t="s">
        <v>766</v>
      </c>
      <c r="BA164" s="325"/>
      <c r="BB164" s="325"/>
      <c r="BC164" s="325"/>
      <c r="BD164" s="325"/>
      <c r="BE164" s="325"/>
      <c r="BF164" s="325"/>
      <c r="BG164" s="325"/>
      <c r="BH164" s="325"/>
      <c r="BI164" s="325"/>
      <c r="BJ164" s="325"/>
      <c r="BK164" s="325"/>
      <c r="BL164" s="325"/>
      <c r="BM164" s="325"/>
      <c r="BN164" s="325"/>
      <c r="BO164" s="325"/>
      <c r="BP164" s="325"/>
      <c r="BQ164" s="325"/>
      <c r="BR164" s="325"/>
      <c r="BS164" s="325"/>
      <c r="BT164" s="629" t="s">
        <v>766</v>
      </c>
      <c r="BU164" s="325"/>
      <c r="BV164" s="325"/>
      <c r="BW164" s="325"/>
      <c r="BX164" s="325"/>
      <c r="BY164" s="325"/>
      <c r="BZ164" s="325"/>
      <c r="CA164" s="325"/>
      <c r="CB164" s="325"/>
      <c r="CC164" s="325"/>
      <c r="CD164" s="325"/>
      <c r="CE164" s="325"/>
      <c r="CF164" s="325"/>
      <c r="CG164" s="325"/>
      <c r="CH164" s="325"/>
      <c r="CI164" s="325"/>
      <c r="CJ164" s="325"/>
      <c r="CK164" s="325"/>
      <c r="CL164" s="325"/>
      <c r="CM164" s="325"/>
      <c r="CN164" s="629" t="s">
        <v>766</v>
      </c>
      <c r="CO164" s="325"/>
      <c r="CP164" s="325"/>
      <c r="CQ164" s="325"/>
      <c r="CR164" s="325"/>
    </row>
    <row r="165" spans="2:107">
      <c r="B165" s="630"/>
      <c r="C165" s="630"/>
      <c r="D165" s="630"/>
      <c r="E165" s="630"/>
      <c r="F165" s="630"/>
      <c r="G165" s="630"/>
      <c r="H165" s="631">
        <v>1999</v>
      </c>
      <c r="I165" s="632" t="s">
        <v>767</v>
      </c>
      <c r="J165" s="632" t="s">
        <v>768</v>
      </c>
      <c r="K165" s="632" t="s">
        <v>769</v>
      </c>
      <c r="L165" s="631">
        <v>2000</v>
      </c>
      <c r="M165" s="632" t="s">
        <v>767</v>
      </c>
      <c r="N165" s="632" t="s">
        <v>768</v>
      </c>
      <c r="O165" s="632" t="s">
        <v>769</v>
      </c>
      <c r="P165" s="631">
        <v>2001</v>
      </c>
      <c r="Q165" s="632" t="s">
        <v>767</v>
      </c>
      <c r="R165" s="632" t="s">
        <v>768</v>
      </c>
      <c r="S165" s="632" t="s">
        <v>769</v>
      </c>
      <c r="T165" s="631">
        <v>2002</v>
      </c>
      <c r="U165" s="632" t="s">
        <v>767</v>
      </c>
      <c r="V165" s="632" t="s">
        <v>768</v>
      </c>
      <c r="W165" s="632" t="s">
        <v>769</v>
      </c>
      <c r="X165" s="631">
        <v>2003</v>
      </c>
      <c r="Y165" s="632" t="s">
        <v>767</v>
      </c>
      <c r="Z165" s="632" t="s">
        <v>768</v>
      </c>
      <c r="AA165" s="632" t="s">
        <v>769</v>
      </c>
      <c r="AB165" s="631">
        <v>2004</v>
      </c>
      <c r="AC165" s="632" t="s">
        <v>767</v>
      </c>
      <c r="AD165" s="632" t="s">
        <v>768</v>
      </c>
      <c r="AE165" s="632" t="s">
        <v>769</v>
      </c>
      <c r="AF165" s="631">
        <v>2005</v>
      </c>
      <c r="AG165" s="632" t="s">
        <v>767</v>
      </c>
      <c r="AH165" s="632" t="s">
        <v>768</v>
      </c>
      <c r="AI165" s="632" t="s">
        <v>769</v>
      </c>
      <c r="AJ165" s="631">
        <v>2006</v>
      </c>
      <c r="AK165" s="632" t="s">
        <v>767</v>
      </c>
      <c r="AL165" s="632" t="s">
        <v>768</v>
      </c>
      <c r="AM165" s="632" t="s">
        <v>769</v>
      </c>
      <c r="AN165" s="631">
        <v>2007</v>
      </c>
      <c r="AO165" s="632" t="s">
        <v>767</v>
      </c>
      <c r="AP165" s="632" t="s">
        <v>768</v>
      </c>
      <c r="AQ165" s="632" t="s">
        <v>769</v>
      </c>
      <c r="AR165" s="631">
        <v>2008</v>
      </c>
      <c r="AS165" s="632" t="s">
        <v>767</v>
      </c>
      <c r="AT165" s="632" t="s">
        <v>768</v>
      </c>
      <c r="AU165" s="632" t="s">
        <v>769</v>
      </c>
      <c r="AV165" s="631">
        <v>2009</v>
      </c>
      <c r="AW165" s="632" t="s">
        <v>767</v>
      </c>
      <c r="AX165" s="632" t="s">
        <v>768</v>
      </c>
      <c r="AY165" s="632" t="s">
        <v>769</v>
      </c>
      <c r="AZ165" s="631">
        <v>2010</v>
      </c>
      <c r="BA165" s="632" t="s">
        <v>767</v>
      </c>
      <c r="BB165" s="632" t="s">
        <v>768</v>
      </c>
      <c r="BC165" s="632" t="s">
        <v>769</v>
      </c>
      <c r="BD165" s="631">
        <v>2011</v>
      </c>
      <c r="BE165" s="632" t="s">
        <v>767</v>
      </c>
      <c r="BF165" s="632" t="s">
        <v>768</v>
      </c>
      <c r="BG165" s="632" t="s">
        <v>769</v>
      </c>
      <c r="BH165" s="631">
        <v>2012</v>
      </c>
      <c r="BI165" s="632" t="s">
        <v>767</v>
      </c>
      <c r="BJ165" s="632" t="s">
        <v>768</v>
      </c>
      <c r="BK165" s="632" t="s">
        <v>769</v>
      </c>
      <c r="BL165" s="631">
        <v>2013</v>
      </c>
      <c r="BM165" s="632" t="s">
        <v>767</v>
      </c>
      <c r="BN165" s="632" t="s">
        <v>768</v>
      </c>
      <c r="BO165" s="632" t="s">
        <v>769</v>
      </c>
      <c r="BP165" s="631">
        <v>2014</v>
      </c>
      <c r="BQ165" s="632" t="s">
        <v>767</v>
      </c>
      <c r="BR165" s="632" t="s">
        <v>768</v>
      </c>
      <c r="BS165" s="632" t="s">
        <v>769</v>
      </c>
      <c r="BT165" s="631">
        <v>2015</v>
      </c>
      <c r="BU165" s="632" t="s">
        <v>767</v>
      </c>
      <c r="BV165" s="632" t="s">
        <v>768</v>
      </c>
      <c r="BW165" s="632" t="s">
        <v>769</v>
      </c>
      <c r="BX165" s="631">
        <v>2016</v>
      </c>
      <c r="BY165" s="632" t="s">
        <v>767</v>
      </c>
      <c r="BZ165" s="632" t="s">
        <v>768</v>
      </c>
      <c r="CA165" s="632" t="s">
        <v>769</v>
      </c>
      <c r="CB165" s="631">
        <v>2017</v>
      </c>
      <c r="CC165" s="632" t="s">
        <v>767</v>
      </c>
      <c r="CD165" s="632" t="s">
        <v>768</v>
      </c>
      <c r="CE165" s="632" t="s">
        <v>769</v>
      </c>
      <c r="CF165" s="631">
        <v>2018</v>
      </c>
      <c r="CG165" s="632" t="s">
        <v>767</v>
      </c>
      <c r="CH165" s="632" t="s">
        <v>768</v>
      </c>
      <c r="CI165" s="632" t="s">
        <v>769</v>
      </c>
      <c r="CJ165" s="631">
        <v>2019</v>
      </c>
      <c r="CK165" s="632" t="s">
        <v>767</v>
      </c>
      <c r="CL165" s="632" t="s">
        <v>768</v>
      </c>
      <c r="CM165" s="632" t="s">
        <v>769</v>
      </c>
      <c r="CN165" s="631">
        <v>2020</v>
      </c>
      <c r="CO165" s="632" t="s">
        <v>767</v>
      </c>
      <c r="CP165" s="632" t="s">
        <v>768</v>
      </c>
      <c r="CQ165" s="632" t="s">
        <v>769</v>
      </c>
      <c r="CR165" s="631">
        <v>2021</v>
      </c>
      <c r="CS165" s="632" t="s">
        <v>767</v>
      </c>
      <c r="CT165" s="632" t="s">
        <v>768</v>
      </c>
      <c r="CU165" s="632" t="s">
        <v>769</v>
      </c>
      <c r="CV165" s="631">
        <v>2022</v>
      </c>
      <c r="CW165" s="632" t="s">
        <v>767</v>
      </c>
      <c r="CX165" s="632" t="s">
        <v>768</v>
      </c>
      <c r="CY165" s="632" t="s">
        <v>769</v>
      </c>
      <c r="CZ165" s="631">
        <v>2023</v>
      </c>
      <c r="DA165" s="632" t="s">
        <v>767</v>
      </c>
      <c r="DB165" s="632" t="s">
        <v>768</v>
      </c>
      <c r="DC165" s="632" t="s">
        <v>769</v>
      </c>
    </row>
    <row r="166" spans="2:107" ht="16">
      <c r="B166" s="608" t="s">
        <v>749</v>
      </c>
      <c r="C166" s="609"/>
      <c r="D166" s="610"/>
      <c r="E166" s="610"/>
      <c r="F166" s="610"/>
      <c r="G166" s="610"/>
      <c r="H166" s="618"/>
      <c r="I166" s="618"/>
      <c r="J166" s="618"/>
      <c r="K166" s="633"/>
      <c r="L166" s="618"/>
      <c r="M166" s="618"/>
      <c r="N166" s="618"/>
      <c r="O166" s="633"/>
      <c r="P166" s="618"/>
      <c r="Q166" s="618"/>
      <c r="R166" s="618"/>
      <c r="S166" s="633"/>
      <c r="T166" s="618"/>
      <c r="U166" s="618"/>
      <c r="V166" s="618"/>
      <c r="W166" s="633"/>
      <c r="X166" s="618"/>
      <c r="Y166" s="618"/>
      <c r="Z166" s="618"/>
      <c r="AA166" s="633"/>
      <c r="AB166" s="618"/>
      <c r="AC166" s="618"/>
      <c r="AD166" s="618"/>
      <c r="AE166" s="633"/>
      <c r="AF166" s="618"/>
      <c r="AG166" s="618"/>
      <c r="AH166" s="618"/>
      <c r="AI166" s="618"/>
      <c r="AJ166" s="618"/>
      <c r="AK166" s="618"/>
      <c r="AL166" s="618"/>
      <c r="AM166" s="633"/>
      <c r="AN166" s="618"/>
      <c r="AO166" s="618"/>
      <c r="AP166" s="618"/>
      <c r="AQ166" s="633"/>
      <c r="AR166" s="618"/>
      <c r="AS166" s="618"/>
      <c r="AT166" s="618"/>
      <c r="AU166" s="633"/>
      <c r="AV166" s="618"/>
      <c r="AW166" s="618"/>
      <c r="AX166" s="618"/>
      <c r="AY166" s="633"/>
      <c r="AZ166" s="618"/>
      <c r="BA166" s="618"/>
      <c r="BB166" s="618"/>
      <c r="BC166" s="633"/>
      <c r="BD166" s="618"/>
      <c r="BE166" s="618"/>
      <c r="BF166" s="618"/>
      <c r="BG166" s="633"/>
      <c r="BH166" s="618"/>
      <c r="BI166" s="618"/>
      <c r="BJ166" s="618"/>
      <c r="BK166" s="633"/>
      <c r="BL166" s="618"/>
      <c r="BM166" s="618"/>
      <c r="BN166" s="618"/>
      <c r="BO166" s="633"/>
      <c r="BP166" s="618"/>
      <c r="BQ166" s="618"/>
      <c r="BR166" s="618"/>
      <c r="BS166" s="633"/>
      <c r="BT166" s="618"/>
      <c r="BU166" s="618"/>
      <c r="BV166" s="618"/>
      <c r="BW166" s="633"/>
      <c r="BX166" s="618"/>
      <c r="BY166" s="618"/>
      <c r="BZ166" s="618"/>
      <c r="CA166" s="633"/>
      <c r="CB166" s="618"/>
      <c r="CC166" s="618"/>
      <c r="CD166" s="618"/>
      <c r="CE166" s="633"/>
      <c r="CF166" s="618"/>
      <c r="CG166" s="618"/>
      <c r="CH166" s="618"/>
      <c r="CI166" s="633"/>
      <c r="CJ166" s="618"/>
      <c r="CK166" s="618"/>
      <c r="CL166" s="618"/>
      <c r="CM166" s="633"/>
      <c r="CN166" s="618"/>
      <c r="CO166" s="618"/>
      <c r="CP166" s="618"/>
      <c r="CQ166" s="633"/>
      <c r="CR166" s="325"/>
    </row>
    <row r="167" spans="2:107">
      <c r="B167" s="612" t="s">
        <v>780</v>
      </c>
      <c r="C167" s="612"/>
      <c r="D167" s="614"/>
      <c r="E167" s="614"/>
      <c r="F167" s="614"/>
      <c r="G167" s="614"/>
      <c r="H167" s="615"/>
      <c r="I167" s="615"/>
      <c r="J167" s="615"/>
      <c r="K167" s="634">
        <v>3097.5</v>
      </c>
      <c r="L167" s="635">
        <v>3092.7841223360715</v>
      </c>
      <c r="M167" s="635">
        <v>3088.068244672143</v>
      </c>
      <c r="N167" s="635">
        <v>3083.3523670082141</v>
      </c>
      <c r="O167" s="634">
        <v>3078.6364893442856</v>
      </c>
      <c r="P167" s="635">
        <v>3081.0708588258426</v>
      </c>
      <c r="Q167" s="635">
        <v>3083.5052283074001</v>
      </c>
      <c r="R167" s="635">
        <v>3085.9395977889571</v>
      </c>
      <c r="S167" s="634">
        <v>3088.3739672705142</v>
      </c>
      <c r="T167" s="635">
        <v>3097.2004359311422</v>
      </c>
      <c r="U167" s="635">
        <v>3106.0269045917703</v>
      </c>
      <c r="V167" s="635">
        <v>3114.8533732523988</v>
      </c>
      <c r="W167" s="634">
        <v>3123.6798419130268</v>
      </c>
      <c r="X167" s="635">
        <v>3142.8050434938968</v>
      </c>
      <c r="Y167" s="635">
        <v>3161.9302450747664</v>
      </c>
      <c r="Z167" s="635">
        <v>3181.0554466556355</v>
      </c>
      <c r="AA167" s="634">
        <v>3200.1806482365055</v>
      </c>
      <c r="AB167" s="635">
        <v>3222.8430784805551</v>
      </c>
      <c r="AC167" s="635">
        <v>3245.5055087246055</v>
      </c>
      <c r="AD167" s="635">
        <v>3268.167938968656</v>
      </c>
      <c r="AE167" s="634">
        <v>3290.8303692127056</v>
      </c>
      <c r="AF167" s="635">
        <v>3319.6892401671794</v>
      </c>
      <c r="AG167" s="635">
        <v>3348.5481111216532</v>
      </c>
      <c r="AH167" s="635">
        <v>3377.406982076127</v>
      </c>
      <c r="AI167" s="635">
        <v>3406.2658530306007</v>
      </c>
      <c r="AJ167" s="635">
        <v>3444.16774516742</v>
      </c>
      <c r="AK167" s="635">
        <v>3482.0696373042383</v>
      </c>
      <c r="AL167" s="635">
        <v>3519.9715294410571</v>
      </c>
      <c r="AM167" s="634">
        <v>3557.8734215778763</v>
      </c>
      <c r="AN167" s="635">
        <v>3618.0494043432295</v>
      </c>
      <c r="AO167" s="635">
        <v>3678.2253871085832</v>
      </c>
      <c r="AP167" s="635">
        <v>3738.4013698739363</v>
      </c>
      <c r="AQ167" s="634">
        <v>3798.5773526392895</v>
      </c>
      <c r="AR167" s="635">
        <v>3892.0564228628964</v>
      </c>
      <c r="AS167" s="635">
        <v>3985.5354930865037</v>
      </c>
      <c r="AT167" s="635">
        <v>4079.0145633101106</v>
      </c>
      <c r="AU167" s="634">
        <v>4172.4936335337179</v>
      </c>
      <c r="AV167" s="635">
        <v>4253.0186971983803</v>
      </c>
      <c r="AW167" s="635">
        <v>4333.5437608630436</v>
      </c>
      <c r="AX167" s="635">
        <v>4414.0688245277061</v>
      </c>
      <c r="AY167" s="634">
        <v>4494.5938881923685</v>
      </c>
      <c r="AZ167" s="635">
        <v>4576.4859845217125</v>
      </c>
      <c r="BA167" s="635">
        <v>4658.3780808510564</v>
      </c>
      <c r="BB167" s="635">
        <v>4740.2701771804004</v>
      </c>
      <c r="BC167" s="634">
        <v>4822.1622735097444</v>
      </c>
      <c r="BD167" s="635">
        <v>4918.0705273980238</v>
      </c>
      <c r="BE167" s="635">
        <v>5013.9787812863033</v>
      </c>
      <c r="BF167" s="635">
        <v>5109.8870351745818</v>
      </c>
      <c r="BG167" s="634">
        <v>5205.7952890628612</v>
      </c>
      <c r="BH167" s="635">
        <v>5354.9042661664507</v>
      </c>
      <c r="BI167" s="635">
        <v>5504.0132432700411</v>
      </c>
      <c r="BJ167" s="635">
        <v>5653.1222203736315</v>
      </c>
      <c r="BK167" s="634">
        <v>5802.231197477221</v>
      </c>
      <c r="BL167" s="635">
        <v>5942.6306219388061</v>
      </c>
      <c r="BM167" s="635">
        <v>6083.0300464003903</v>
      </c>
      <c r="BN167" s="635">
        <v>6223.4294708619755</v>
      </c>
      <c r="BO167" s="634">
        <v>6363.8288953235606</v>
      </c>
      <c r="BP167" s="635">
        <v>6480.4129266432492</v>
      </c>
      <c r="BQ167" s="635">
        <v>6596.9969579629378</v>
      </c>
      <c r="BR167" s="635">
        <v>6713.5809892826255</v>
      </c>
      <c r="BS167" s="634">
        <v>6830.1650206023141</v>
      </c>
      <c r="BT167" s="635">
        <v>7010.8767563023312</v>
      </c>
      <c r="BU167" s="635">
        <v>7191.5884920023482</v>
      </c>
      <c r="BV167" s="635">
        <v>7372.3002277023652</v>
      </c>
      <c r="BW167" s="634">
        <v>7553.0119634023822</v>
      </c>
      <c r="BX167" s="635">
        <v>7800.7972559860846</v>
      </c>
      <c r="BY167" s="635">
        <v>8048.582548569786</v>
      </c>
      <c r="BZ167" s="635">
        <v>8296.3678411534875</v>
      </c>
      <c r="CA167" s="634">
        <v>8544.1531337371907</v>
      </c>
      <c r="CB167" s="635">
        <v>8724.4448075551954</v>
      </c>
      <c r="CC167" s="635">
        <v>8904.7364813731983</v>
      </c>
      <c r="CD167" s="635">
        <v>9085.028155191203</v>
      </c>
      <c r="CE167" s="634">
        <v>9265.3198290092078</v>
      </c>
      <c r="CF167" s="635">
        <v>9438.6543590732617</v>
      </c>
      <c r="CG167" s="635">
        <v>9611.9888891373175</v>
      </c>
      <c r="CH167" s="635">
        <v>9785.3234192013733</v>
      </c>
      <c r="CI167" s="634">
        <v>9958.6579492654273</v>
      </c>
      <c r="CJ167" s="635">
        <v>10228.063044740658</v>
      </c>
      <c r="CK167" s="635">
        <v>10497.468140215889</v>
      </c>
      <c r="CL167" s="635">
        <v>10766.873235691122</v>
      </c>
      <c r="CM167" s="634">
        <v>11036.278331166353</v>
      </c>
      <c r="CN167" s="635">
        <v>11211.071566531709</v>
      </c>
      <c r="CO167" s="635">
        <v>11385.864801897065</v>
      </c>
      <c r="CP167" s="635">
        <v>11560.658037262421</v>
      </c>
      <c r="CQ167" s="634">
        <v>11735.451272627777</v>
      </c>
      <c r="CR167" s="634"/>
    </row>
    <row r="168" spans="2:107">
      <c r="B168" s="612" t="s">
        <v>751</v>
      </c>
      <c r="C168" s="613"/>
      <c r="D168" s="614"/>
      <c r="E168" s="614"/>
      <c r="F168" s="614"/>
      <c r="G168" s="614"/>
      <c r="H168" s="616"/>
      <c r="I168" s="616"/>
      <c r="J168" s="616"/>
      <c r="K168" s="636">
        <v>0.04</v>
      </c>
      <c r="L168" s="635"/>
      <c r="M168" s="635"/>
      <c r="N168" s="635"/>
      <c r="O168" s="636">
        <v>0.04</v>
      </c>
      <c r="P168" s="635"/>
      <c r="Q168" s="635"/>
      <c r="R168" s="635"/>
      <c r="S168" s="636">
        <v>0.04</v>
      </c>
      <c r="T168" s="635"/>
      <c r="U168" s="635"/>
      <c r="V168" s="635"/>
      <c r="W168" s="636">
        <v>0.04</v>
      </c>
      <c r="X168" s="635"/>
      <c r="Y168" s="635"/>
      <c r="Z168" s="635"/>
      <c r="AA168" s="636">
        <v>0.04</v>
      </c>
      <c r="AB168" s="635"/>
      <c r="AC168" s="635"/>
      <c r="AD168" s="635"/>
      <c r="AE168" s="636">
        <v>0.04</v>
      </c>
      <c r="AF168" s="635"/>
      <c r="AG168" s="635"/>
      <c r="AH168" s="635"/>
      <c r="AI168" s="635">
        <v>0.04</v>
      </c>
      <c r="AJ168" s="635"/>
      <c r="AK168" s="635"/>
      <c r="AL168" s="635"/>
      <c r="AM168" s="636">
        <v>0.04</v>
      </c>
      <c r="AN168" s="635"/>
      <c r="AO168" s="635"/>
      <c r="AP168" s="635"/>
      <c r="AQ168" s="636">
        <v>0.04</v>
      </c>
      <c r="AR168" s="635"/>
      <c r="AS168" s="635"/>
      <c r="AT168" s="635"/>
      <c r="AU168" s="636">
        <v>0.04</v>
      </c>
      <c r="AV168" s="635"/>
      <c r="AW168" s="635"/>
      <c r="AX168" s="635"/>
      <c r="AY168" s="636">
        <v>0.04</v>
      </c>
      <c r="AZ168" s="635"/>
      <c r="BA168" s="635"/>
      <c r="BB168" s="635"/>
      <c r="BC168" s="636">
        <v>0.04</v>
      </c>
      <c r="BD168" s="635"/>
      <c r="BE168" s="635"/>
      <c r="BF168" s="635"/>
      <c r="BG168" s="636">
        <v>0.04</v>
      </c>
      <c r="BH168" s="635"/>
      <c r="BI168" s="635"/>
      <c r="BJ168" s="635"/>
      <c r="BK168" s="636">
        <v>0.04</v>
      </c>
      <c r="BL168" s="635"/>
      <c r="BM168" s="635"/>
      <c r="BN168" s="635"/>
      <c r="BO168" s="636">
        <v>0.04</v>
      </c>
      <c r="BP168" s="635"/>
      <c r="BQ168" s="635"/>
      <c r="BR168" s="635"/>
      <c r="BS168" s="636">
        <v>0.04</v>
      </c>
      <c r="BT168" s="635"/>
      <c r="BU168" s="635"/>
      <c r="BV168" s="635"/>
      <c r="BW168" s="636">
        <v>0.04</v>
      </c>
      <c r="BX168" s="635"/>
      <c r="BY168" s="635"/>
      <c r="BZ168" s="635"/>
      <c r="CA168" s="636">
        <v>0.04</v>
      </c>
      <c r="CB168" s="635"/>
      <c r="CC168" s="635"/>
      <c r="CD168" s="635"/>
      <c r="CE168" s="636">
        <v>0.04</v>
      </c>
      <c r="CF168" s="635"/>
      <c r="CG168" s="635"/>
      <c r="CH168" s="635"/>
      <c r="CI168" s="636">
        <v>0.04</v>
      </c>
      <c r="CJ168" s="635"/>
      <c r="CK168" s="635"/>
      <c r="CL168" s="635"/>
      <c r="CM168" s="636">
        <v>0.04</v>
      </c>
      <c r="CN168" s="635"/>
      <c r="CO168" s="635"/>
      <c r="CP168" s="635"/>
      <c r="CQ168" s="636">
        <v>0.04</v>
      </c>
      <c r="CR168" s="636"/>
    </row>
    <row r="169" spans="2:107">
      <c r="B169" s="612" t="s">
        <v>781</v>
      </c>
      <c r="C169" s="612" t="s">
        <v>752</v>
      </c>
      <c r="D169" s="614"/>
      <c r="E169" s="614"/>
      <c r="F169" s="614"/>
      <c r="G169" s="614"/>
      <c r="H169" s="615"/>
      <c r="I169" s="615"/>
      <c r="J169" s="615"/>
      <c r="K169" s="634">
        <v>619.5</v>
      </c>
      <c r="L169" s="635">
        <v>660.08328837821432</v>
      </c>
      <c r="M169" s="635">
        <v>700.66657675642853</v>
      </c>
      <c r="N169" s="635">
        <v>741.24986513464273</v>
      </c>
      <c r="O169" s="634">
        <v>781.83315351285705</v>
      </c>
      <c r="P169" s="635">
        <v>802.25468224090162</v>
      </c>
      <c r="Q169" s="635">
        <v>822.67621096894641</v>
      </c>
      <c r="R169" s="635">
        <v>843.09773969699108</v>
      </c>
      <c r="S169" s="634">
        <v>863.51926842503565</v>
      </c>
      <c r="T169" s="635">
        <v>883.27384511276387</v>
      </c>
      <c r="U169" s="635">
        <v>903.02842180049197</v>
      </c>
      <c r="V169" s="635">
        <v>922.78299848822007</v>
      </c>
      <c r="W169" s="634">
        <v>942.53757517594829</v>
      </c>
      <c r="X169" s="635">
        <v>960.11553755332079</v>
      </c>
      <c r="Y169" s="635">
        <v>977.69349993069341</v>
      </c>
      <c r="Z169" s="635">
        <v>995.27146230806602</v>
      </c>
      <c r="AA169" s="634">
        <v>1012.8494246854385</v>
      </c>
      <c r="AB169" s="635">
        <v>1033.3013198839847</v>
      </c>
      <c r="AC169" s="635">
        <v>1053.7532150825309</v>
      </c>
      <c r="AD169" s="635">
        <v>1074.2051102810772</v>
      </c>
      <c r="AE169" s="634">
        <v>1094.6570054796232</v>
      </c>
      <c r="AF169" s="635">
        <v>1120.7187278199481</v>
      </c>
      <c r="AG169" s="635">
        <v>1146.7804501602727</v>
      </c>
      <c r="AH169" s="635">
        <v>1172.8421725005974</v>
      </c>
      <c r="AI169" s="635">
        <v>1198.903894840922</v>
      </c>
      <c r="AJ169" s="635">
        <v>1235.1855600311787</v>
      </c>
      <c r="AK169" s="635">
        <v>1271.4672252214355</v>
      </c>
      <c r="AL169" s="635">
        <v>1307.7488904116922</v>
      </c>
      <c r="AM169" s="634">
        <v>1344.0305556019489</v>
      </c>
      <c r="AN169" s="635">
        <v>1388.4605533086819</v>
      </c>
      <c r="AO169" s="635">
        <v>1432.890551015415</v>
      </c>
      <c r="AP169" s="635">
        <v>1477.320548722148</v>
      </c>
      <c r="AQ169" s="634">
        <v>1521.7505464288813</v>
      </c>
      <c r="AR169" s="635">
        <v>1579.9017148887008</v>
      </c>
      <c r="AS169" s="635">
        <v>1638.0528833485203</v>
      </c>
      <c r="AT169" s="635">
        <v>1696.2040518083397</v>
      </c>
      <c r="AU169" s="634">
        <v>1754.3552202681592</v>
      </c>
      <c r="AV169" s="635">
        <v>1821.3155001414832</v>
      </c>
      <c r="AW169" s="635">
        <v>1888.2757800148072</v>
      </c>
      <c r="AX169" s="635">
        <v>1955.2360598881312</v>
      </c>
      <c r="AY169" s="634">
        <v>2022.1963397614552</v>
      </c>
      <c r="AZ169" s="635">
        <v>2095.7709879900585</v>
      </c>
      <c r="BA169" s="635">
        <v>2169.3456362186625</v>
      </c>
      <c r="BB169" s="635">
        <v>2242.9202844472661</v>
      </c>
      <c r="BC169" s="634">
        <v>2316.4949326758697</v>
      </c>
      <c r="BD169" s="635">
        <v>2393.625925710282</v>
      </c>
      <c r="BE169" s="635">
        <v>2470.7569187446943</v>
      </c>
      <c r="BF169" s="635">
        <v>2547.8879117791066</v>
      </c>
      <c r="BG169" s="634">
        <v>2625.0189048135185</v>
      </c>
      <c r="BH169" s="635">
        <v>2700.545685662481</v>
      </c>
      <c r="BI169" s="635">
        <v>2776.0724665114431</v>
      </c>
      <c r="BJ169" s="635">
        <v>2851.5992473604056</v>
      </c>
      <c r="BK169" s="634">
        <v>2927.1260282093681</v>
      </c>
      <c r="BL169" s="635">
        <v>3019.3112750276096</v>
      </c>
      <c r="BM169" s="635">
        <v>3111.496521845851</v>
      </c>
      <c r="BN169" s="635">
        <v>3203.681768664092</v>
      </c>
      <c r="BO169" s="634">
        <v>3295.8670154823335</v>
      </c>
      <c r="BP169" s="635">
        <v>3411.2004577386397</v>
      </c>
      <c r="BQ169" s="635">
        <v>3526.5338999949463</v>
      </c>
      <c r="BR169" s="635">
        <v>3641.8673422512525</v>
      </c>
      <c r="BS169" s="634">
        <v>3757.2007845075586</v>
      </c>
      <c r="BT169" s="635">
        <v>3870.1920420002789</v>
      </c>
      <c r="BU169" s="635">
        <v>3983.1832994929987</v>
      </c>
      <c r="BV169" s="635">
        <v>4096.1745569857194</v>
      </c>
      <c r="BW169" s="634">
        <v>4209.1658144784387</v>
      </c>
      <c r="BX169" s="635">
        <v>4298.8008974802779</v>
      </c>
      <c r="BY169" s="635">
        <v>4388.4359804821161</v>
      </c>
      <c r="BZ169" s="635">
        <v>4478.0710634839543</v>
      </c>
      <c r="CA169" s="634">
        <v>4567.7061464857934</v>
      </c>
      <c r="CB169" s="635">
        <v>4659.044739461493</v>
      </c>
      <c r="CC169" s="635">
        <v>4750.3833324371935</v>
      </c>
      <c r="CD169" s="635">
        <v>4841.7219254128941</v>
      </c>
      <c r="CE169" s="634">
        <v>4933.0605183885946</v>
      </c>
      <c r="CF169" s="635">
        <v>5042.9952118241972</v>
      </c>
      <c r="CG169" s="635">
        <v>5152.9299052597999</v>
      </c>
      <c r="CH169" s="635">
        <v>5262.8645986954025</v>
      </c>
      <c r="CI169" s="634">
        <v>5372.7992921310051</v>
      </c>
      <c r="CJ169" s="635">
        <v>5503.7435555667234</v>
      </c>
      <c r="CK169" s="635">
        <v>5634.6878190024427</v>
      </c>
      <c r="CL169" s="635">
        <v>5765.6320824381619</v>
      </c>
      <c r="CM169" s="634">
        <v>5896.5763458738802</v>
      </c>
      <c r="CN169" s="635">
        <v>6037.428072014025</v>
      </c>
      <c r="CO169" s="635">
        <v>6178.2797981541698</v>
      </c>
      <c r="CP169" s="635">
        <v>6319.1315242943147</v>
      </c>
      <c r="CQ169" s="634">
        <v>6459.9832504344595</v>
      </c>
      <c r="CR169" s="634"/>
    </row>
    <row r="170" spans="2:107">
      <c r="B170" s="612" t="s">
        <v>751</v>
      </c>
      <c r="C170" s="613"/>
      <c r="D170" s="614"/>
      <c r="E170" s="614"/>
      <c r="F170" s="614"/>
      <c r="G170" s="614"/>
      <c r="H170" s="617"/>
      <c r="I170" s="617"/>
      <c r="J170" s="617"/>
      <c r="K170" s="637">
        <v>2.5000000000000001E-2</v>
      </c>
      <c r="L170" s="635"/>
      <c r="M170" s="635"/>
      <c r="N170" s="635"/>
      <c r="O170" s="637">
        <v>2.5000000000000001E-2</v>
      </c>
      <c r="P170" s="635"/>
      <c r="Q170" s="635"/>
      <c r="R170" s="635"/>
      <c r="S170" s="637">
        <v>2.5000000000000001E-2</v>
      </c>
      <c r="T170" s="635"/>
      <c r="U170" s="635"/>
      <c r="V170" s="635"/>
      <c r="W170" s="637">
        <v>2.5000000000000001E-2</v>
      </c>
      <c r="X170" s="635"/>
      <c r="Y170" s="635"/>
      <c r="Z170" s="635"/>
      <c r="AA170" s="637">
        <v>2.5000000000000001E-2</v>
      </c>
      <c r="AB170" s="635"/>
      <c r="AC170" s="635"/>
      <c r="AD170" s="635"/>
      <c r="AE170" s="637">
        <v>2.5000000000000001E-2</v>
      </c>
      <c r="AF170" s="635"/>
      <c r="AG170" s="635"/>
      <c r="AH170" s="635"/>
      <c r="AI170" s="635">
        <v>2.5000000000000001E-2</v>
      </c>
      <c r="AJ170" s="635"/>
      <c r="AK170" s="635"/>
      <c r="AL170" s="635"/>
      <c r="AM170" s="637">
        <v>2.5000000000000001E-2</v>
      </c>
      <c r="AN170" s="635"/>
      <c r="AO170" s="635"/>
      <c r="AP170" s="635"/>
      <c r="AQ170" s="637">
        <v>2.5000000000000001E-2</v>
      </c>
      <c r="AR170" s="635"/>
      <c r="AS170" s="635"/>
      <c r="AT170" s="635"/>
      <c r="AU170" s="637">
        <v>2.5000000000000001E-2</v>
      </c>
      <c r="AV170" s="635"/>
      <c r="AW170" s="635"/>
      <c r="AX170" s="635"/>
      <c r="AY170" s="637">
        <v>2.5000000000000001E-2</v>
      </c>
      <c r="AZ170" s="635"/>
      <c r="BA170" s="635"/>
      <c r="BB170" s="635"/>
      <c r="BC170" s="637">
        <v>2.5000000000000001E-2</v>
      </c>
      <c r="BD170" s="635"/>
      <c r="BE170" s="635"/>
      <c r="BF170" s="635"/>
      <c r="BG170" s="637">
        <v>2.5000000000000001E-2</v>
      </c>
      <c r="BH170" s="635"/>
      <c r="BI170" s="635"/>
      <c r="BJ170" s="635"/>
      <c r="BK170" s="637">
        <v>2.5000000000000001E-2</v>
      </c>
      <c r="BL170" s="635"/>
      <c r="BM170" s="635"/>
      <c r="BN170" s="635"/>
      <c r="BO170" s="637">
        <v>2.5000000000000001E-2</v>
      </c>
      <c r="BP170" s="635"/>
      <c r="BQ170" s="635"/>
      <c r="BR170" s="635"/>
      <c r="BS170" s="637">
        <v>2.5000000000000001E-2</v>
      </c>
      <c r="BT170" s="635"/>
      <c r="BU170" s="635"/>
      <c r="BV170" s="635"/>
      <c r="BW170" s="637">
        <v>2.5000000000000001E-2</v>
      </c>
      <c r="BX170" s="635"/>
      <c r="BY170" s="635"/>
      <c r="BZ170" s="635"/>
      <c r="CA170" s="637">
        <v>2.5000000000000001E-2</v>
      </c>
      <c r="CB170" s="635"/>
      <c r="CC170" s="635"/>
      <c r="CD170" s="635"/>
      <c r="CE170" s="637">
        <v>2.5000000000000001E-2</v>
      </c>
      <c r="CF170" s="635"/>
      <c r="CG170" s="635"/>
      <c r="CH170" s="635"/>
      <c r="CI170" s="637">
        <v>2.5000000000000001E-2</v>
      </c>
      <c r="CJ170" s="635"/>
      <c r="CK170" s="635"/>
      <c r="CL170" s="635"/>
      <c r="CM170" s="637">
        <v>2.5000000000000001E-2</v>
      </c>
      <c r="CN170" s="635"/>
      <c r="CO170" s="635"/>
      <c r="CP170" s="635"/>
      <c r="CQ170" s="637">
        <v>2.5000000000000001E-2</v>
      </c>
      <c r="CR170" s="637"/>
    </row>
    <row r="171" spans="2:107">
      <c r="B171" s="608" t="s">
        <v>753</v>
      </c>
      <c r="C171" s="608" t="s">
        <v>754</v>
      </c>
      <c r="D171" s="614"/>
      <c r="E171" s="614"/>
      <c r="F171" s="614"/>
      <c r="G171" s="614"/>
      <c r="H171" s="614"/>
      <c r="I171" s="614"/>
      <c r="J171" s="614"/>
      <c r="K171" s="633"/>
      <c r="L171" s="638"/>
      <c r="M171" s="638"/>
      <c r="N171" s="638"/>
      <c r="O171" s="633"/>
      <c r="P171" s="638"/>
      <c r="Q171" s="638"/>
      <c r="R171" s="638"/>
      <c r="S171" s="633"/>
      <c r="T171" s="638"/>
      <c r="U171" s="638"/>
      <c r="V171" s="638"/>
      <c r="W171" s="633"/>
      <c r="X171" s="638"/>
      <c r="Y171" s="638"/>
      <c r="Z171" s="638"/>
      <c r="AA171" s="633"/>
      <c r="AB171" s="638"/>
      <c r="AC171" s="638"/>
      <c r="AD171" s="638"/>
      <c r="AE171" s="633"/>
      <c r="AF171" s="638"/>
      <c r="AG171" s="638"/>
      <c r="AH171" s="638"/>
      <c r="AI171" s="638"/>
      <c r="AJ171" s="638"/>
      <c r="AK171" s="638"/>
      <c r="AL171" s="638"/>
      <c r="AM171" s="633"/>
      <c r="AN171" s="638"/>
      <c r="AO171" s="638"/>
      <c r="AP171" s="638"/>
      <c r="AQ171" s="633"/>
      <c r="AR171" s="638"/>
      <c r="AS171" s="638"/>
      <c r="AT171" s="638"/>
      <c r="AU171" s="633"/>
      <c r="AV171" s="638"/>
      <c r="AW171" s="638"/>
      <c r="AX171" s="638"/>
      <c r="AY171" s="633"/>
      <c r="AZ171" s="638"/>
      <c r="BA171" s="638"/>
      <c r="BB171" s="638"/>
      <c r="BC171" s="633"/>
      <c r="BD171" s="638"/>
      <c r="BE171" s="638"/>
      <c r="BF171" s="638"/>
      <c r="BG171" s="633"/>
      <c r="BH171" s="638"/>
      <c r="BI171" s="638"/>
      <c r="BJ171" s="638"/>
      <c r="BK171" s="633"/>
      <c r="BL171" s="638"/>
      <c r="BM171" s="638"/>
      <c r="BN171" s="638"/>
      <c r="BO171" s="633"/>
      <c r="BP171" s="638"/>
      <c r="BQ171" s="638"/>
      <c r="BR171" s="638"/>
      <c r="BS171" s="633"/>
      <c r="BT171" s="638"/>
      <c r="BU171" s="638"/>
      <c r="BV171" s="638"/>
      <c r="BW171" s="633"/>
      <c r="BX171" s="638"/>
      <c r="BY171" s="638"/>
      <c r="BZ171" s="638"/>
      <c r="CA171" s="633"/>
      <c r="CB171" s="638"/>
      <c r="CC171" s="638"/>
      <c r="CD171" s="638"/>
      <c r="CE171" s="633"/>
      <c r="CF171" s="638"/>
      <c r="CG171" s="638"/>
      <c r="CH171" s="638"/>
      <c r="CI171" s="633"/>
      <c r="CJ171" s="638"/>
      <c r="CK171" s="638"/>
      <c r="CL171" s="638"/>
      <c r="CM171" s="633"/>
      <c r="CN171" s="638"/>
      <c r="CO171" s="638"/>
      <c r="CP171" s="638"/>
      <c r="CQ171" s="633"/>
      <c r="CR171" s="633"/>
    </row>
    <row r="172" spans="2:107">
      <c r="B172" s="619" t="s">
        <v>62</v>
      </c>
      <c r="C172" s="613"/>
      <c r="D172" s="614"/>
      <c r="E172" s="614"/>
      <c r="F172" s="614"/>
      <c r="G172" s="614"/>
      <c r="H172" s="620"/>
      <c r="I172" s="620"/>
      <c r="J172" s="620"/>
      <c r="K172" s="639">
        <v>-2.5571904269517498E-2</v>
      </c>
      <c r="L172" s="640">
        <v>5.3036972163650886E-3</v>
      </c>
      <c r="M172" s="640">
        <v>5.3036972163650886E-3</v>
      </c>
      <c r="N172" s="640">
        <v>5.3036972163650886E-3</v>
      </c>
      <c r="O172" s="639">
        <v>5.3036972163650886E-3</v>
      </c>
      <c r="P172" s="640">
        <v>2.8735576192563395E-3</v>
      </c>
      <c r="Q172" s="640">
        <v>2.8735576192563395E-3</v>
      </c>
      <c r="R172" s="640">
        <v>2.8735576192563395E-3</v>
      </c>
      <c r="S172" s="639">
        <v>2.8735576192563395E-3</v>
      </c>
      <c r="T172" s="640">
        <v>-3.1254482495183256E-3</v>
      </c>
      <c r="U172" s="640">
        <v>-3.1254482495183256E-3</v>
      </c>
      <c r="V172" s="640">
        <v>-3.1254482495183256E-3</v>
      </c>
      <c r="W172" s="639">
        <v>-3.1254482495183256E-3</v>
      </c>
      <c r="X172" s="640">
        <v>2.9360590944187689E-2</v>
      </c>
      <c r="Y172" s="640">
        <v>2.9360590944187689E-2</v>
      </c>
      <c r="Z172" s="640">
        <v>2.9360590944187689E-2</v>
      </c>
      <c r="AA172" s="639">
        <v>2.9360590944187689E-2</v>
      </c>
      <c r="AB172" s="640">
        <v>2.9844520765015092E-2</v>
      </c>
      <c r="AC172" s="640">
        <v>2.9844520765015092E-2</v>
      </c>
      <c r="AD172" s="640">
        <v>2.9844520765015092E-2</v>
      </c>
      <c r="AE172" s="641">
        <v>2.9844520765015092E-2</v>
      </c>
      <c r="AF172" s="640">
        <v>2.2831744410141908E-2</v>
      </c>
      <c r="AG172" s="640">
        <v>2.2831744410141908E-2</v>
      </c>
      <c r="AH172" s="640">
        <v>2.2831744410141908E-2</v>
      </c>
      <c r="AI172" s="640">
        <v>2.2831744410141908E-2</v>
      </c>
      <c r="AJ172" s="640">
        <v>2.2078348595125474E-2</v>
      </c>
      <c r="AK172" s="640">
        <v>2.2078348595125474E-2</v>
      </c>
      <c r="AL172" s="640">
        <v>2.2078348595125474E-2</v>
      </c>
      <c r="AM172" s="641">
        <v>2.2078348595125474E-2</v>
      </c>
      <c r="AN172" s="640">
        <v>2.2702435271531374E-2</v>
      </c>
      <c r="AO172" s="640">
        <v>2.2702435271531374E-2</v>
      </c>
      <c r="AP172" s="640">
        <v>2.2702435271531374E-2</v>
      </c>
      <c r="AQ172" s="641">
        <v>2.2702435271531374E-2</v>
      </c>
      <c r="AR172" s="640">
        <v>3.8603774124575996E-2</v>
      </c>
      <c r="AS172" s="640">
        <v>3.8603774124575996E-2</v>
      </c>
      <c r="AT172" s="640">
        <v>3.8603774124575996E-2</v>
      </c>
      <c r="AU172" s="641">
        <v>3.8603774124575996E-2</v>
      </c>
      <c r="AV172" s="640">
        <v>2.5850552935877458E-2</v>
      </c>
      <c r="AW172" s="640">
        <v>2.5850552935877458E-2</v>
      </c>
      <c r="AX172" s="640">
        <v>2.5850552935877458E-2</v>
      </c>
      <c r="AY172" s="641">
        <v>2.5850552935877458E-2</v>
      </c>
      <c r="AZ172" s="640">
        <v>5.7683193287407231E-3</v>
      </c>
      <c r="BA172" s="640">
        <v>5.7683193287407231E-3</v>
      </c>
      <c r="BB172" s="640">
        <v>5.7683193287407231E-3</v>
      </c>
      <c r="BC172" s="641">
        <v>5.7683193287407231E-3</v>
      </c>
      <c r="BD172" s="640">
        <v>1.4168924961373074E-2</v>
      </c>
      <c r="BE172" s="640">
        <v>1.4168924961373074E-2</v>
      </c>
      <c r="BF172" s="640">
        <v>1.4168924961373074E-2</v>
      </c>
      <c r="BG172" s="641">
        <v>1.4168924961373074E-2</v>
      </c>
      <c r="BH172" s="640">
        <v>1.5715962362570557E-2</v>
      </c>
      <c r="BI172" s="640">
        <v>1.5715962362570557E-2</v>
      </c>
      <c r="BJ172" s="640">
        <v>1.5715962362570557E-2</v>
      </c>
      <c r="BK172" s="641">
        <v>1.5715962362570557E-2</v>
      </c>
      <c r="BL172" s="640">
        <v>1.0500000000000001E-2</v>
      </c>
      <c r="BM172" s="640">
        <v>1.0500000000000001E-2</v>
      </c>
      <c r="BN172" s="640">
        <v>1.0500000000000001E-2</v>
      </c>
      <c r="BO172" s="641">
        <v>1.0500000000000001E-2</v>
      </c>
      <c r="BP172" s="640">
        <v>4.460025669783485E-3</v>
      </c>
      <c r="BQ172" s="640">
        <v>4.460025669783485E-3</v>
      </c>
      <c r="BR172" s="640">
        <v>4.460025669783485E-3</v>
      </c>
      <c r="BS172" s="641">
        <v>4.460025669783485E-3</v>
      </c>
      <c r="BT172" s="640">
        <v>6.2682471919169869E-3</v>
      </c>
      <c r="BU172" s="640">
        <v>6.2682471919169869E-3</v>
      </c>
      <c r="BV172" s="640">
        <v>6.2682471919169869E-3</v>
      </c>
      <c r="BW172" s="641">
        <v>6.2682471919169869E-3</v>
      </c>
      <c r="BX172" s="640">
        <v>1.43086575E-2</v>
      </c>
      <c r="BY172" s="640">
        <v>1.43086575E-2</v>
      </c>
      <c r="BZ172" s="640">
        <v>1.43086575E-2</v>
      </c>
      <c r="CA172" s="641">
        <v>1.43086575E-2</v>
      </c>
      <c r="CB172" s="640">
        <v>1.2091949712818739E-2</v>
      </c>
      <c r="CC172" s="640">
        <v>1.2091949712818739E-2</v>
      </c>
      <c r="CD172" s="640">
        <v>1.2091949712818739E-2</v>
      </c>
      <c r="CE172" s="641">
        <v>1.2091949712818739E-2</v>
      </c>
      <c r="CF172" s="640">
        <v>3.5000000000000001E-3</v>
      </c>
      <c r="CG172" s="640">
        <v>3.5000000000000001E-3</v>
      </c>
      <c r="CH172" s="640">
        <v>3.5000000000000001E-3</v>
      </c>
      <c r="CI172" s="641">
        <v>3.5000000000000001E-3</v>
      </c>
      <c r="CJ172" s="640">
        <v>6.0749999999999997E-3</v>
      </c>
      <c r="CK172" s="640">
        <v>6.0749999999999997E-3</v>
      </c>
      <c r="CL172" s="640">
        <v>6.0749999999999997E-3</v>
      </c>
      <c r="CM172" s="641">
        <v>6.0749999999999997E-3</v>
      </c>
      <c r="CN172" s="640">
        <v>1.9289058886724775E-2</v>
      </c>
      <c r="CO172" s="640">
        <v>1.9289058886724775E-2</v>
      </c>
      <c r="CP172" s="640">
        <v>1.9289058886724775E-2</v>
      </c>
      <c r="CQ172" s="641">
        <v>1.9289058886724775E-2</v>
      </c>
      <c r="CR172" s="641"/>
    </row>
    <row r="173" spans="2:107">
      <c r="B173" s="619" t="s">
        <v>64</v>
      </c>
      <c r="C173" s="613"/>
      <c r="D173" s="614"/>
      <c r="E173" s="614"/>
      <c r="F173" s="614"/>
      <c r="G173" s="614"/>
      <c r="H173" s="615"/>
      <c r="I173" s="615"/>
      <c r="J173" s="615"/>
      <c r="K173" s="634">
        <v>333.94192500000003</v>
      </c>
      <c r="L173" s="635">
        <v>347.88049791666674</v>
      </c>
      <c r="M173" s="635">
        <v>361.81907083333351</v>
      </c>
      <c r="N173" s="635">
        <v>375.75764375000028</v>
      </c>
      <c r="O173" s="634">
        <v>389.696216666667</v>
      </c>
      <c r="P173" s="635">
        <v>403.02013541666702</v>
      </c>
      <c r="Q173" s="635">
        <v>416.34405416666698</v>
      </c>
      <c r="R173" s="635">
        <v>429.667972916667</v>
      </c>
      <c r="S173" s="634">
        <v>442.99189166666702</v>
      </c>
      <c r="T173" s="635">
        <v>451.08522916666698</v>
      </c>
      <c r="U173" s="635">
        <v>459.178566666667</v>
      </c>
      <c r="V173" s="635">
        <v>467.27190416666701</v>
      </c>
      <c r="W173" s="634">
        <v>475.36524166666698</v>
      </c>
      <c r="X173" s="635">
        <v>490.93767743750027</v>
      </c>
      <c r="Y173" s="635">
        <v>506.51011320833351</v>
      </c>
      <c r="Z173" s="635">
        <v>522.08254897916675</v>
      </c>
      <c r="AA173" s="634">
        <v>537.65498475000004</v>
      </c>
      <c r="AB173" s="635">
        <v>547.60348220833328</v>
      </c>
      <c r="AC173" s="635">
        <v>557.55197966666651</v>
      </c>
      <c r="AD173" s="635">
        <v>567.50047712499975</v>
      </c>
      <c r="AE173" s="634">
        <v>577.44897458333298</v>
      </c>
      <c r="AF173" s="635">
        <v>572.5423911312497</v>
      </c>
      <c r="AG173" s="635">
        <v>567.63580767916642</v>
      </c>
      <c r="AH173" s="635">
        <v>562.72922422708325</v>
      </c>
      <c r="AI173" s="635">
        <v>557.82264077499997</v>
      </c>
      <c r="AJ173" s="635">
        <v>556.29456391458325</v>
      </c>
      <c r="AK173" s="635">
        <v>554.76648705416642</v>
      </c>
      <c r="AL173" s="635">
        <v>553.2384101937497</v>
      </c>
      <c r="AM173" s="634">
        <v>551.71033333333298</v>
      </c>
      <c r="AN173" s="635">
        <v>550.52149999999972</v>
      </c>
      <c r="AO173" s="635">
        <v>549.33266666666646</v>
      </c>
      <c r="AP173" s="635">
        <v>548.1438333333333</v>
      </c>
      <c r="AQ173" s="634">
        <v>546.95500000000004</v>
      </c>
      <c r="AR173" s="635">
        <v>546.92841327063502</v>
      </c>
      <c r="AS173" s="635">
        <v>549.33266666666646</v>
      </c>
      <c r="AT173" s="635">
        <v>548.1438333333333</v>
      </c>
      <c r="AU173" s="634">
        <v>546.84865308253995</v>
      </c>
      <c r="AV173" s="635">
        <v>552.20682152023824</v>
      </c>
      <c r="AW173" s="635">
        <v>557.5649899579364</v>
      </c>
      <c r="AX173" s="635">
        <v>562.92315839563469</v>
      </c>
      <c r="AY173" s="634">
        <v>568.28132683333297</v>
      </c>
      <c r="AZ173" s="635">
        <v>571.99372177264274</v>
      </c>
      <c r="BA173" s="635">
        <v>575.70611671195252</v>
      </c>
      <c r="BB173" s="635">
        <v>579.41851165126218</v>
      </c>
      <c r="BC173" s="634">
        <v>583.13090659057195</v>
      </c>
      <c r="BD173" s="635">
        <v>587.42148145359761</v>
      </c>
      <c r="BE173" s="635">
        <v>591.71205631662338</v>
      </c>
      <c r="BF173" s="635">
        <v>596.00263117964914</v>
      </c>
      <c r="BG173" s="634">
        <v>600.29320604267491</v>
      </c>
      <c r="BH173" s="635">
        <v>603.79348360710378</v>
      </c>
      <c r="BI173" s="635">
        <v>607.29376117153265</v>
      </c>
      <c r="BJ173" s="635">
        <v>610.79403873596152</v>
      </c>
      <c r="BK173" s="634">
        <v>614.29431630039051</v>
      </c>
      <c r="BL173" s="635">
        <v>622.38061056234324</v>
      </c>
      <c r="BM173" s="635">
        <v>630.46690482429597</v>
      </c>
      <c r="BN173" s="635">
        <v>638.5531990862487</v>
      </c>
      <c r="BO173" s="634">
        <v>646.63949334820143</v>
      </c>
      <c r="BP173" s="635">
        <v>655.58906883901898</v>
      </c>
      <c r="BQ173" s="635">
        <v>664.53864432983664</v>
      </c>
      <c r="BR173" s="635">
        <v>673.48821982065419</v>
      </c>
      <c r="BS173" s="634">
        <v>682.43779531147175</v>
      </c>
      <c r="BT173" s="635">
        <v>691.7133464836038</v>
      </c>
      <c r="BU173" s="635">
        <v>700.98889765573585</v>
      </c>
      <c r="BV173" s="635">
        <v>710.26444882786791</v>
      </c>
      <c r="BW173" s="634">
        <v>719.54</v>
      </c>
      <c r="BX173" s="635">
        <v>736.46175291904092</v>
      </c>
      <c r="BY173" s="635">
        <v>753.38350583808187</v>
      </c>
      <c r="BZ173" s="635">
        <v>770.30525875712294</v>
      </c>
      <c r="CA173" s="634">
        <v>787.2270116761639</v>
      </c>
      <c r="CB173" s="635">
        <v>798.27714656153069</v>
      </c>
      <c r="CC173" s="635">
        <v>809.32728144689736</v>
      </c>
      <c r="CD173" s="635">
        <v>820.37741633226415</v>
      </c>
      <c r="CE173" s="634">
        <v>831.42755121763093</v>
      </c>
      <c r="CF173" s="635">
        <v>838.84118944803731</v>
      </c>
      <c r="CG173" s="635">
        <v>846.25482767844369</v>
      </c>
      <c r="CH173" s="635">
        <v>853.66846590884995</v>
      </c>
      <c r="CI173" s="634">
        <v>861.08210413925633</v>
      </c>
      <c r="CJ173" s="635">
        <v>870.67611621074514</v>
      </c>
      <c r="CK173" s="635">
        <v>880.27012828223394</v>
      </c>
      <c r="CL173" s="635">
        <v>889.86414035372275</v>
      </c>
      <c r="CM173" s="634">
        <v>899.45815242521155</v>
      </c>
      <c r="CN173" s="635">
        <v>910.41861431890857</v>
      </c>
      <c r="CO173" s="635">
        <v>921.3790762126057</v>
      </c>
      <c r="CP173" s="635">
        <v>932.33953810630283</v>
      </c>
      <c r="CQ173" s="634">
        <v>943.3</v>
      </c>
      <c r="CR173" s="634"/>
    </row>
    <row r="174" spans="2:107">
      <c r="B174" s="619" t="s">
        <v>540</v>
      </c>
      <c r="C174" s="619" t="s">
        <v>755</v>
      </c>
      <c r="D174" s="614"/>
      <c r="E174" s="614"/>
      <c r="F174" s="614"/>
      <c r="G174" s="614"/>
      <c r="H174" s="620"/>
      <c r="I174" s="620"/>
      <c r="J174" s="620"/>
      <c r="K174" s="642">
        <v>-6.6710283702268837E-3</v>
      </c>
      <c r="L174" s="640">
        <v>-1.636096775552642E-2</v>
      </c>
      <c r="M174" s="640">
        <v>-1.636096775552642E-2</v>
      </c>
      <c r="N174" s="640">
        <v>-1.636096775552642E-2</v>
      </c>
      <c r="O174" s="639">
        <v>-1.636096775552642E-2</v>
      </c>
      <c r="P174" s="640">
        <v>-5.5098674000091316E-3</v>
      </c>
      <c r="Q174" s="640">
        <v>-5.5098674000091316E-3</v>
      </c>
      <c r="R174" s="640">
        <v>-5.5098674000091316E-3</v>
      </c>
      <c r="S174" s="639">
        <v>-5.5098674000091316E-3</v>
      </c>
      <c r="T174" s="640">
        <v>1.3985018640477626E-2</v>
      </c>
      <c r="U174" s="640">
        <v>1.3985018640477626E-2</v>
      </c>
      <c r="V174" s="640">
        <v>1.3985018640477626E-2</v>
      </c>
      <c r="W174" s="639">
        <v>1.3985018640477626E-2</v>
      </c>
      <c r="X174" s="640">
        <v>4.0133739979357159E-2</v>
      </c>
      <c r="Y174" s="640">
        <v>4.0133739979357159E-2</v>
      </c>
      <c r="Z174" s="640">
        <v>4.0133739979357159E-2</v>
      </c>
      <c r="AA174" s="641">
        <v>4.0133739979357159E-2</v>
      </c>
      <c r="AB174" s="640">
        <v>2.4001187890535708E-2</v>
      </c>
      <c r="AC174" s="640">
        <v>2.4001187890535708E-2</v>
      </c>
      <c r="AD174" s="640">
        <v>2.4001187890535708E-2</v>
      </c>
      <c r="AE174" s="641">
        <v>2.4001187890535708E-2</v>
      </c>
      <c r="AF174" s="640">
        <v>5.0257665875795719E-3</v>
      </c>
      <c r="AG174" s="640">
        <v>5.0257665875795719E-3</v>
      </c>
      <c r="AH174" s="640">
        <v>5.0257665875795719E-3</v>
      </c>
      <c r="AI174" s="640">
        <v>5.0257665875795719E-3</v>
      </c>
      <c r="AJ174" s="640">
        <v>5.559949250467113E-3</v>
      </c>
      <c r="AK174" s="640">
        <v>5.559949250467113E-3</v>
      </c>
      <c r="AL174" s="640">
        <v>5.559949250467113E-3</v>
      </c>
      <c r="AM174" s="641">
        <v>5.559949250467113E-3</v>
      </c>
      <c r="AN174" s="640">
        <v>2.0341935095435127E-2</v>
      </c>
      <c r="AO174" s="640">
        <v>2.0341935095435127E-2</v>
      </c>
      <c r="AP174" s="640">
        <v>2.0341935095435127E-2</v>
      </c>
      <c r="AQ174" s="641">
        <v>2.0341935095435127E-2</v>
      </c>
      <c r="AR174" s="640">
        <v>2.3216077489222022E-2</v>
      </c>
      <c r="AS174" s="640">
        <v>2.3216077489222022E-2</v>
      </c>
      <c r="AT174" s="640">
        <v>2.3216077489222022E-2</v>
      </c>
      <c r="AU174" s="641">
        <v>2.3216077489222022E-2</v>
      </c>
      <c r="AV174" s="640">
        <v>-9.2443989325940411E-3</v>
      </c>
      <c r="AW174" s="640">
        <v>-9.2443989325940411E-3</v>
      </c>
      <c r="AX174" s="640">
        <v>-9.2443989325940411E-3</v>
      </c>
      <c r="AY174" s="639">
        <v>-9.2443989325940411E-3</v>
      </c>
      <c r="AZ174" s="640">
        <v>3.725771733531029E-3</v>
      </c>
      <c r="BA174" s="640">
        <v>3.725771733531029E-3</v>
      </c>
      <c r="BB174" s="640">
        <v>3.725771733531029E-3</v>
      </c>
      <c r="BC174" s="641">
        <v>3.725771733531029E-3</v>
      </c>
      <c r="BD174" s="640">
        <v>2.3280352339278262E-2</v>
      </c>
      <c r="BE174" s="640">
        <v>2.3280352339278262E-2</v>
      </c>
      <c r="BF174" s="640">
        <v>2.3280352339278262E-2</v>
      </c>
      <c r="BG174" s="641">
        <v>2.3280352339278262E-2</v>
      </c>
      <c r="BH174" s="640">
        <v>-7.4655467340599456E-3</v>
      </c>
      <c r="BI174" s="640">
        <v>-7.4655467340599456E-3</v>
      </c>
      <c r="BJ174" s="640">
        <v>-7.4655467340599456E-3</v>
      </c>
      <c r="BK174" s="641">
        <v>-7.4655467340599456E-3</v>
      </c>
      <c r="BL174" s="640">
        <v>3.8442241041519091E-3</v>
      </c>
      <c r="BM174" s="640">
        <v>3.8442241041519091E-3</v>
      </c>
      <c r="BN174" s="640">
        <v>3.8442241041519091E-3</v>
      </c>
      <c r="BO174" s="641">
        <v>3.8442241041519091E-3</v>
      </c>
      <c r="BP174" s="640">
        <v>2.7961414434477856E-4</v>
      </c>
      <c r="BQ174" s="640">
        <v>2.7961414434477856E-4</v>
      </c>
      <c r="BR174" s="640">
        <v>2.7961414434477856E-4</v>
      </c>
      <c r="BS174" s="641">
        <v>2.7961414434477856E-4</v>
      </c>
      <c r="BT174" s="640">
        <v>-2.9443853080141049E-2</v>
      </c>
      <c r="BU174" s="640">
        <v>-2.9443853080141049E-2</v>
      </c>
      <c r="BV174" s="640">
        <v>-2.9443853080141049E-2</v>
      </c>
      <c r="BW174" s="641">
        <v>-2.9443853080141049E-2</v>
      </c>
      <c r="BX174" s="640">
        <v>1.2173596840872004E-3</v>
      </c>
      <c r="BY174" s="640">
        <v>1.2173596840872004E-3</v>
      </c>
      <c r="BZ174" s="640">
        <v>1.2173596840872004E-3</v>
      </c>
      <c r="CA174" s="641">
        <v>1.2173596840872004E-3</v>
      </c>
      <c r="CB174" s="640">
        <v>5.5002318347531672E-3</v>
      </c>
      <c r="CC174" s="640">
        <v>5.5002318347531672E-3</v>
      </c>
      <c r="CD174" s="640">
        <v>5.5002318347531672E-3</v>
      </c>
      <c r="CE174" s="641">
        <v>5.5002318347531672E-3</v>
      </c>
      <c r="CF174" s="640">
        <v>1.0735042413267908E-2</v>
      </c>
      <c r="CG174" s="640">
        <v>1.0735042413267908E-2</v>
      </c>
      <c r="CH174" s="640">
        <v>1.0735042413267908E-2</v>
      </c>
      <c r="CI174" s="641">
        <v>1.0735042413267908E-2</v>
      </c>
      <c r="CJ174" s="640">
        <v>-6.1459150391480633E-3</v>
      </c>
      <c r="CK174" s="640">
        <v>-6.1459150391480633E-3</v>
      </c>
      <c r="CL174" s="640">
        <v>-6.1459150391480633E-3</v>
      </c>
      <c r="CM174" s="641">
        <v>-6.1459150391480633E-3</v>
      </c>
      <c r="CN174" s="640">
        <v>5.6110249058728733E-3</v>
      </c>
      <c r="CO174" s="640">
        <v>5.6110249058728733E-3</v>
      </c>
      <c r="CP174" s="640">
        <v>5.6110249058728733E-3</v>
      </c>
      <c r="CQ174" s="641">
        <v>5.6110249058728733E-3</v>
      </c>
      <c r="CR174" s="641"/>
    </row>
    <row r="175" spans="2:107">
      <c r="B175" s="619" t="s">
        <v>782</v>
      </c>
      <c r="C175" s="613" t="s">
        <v>756</v>
      </c>
      <c r="D175" s="614"/>
      <c r="E175" s="614"/>
      <c r="F175" s="614"/>
      <c r="G175" s="614"/>
      <c r="H175" s="621"/>
      <c r="I175" s="621"/>
      <c r="J175" s="621"/>
      <c r="K175" s="643">
        <v>22.96364893283538</v>
      </c>
      <c r="L175" s="635">
        <v>24.618087937119956</v>
      </c>
      <c r="M175" s="635">
        <v>26.272526941404532</v>
      </c>
      <c r="N175" s="635">
        <v>27.926965945689108</v>
      </c>
      <c r="O175" s="643">
        <v>29.581404949973685</v>
      </c>
      <c r="P175" s="635">
        <v>30.617500800752488</v>
      </c>
      <c r="Q175" s="635">
        <v>31.653596651531295</v>
      </c>
      <c r="R175" s="635">
        <v>32.689692502310102</v>
      </c>
      <c r="S175" s="643">
        <v>33.725788353088909</v>
      </c>
      <c r="T175" s="635">
        <v>32.286996103622009</v>
      </c>
      <c r="U175" s="635">
        <v>30.848203854155116</v>
      </c>
      <c r="V175" s="635">
        <v>29.409411604688216</v>
      </c>
      <c r="W175" s="643">
        <v>27.97061935522132</v>
      </c>
      <c r="X175" s="635">
        <v>29.40300579458447</v>
      </c>
      <c r="Y175" s="635">
        <v>30.835392233947616</v>
      </c>
      <c r="Z175" s="635">
        <v>32.267778673310765</v>
      </c>
      <c r="AA175" s="643">
        <v>33.700165112673915</v>
      </c>
      <c r="AB175" s="635">
        <v>36.401571563779129</v>
      </c>
      <c r="AC175" s="635">
        <v>39.102978014884343</v>
      </c>
      <c r="AD175" s="635">
        <v>41.804384465989564</v>
      </c>
      <c r="AE175" s="643">
        <v>44.505790917094778</v>
      </c>
      <c r="AF175" s="635">
        <v>45.552441236641691</v>
      </c>
      <c r="AG175" s="635">
        <v>46.599091556188597</v>
      </c>
      <c r="AH175" s="635">
        <v>47.64574187573551</v>
      </c>
      <c r="AI175" s="635">
        <v>48.692392195282423</v>
      </c>
      <c r="AJ175" s="635">
        <v>46.468385044796051</v>
      </c>
      <c r="AK175" s="635">
        <v>44.244377894309686</v>
      </c>
      <c r="AL175" s="635">
        <v>42.020370743823321</v>
      </c>
      <c r="AM175" s="643">
        <v>39.796363593336949</v>
      </c>
      <c r="AN175" s="635">
        <v>40.172501686101</v>
      </c>
      <c r="AO175" s="635">
        <v>40.548639778865052</v>
      </c>
      <c r="AP175" s="635">
        <v>40.924777871629104</v>
      </c>
      <c r="AQ175" s="643">
        <v>41.300915964393155</v>
      </c>
      <c r="AR175" s="635">
        <v>44.552331264619532</v>
      </c>
      <c r="AS175" s="635">
        <v>47.803746564845909</v>
      </c>
      <c r="AT175" s="635">
        <v>51.055161865072279</v>
      </c>
      <c r="AU175" s="643">
        <v>54.306577165298656</v>
      </c>
      <c r="AV175" s="635">
        <v>53.850299577383261</v>
      </c>
      <c r="AW175" s="635">
        <v>53.394021989467866</v>
      </c>
      <c r="AX175" s="635">
        <v>52.937744401552472</v>
      </c>
      <c r="AY175" s="643">
        <v>52.481466813637077</v>
      </c>
      <c r="AZ175" s="635">
        <v>56.230925616665317</v>
      </c>
      <c r="BA175" s="635">
        <v>59.980384419693564</v>
      </c>
      <c r="BB175" s="635">
        <v>63.729843222721804</v>
      </c>
      <c r="BC175" s="643">
        <v>67.479302025750044</v>
      </c>
      <c r="BD175" s="635">
        <v>69.129778385266206</v>
      </c>
      <c r="BE175" s="635">
        <v>70.780254744782354</v>
      </c>
      <c r="BF175" s="635">
        <v>72.430731104298516</v>
      </c>
      <c r="BG175" s="644">
        <v>74.081207463814678</v>
      </c>
      <c r="BH175" s="635">
        <v>74.648202312501368</v>
      </c>
      <c r="BI175" s="635">
        <v>75.215197161188058</v>
      </c>
      <c r="BJ175" s="635">
        <v>75.782192009874748</v>
      </c>
      <c r="BK175" s="643">
        <v>76.349186858561438</v>
      </c>
      <c r="BL175" s="635">
        <v>76.485014319994121</v>
      </c>
      <c r="BM175" s="635">
        <v>76.620841781426819</v>
      </c>
      <c r="BN175" s="635">
        <v>76.756669242859516</v>
      </c>
      <c r="BO175" s="643">
        <v>76.892496704292199</v>
      </c>
      <c r="BP175" s="635">
        <v>78.475569856241492</v>
      </c>
      <c r="BQ175" s="635">
        <v>80.058643008190785</v>
      </c>
      <c r="BR175" s="635">
        <v>81.641716160140078</v>
      </c>
      <c r="BS175" s="643">
        <v>83.224789312089356</v>
      </c>
      <c r="BT175" s="635">
        <v>81.793833551151707</v>
      </c>
      <c r="BU175" s="635">
        <v>80.362877790214057</v>
      </c>
      <c r="BV175" s="635">
        <v>78.931922029276407</v>
      </c>
      <c r="BW175" s="643">
        <v>77.500966268338757</v>
      </c>
      <c r="BX175" s="635">
        <v>78.956705750751496</v>
      </c>
      <c r="BY175" s="635">
        <v>80.41244523316422</v>
      </c>
      <c r="BZ175" s="635">
        <v>81.868184715576945</v>
      </c>
      <c r="CA175" s="643">
        <v>83.323924197989683</v>
      </c>
      <c r="CB175" s="635">
        <v>87.492943148492259</v>
      </c>
      <c r="CC175" s="635">
        <v>91.661962098994849</v>
      </c>
      <c r="CD175" s="635">
        <v>95.830981049497424</v>
      </c>
      <c r="CE175" s="643">
        <v>100</v>
      </c>
      <c r="CF175" s="635">
        <v>100.30376840607053</v>
      </c>
      <c r="CG175" s="635">
        <v>100.60753681214108</v>
      </c>
      <c r="CH175" s="635">
        <v>100.91130521821162</v>
      </c>
      <c r="CI175" s="643">
        <v>101.21507362428216</v>
      </c>
      <c r="CJ175" s="635">
        <v>107.54340292698346</v>
      </c>
      <c r="CK175" s="635">
        <v>113.87173222968474</v>
      </c>
      <c r="CL175" s="635">
        <v>120.20006153238603</v>
      </c>
      <c r="CM175" s="643">
        <v>126.52839083508734</v>
      </c>
      <c r="CN175" s="635">
        <v>125.51135956401393</v>
      </c>
      <c r="CO175" s="635">
        <v>124.49432829294054</v>
      </c>
      <c r="CP175" s="635">
        <v>123.47729702186713</v>
      </c>
      <c r="CQ175" s="643">
        <v>122.46026575079372</v>
      </c>
      <c r="CR175" s="643"/>
    </row>
    <row r="176" spans="2:107">
      <c r="B176" s="619" t="s">
        <v>783</v>
      </c>
      <c r="C176" s="613"/>
      <c r="D176" s="614"/>
      <c r="E176" s="614"/>
      <c r="F176" s="614"/>
      <c r="G176" s="614"/>
      <c r="H176" s="621"/>
      <c r="I176" s="621"/>
      <c r="J176" s="621"/>
      <c r="K176" s="645">
        <v>0</v>
      </c>
      <c r="L176" s="646">
        <v>0</v>
      </c>
      <c r="M176" s="646">
        <v>0</v>
      </c>
      <c r="N176" s="646">
        <v>0</v>
      </c>
      <c r="O176" s="645">
        <v>0</v>
      </c>
      <c r="P176" s="646">
        <v>0</v>
      </c>
      <c r="Q176" s="646">
        <v>0</v>
      </c>
      <c r="R176" s="646">
        <v>0</v>
      </c>
      <c r="S176" s="645">
        <v>0</v>
      </c>
      <c r="T176" s="646">
        <v>0</v>
      </c>
      <c r="U176" s="646">
        <v>0</v>
      </c>
      <c r="V176" s="646">
        <v>0</v>
      </c>
      <c r="W176" s="645">
        <v>0</v>
      </c>
      <c r="X176" s="646">
        <v>0</v>
      </c>
      <c r="Y176" s="646">
        <v>0</v>
      </c>
      <c r="Z176" s="646">
        <v>0</v>
      </c>
      <c r="AA176" s="647">
        <v>0</v>
      </c>
      <c r="AB176" s="646">
        <v>0</v>
      </c>
      <c r="AC176" s="646">
        <v>0</v>
      </c>
      <c r="AD176" s="646">
        <v>0</v>
      </c>
      <c r="AE176" s="645">
        <v>0</v>
      </c>
      <c r="AF176" s="635" t="e">
        <v>#DIV/0!</v>
      </c>
      <c r="AG176" s="635" t="e">
        <v>#DIV/0!</v>
      </c>
      <c r="AH176" s="635" t="e">
        <v>#DIV/0!</v>
      </c>
      <c r="AI176" s="635" t="e">
        <v>#DIV/0!</v>
      </c>
      <c r="AJ176" s="635" t="e">
        <v>#DIV/0!</v>
      </c>
      <c r="AK176" s="635" t="e">
        <v>#DIV/0!</v>
      </c>
      <c r="AL176" s="635" t="e">
        <v>#DIV/0!</v>
      </c>
      <c r="AM176" s="643">
        <v>69.21538051189674</v>
      </c>
      <c r="AN176" s="635">
        <v>65.052963284501359</v>
      </c>
      <c r="AO176" s="635">
        <v>60.890546057105979</v>
      </c>
      <c r="AP176" s="635">
        <v>56.728128829710606</v>
      </c>
      <c r="AQ176" s="643">
        <v>52.565711602315226</v>
      </c>
      <c r="AR176" s="635">
        <v>56.244615414213001</v>
      </c>
      <c r="AS176" s="635">
        <v>59.92351922611077</v>
      </c>
      <c r="AT176" s="635">
        <v>63.602423038008538</v>
      </c>
      <c r="AU176" s="643">
        <v>67.281326849906307</v>
      </c>
      <c r="AV176" s="635">
        <v>63.513989802904923</v>
      </c>
      <c r="AW176" s="635">
        <v>59.746652755903526</v>
      </c>
      <c r="AX176" s="635">
        <v>55.979315708902135</v>
      </c>
      <c r="AY176" s="643">
        <v>52.211978661900751</v>
      </c>
      <c r="AZ176" s="635">
        <v>56.008178657932596</v>
      </c>
      <c r="BA176" s="635">
        <v>59.804378653964449</v>
      </c>
      <c r="BB176" s="635">
        <v>63.600578649996294</v>
      </c>
      <c r="BC176" s="643">
        <v>67.396778646028139</v>
      </c>
      <c r="BD176" s="635">
        <v>71.290953150016634</v>
      </c>
      <c r="BE176" s="635">
        <v>75.185127654005129</v>
      </c>
      <c r="BF176" s="635">
        <v>79.079302157993624</v>
      </c>
      <c r="BG176" s="644">
        <v>82.973476661982133</v>
      </c>
      <c r="BH176" s="635">
        <v>81.688462114111616</v>
      </c>
      <c r="BI176" s="635">
        <v>80.403447566241084</v>
      </c>
      <c r="BJ176" s="635">
        <v>79.118433018370567</v>
      </c>
      <c r="BK176" s="643">
        <v>77.83341847050005</v>
      </c>
      <c r="BL176" s="635">
        <v>79.159334641375281</v>
      </c>
      <c r="BM176" s="635">
        <v>80.485250812250513</v>
      </c>
      <c r="BN176" s="635">
        <v>81.811166983125744</v>
      </c>
      <c r="BO176" s="643">
        <v>83.137083154000976</v>
      </c>
      <c r="BP176" s="635">
        <v>81.239353579412722</v>
      </c>
      <c r="BQ176" s="635">
        <v>79.341624004824453</v>
      </c>
      <c r="BR176" s="635">
        <v>77.443894430236185</v>
      </c>
      <c r="BS176" s="643">
        <v>75.54616485564793</v>
      </c>
      <c r="BT176" s="635">
        <v>78.139157623295404</v>
      </c>
      <c r="BU176" s="635">
        <v>80.732150390942877</v>
      </c>
      <c r="BV176" s="635">
        <v>83.325143158590336</v>
      </c>
      <c r="BW176" s="643">
        <v>85.918135926237809</v>
      </c>
      <c r="BX176" s="635">
        <v>85.282773316220812</v>
      </c>
      <c r="BY176" s="635">
        <v>84.647410706203829</v>
      </c>
      <c r="BZ176" s="635">
        <v>84.012048096186845</v>
      </c>
      <c r="CA176" s="643">
        <v>83.376685486169848</v>
      </c>
      <c r="CB176" s="635">
        <v>130.324149798973</v>
      </c>
      <c r="CC176" s="635">
        <v>177.2716141117761</v>
      </c>
      <c r="CD176" s="635">
        <v>224.21907842457927</v>
      </c>
      <c r="CE176" s="643">
        <v>271.16654273738237</v>
      </c>
      <c r="CF176" s="635">
        <v>236.09073323538891</v>
      </c>
      <c r="CG176" s="635">
        <v>201.01492373339545</v>
      </c>
      <c r="CH176" s="635">
        <v>165.93911423140196</v>
      </c>
      <c r="CI176" s="643">
        <v>130.8633047294085</v>
      </c>
      <c r="CJ176" s="635">
        <v>130.10374169182711</v>
      </c>
      <c r="CK176" s="635">
        <v>129.34417865424575</v>
      </c>
      <c r="CL176" s="635">
        <v>128.58461561666437</v>
      </c>
      <c r="CM176" s="643">
        <v>127.82505257908298</v>
      </c>
      <c r="CN176" s="635">
        <v>127.41414699914426</v>
      </c>
      <c r="CO176" s="635">
        <v>127.00324141920555</v>
      </c>
      <c r="CP176" s="635">
        <v>126.59233583926685</v>
      </c>
      <c r="CQ176" s="643">
        <v>126.18143025932814</v>
      </c>
      <c r="CR176" s="643"/>
    </row>
    <row r="177" spans="2:96">
      <c r="B177" s="619" t="s">
        <v>784</v>
      </c>
      <c r="C177" s="613"/>
      <c r="D177" s="614"/>
      <c r="E177" s="614"/>
      <c r="F177" s="614"/>
      <c r="G177" s="614"/>
      <c r="H177" s="621"/>
      <c r="I177" s="621"/>
      <c r="J177" s="621"/>
      <c r="K177" s="643">
        <v>2.8265649719703312</v>
      </c>
      <c r="L177" s="635">
        <v>2.8048983485110823</v>
      </c>
      <c r="M177" s="635">
        <v>2.7832317250518335</v>
      </c>
      <c r="N177" s="635">
        <v>2.7615651015925851</v>
      </c>
      <c r="O177" s="643">
        <v>2.7398984781333362</v>
      </c>
      <c r="P177" s="635">
        <v>3.7081575055406626</v>
      </c>
      <c r="Q177" s="635">
        <v>4.6764165329479894</v>
      </c>
      <c r="R177" s="635">
        <v>5.6446755603553163</v>
      </c>
      <c r="S177" s="643">
        <v>6.6129345877626422</v>
      </c>
      <c r="T177" s="635">
        <v>6.6630276336132033</v>
      </c>
      <c r="U177" s="635">
        <v>6.7131206794637643</v>
      </c>
      <c r="V177" s="635">
        <v>6.7632137253143254</v>
      </c>
      <c r="W177" s="643">
        <v>6.8133067711648865</v>
      </c>
      <c r="X177" s="635">
        <v>7.1650134467371185</v>
      </c>
      <c r="Y177" s="635">
        <v>7.5167201223093496</v>
      </c>
      <c r="Z177" s="635">
        <v>7.8684267978815816</v>
      </c>
      <c r="AA177" s="644">
        <v>8.2201334734538136</v>
      </c>
      <c r="AB177" s="635">
        <v>8.8022263762459403</v>
      </c>
      <c r="AC177" s="635">
        <v>9.384319279038067</v>
      </c>
      <c r="AD177" s="635">
        <v>9.9664121818301936</v>
      </c>
      <c r="AE177" s="643">
        <v>10.54850508462232</v>
      </c>
      <c r="AF177" s="635">
        <v>11.193198615640631</v>
      </c>
      <c r="AG177" s="635">
        <v>11.837892146658941</v>
      </c>
      <c r="AH177" s="635">
        <v>12.482585677677251</v>
      </c>
      <c r="AI177" s="635">
        <v>13.127279208695562</v>
      </c>
      <c r="AJ177" s="635">
        <v>13.932471878382334</v>
      </c>
      <c r="AK177" s="635">
        <v>14.737664548069104</v>
      </c>
      <c r="AL177" s="635">
        <v>15.542857217755875</v>
      </c>
      <c r="AM177" s="643">
        <v>16.348049887442645</v>
      </c>
      <c r="AN177" s="635">
        <v>17.650470569747753</v>
      </c>
      <c r="AO177" s="635">
        <v>18.952891252052858</v>
      </c>
      <c r="AP177" s="635">
        <v>20.255311934357966</v>
      </c>
      <c r="AQ177" s="643">
        <v>21.557732616663074</v>
      </c>
      <c r="AR177" s="635">
        <v>24.385808415077541</v>
      </c>
      <c r="AS177" s="635">
        <v>27.213884213492008</v>
      </c>
      <c r="AT177" s="635">
        <v>30.041960011906475</v>
      </c>
      <c r="AU177" s="643">
        <v>32.870035810320942</v>
      </c>
      <c r="AV177" s="635">
        <v>33.891305000621436</v>
      </c>
      <c r="AW177" s="635">
        <v>34.91257419092193</v>
      </c>
      <c r="AX177" s="635">
        <v>35.933843381222424</v>
      </c>
      <c r="AY177" s="643">
        <v>36.955112571522918</v>
      </c>
      <c r="AZ177" s="635">
        <v>38.196333610372989</v>
      </c>
      <c r="BA177" s="635">
        <v>39.43755464922306</v>
      </c>
      <c r="BB177" s="635">
        <v>40.678775688073131</v>
      </c>
      <c r="BC177" s="643">
        <v>41.919996726923195</v>
      </c>
      <c r="BD177" s="635">
        <v>45.964026278537723</v>
      </c>
      <c r="BE177" s="635">
        <v>50.008055830152252</v>
      </c>
      <c r="BF177" s="635">
        <v>54.05208538176678</v>
      </c>
      <c r="BG177" s="644">
        <v>58.096114933381308</v>
      </c>
      <c r="BH177" s="635">
        <v>61.814219112081659</v>
      </c>
      <c r="BI177" s="635">
        <v>65.532323290782017</v>
      </c>
      <c r="BJ177" s="635">
        <v>69.250427469482375</v>
      </c>
      <c r="BK177" s="643">
        <v>72.968531648182719</v>
      </c>
      <c r="BL177" s="635">
        <v>74.138807619788082</v>
      </c>
      <c r="BM177" s="635">
        <v>75.309083591393431</v>
      </c>
      <c r="BN177" s="635">
        <v>76.479359562998781</v>
      </c>
      <c r="BO177" s="643">
        <v>77.649635534604144</v>
      </c>
      <c r="BP177" s="635">
        <v>79.771720242187868</v>
      </c>
      <c r="BQ177" s="635">
        <v>81.893804949771607</v>
      </c>
      <c r="BR177" s="635">
        <v>84.015889657355345</v>
      </c>
      <c r="BS177" s="643">
        <v>86.137974364939069</v>
      </c>
      <c r="BT177" s="635">
        <v>86.364575176970376</v>
      </c>
      <c r="BU177" s="635">
        <v>86.59117598900167</v>
      </c>
      <c r="BV177" s="635">
        <v>86.817776801032963</v>
      </c>
      <c r="BW177" s="643">
        <v>87.04437761306427</v>
      </c>
      <c r="BX177" s="635">
        <v>87.954156432499403</v>
      </c>
      <c r="BY177" s="635">
        <v>88.863935251934549</v>
      </c>
      <c r="BZ177" s="635">
        <v>89.773714071369696</v>
      </c>
      <c r="CA177" s="643">
        <v>90.683492890804828</v>
      </c>
      <c r="CB177" s="635">
        <v>93.012619668103625</v>
      </c>
      <c r="CC177" s="635">
        <v>95.341746445402407</v>
      </c>
      <c r="CD177" s="635">
        <v>97.670873222701204</v>
      </c>
      <c r="CE177" s="643">
        <v>100</v>
      </c>
      <c r="CF177" s="635">
        <v>100.97178852665759</v>
      </c>
      <c r="CG177" s="635">
        <v>101.94357705331518</v>
      </c>
      <c r="CH177" s="635">
        <v>102.91536557997277</v>
      </c>
      <c r="CI177" s="643">
        <v>103.88715410663036</v>
      </c>
      <c r="CJ177" s="635">
        <v>104.54942188209537</v>
      </c>
      <c r="CK177" s="635">
        <v>105.21168965756038</v>
      </c>
      <c r="CL177" s="635">
        <v>105.87395743302541</v>
      </c>
      <c r="CM177" s="643">
        <v>106.53622520849042</v>
      </c>
      <c r="CN177" s="635">
        <v>106.35865235093013</v>
      </c>
      <c r="CO177" s="635">
        <v>106.18107949336982</v>
      </c>
      <c r="CP177" s="635">
        <v>106.00350663580952</v>
      </c>
      <c r="CQ177" s="643">
        <v>105.82593377824922</v>
      </c>
      <c r="CR177" s="643"/>
    </row>
    <row r="178" spans="2:96">
      <c r="B178" s="619" t="s">
        <v>783</v>
      </c>
      <c r="C178" s="613"/>
      <c r="D178" s="614"/>
      <c r="E178" s="614"/>
      <c r="F178" s="614"/>
      <c r="G178" s="614"/>
      <c r="H178" s="621"/>
      <c r="I178" s="621"/>
      <c r="J178" s="621"/>
      <c r="K178" s="645">
        <v>0</v>
      </c>
      <c r="L178" s="646">
        <v>0</v>
      </c>
      <c r="M178" s="646">
        <v>0</v>
      </c>
      <c r="N178" s="646">
        <v>0</v>
      </c>
      <c r="O178" s="645">
        <v>0</v>
      </c>
      <c r="P178" s="646">
        <v>0</v>
      </c>
      <c r="Q178" s="646">
        <v>0</v>
      </c>
      <c r="R178" s="646">
        <v>0</v>
      </c>
      <c r="S178" s="645">
        <v>0</v>
      </c>
      <c r="T178" s="646">
        <v>0</v>
      </c>
      <c r="U178" s="646">
        <v>0</v>
      </c>
      <c r="V178" s="646">
        <v>0</v>
      </c>
      <c r="W178" s="645">
        <v>0</v>
      </c>
      <c r="X178" s="646">
        <v>0</v>
      </c>
      <c r="Y178" s="646">
        <v>0</v>
      </c>
      <c r="Z178" s="646">
        <v>0</v>
      </c>
      <c r="AA178" s="645">
        <v>0</v>
      </c>
      <c r="AB178" s="646">
        <v>0</v>
      </c>
      <c r="AC178" s="646">
        <v>0</v>
      </c>
      <c r="AD178" s="646">
        <v>0</v>
      </c>
      <c r="AE178" s="645">
        <v>0</v>
      </c>
      <c r="AF178" s="635">
        <v>18.405505187065312</v>
      </c>
      <c r="AG178" s="635">
        <v>36.811010374130625</v>
      </c>
      <c r="AH178" s="635">
        <v>55.216515561195934</v>
      </c>
      <c r="AI178" s="635">
        <v>73.622020748261249</v>
      </c>
      <c r="AJ178" s="635">
        <v>73.393793465632456</v>
      </c>
      <c r="AK178" s="635">
        <v>73.165566183003676</v>
      </c>
      <c r="AL178" s="635">
        <v>72.937338900374883</v>
      </c>
      <c r="AM178" s="643">
        <v>72.709111617746089</v>
      </c>
      <c r="AN178" s="635">
        <v>72.857405516677034</v>
      </c>
      <c r="AO178" s="635">
        <v>73.005699415607978</v>
      </c>
      <c r="AP178" s="635">
        <v>73.153993314538937</v>
      </c>
      <c r="AQ178" s="643">
        <v>73.302287213469882</v>
      </c>
      <c r="AR178" s="635">
        <v>76.71971582319641</v>
      </c>
      <c r="AS178" s="635">
        <v>80.137144432922923</v>
      </c>
      <c r="AT178" s="635">
        <v>83.554573042649452</v>
      </c>
      <c r="AU178" s="643">
        <v>86.97200165237598</v>
      </c>
      <c r="AV178" s="635">
        <v>86.309372526124463</v>
      </c>
      <c r="AW178" s="635">
        <v>85.64674339987296</v>
      </c>
      <c r="AX178" s="635">
        <v>84.984114273621458</v>
      </c>
      <c r="AY178" s="643">
        <v>84.321485147369941</v>
      </c>
      <c r="AZ178" s="635">
        <v>86.023990860316175</v>
      </c>
      <c r="BA178" s="635">
        <v>87.726496573262409</v>
      </c>
      <c r="BB178" s="635">
        <v>89.429002286208657</v>
      </c>
      <c r="BC178" s="643">
        <v>91.131507999154891</v>
      </c>
      <c r="BD178" s="635">
        <v>94.920478655509839</v>
      </c>
      <c r="BE178" s="635">
        <v>98.709449311864802</v>
      </c>
      <c r="BF178" s="635">
        <v>102.49841996821976</v>
      </c>
      <c r="BG178" s="644">
        <v>106.28739062457471</v>
      </c>
      <c r="BH178" s="635">
        <v>106.20380994775719</v>
      </c>
      <c r="BI178" s="635">
        <v>106.12022927093966</v>
      </c>
      <c r="BJ178" s="635">
        <v>106.03664859412213</v>
      </c>
      <c r="BK178" s="643">
        <v>105.95306791730461</v>
      </c>
      <c r="BL178" s="635">
        <v>107.75673500059946</v>
      </c>
      <c r="BM178" s="635">
        <v>109.56040208389433</v>
      </c>
      <c r="BN178" s="635">
        <v>111.3640691671892</v>
      </c>
      <c r="BO178" s="643">
        <v>113.16773625048405</v>
      </c>
      <c r="BP178" s="635">
        <v>115.06855890264444</v>
      </c>
      <c r="BQ178" s="635">
        <v>116.96938155480484</v>
      </c>
      <c r="BR178" s="635">
        <v>118.87020420696521</v>
      </c>
      <c r="BS178" s="643">
        <v>120.77102685912561</v>
      </c>
      <c r="BT178" s="635">
        <v>119.14345998527409</v>
      </c>
      <c r="BU178" s="635">
        <v>117.51589311142257</v>
      </c>
      <c r="BV178" s="635">
        <v>115.88832623757105</v>
      </c>
      <c r="BW178" s="643">
        <v>114.26075936371953</v>
      </c>
      <c r="BX178" s="635">
        <v>116.64169938279815</v>
      </c>
      <c r="BY178" s="635">
        <v>119.0226394018768</v>
      </c>
      <c r="BZ178" s="635">
        <v>121.40357942095545</v>
      </c>
      <c r="CA178" s="643">
        <v>123.78451944003407</v>
      </c>
      <c r="CB178" s="635">
        <v>142.90705151912738</v>
      </c>
      <c r="CC178" s="635">
        <v>162.02958359822065</v>
      </c>
      <c r="CD178" s="635">
        <v>181.15211567731393</v>
      </c>
      <c r="CE178" s="643">
        <v>200.27464775640723</v>
      </c>
      <c r="CF178" s="635">
        <v>180.56303767542229</v>
      </c>
      <c r="CG178" s="635">
        <v>160.85142759443735</v>
      </c>
      <c r="CH178" s="635">
        <v>141.13981751345241</v>
      </c>
      <c r="CI178" s="643">
        <v>121.42820743246749</v>
      </c>
      <c r="CJ178" s="635">
        <v>122.42528537776816</v>
      </c>
      <c r="CK178" s="635">
        <v>123.42236332306885</v>
      </c>
      <c r="CL178" s="635">
        <v>124.41944126836952</v>
      </c>
      <c r="CM178" s="643">
        <v>125.4165192136702</v>
      </c>
      <c r="CN178" s="635">
        <v>125.33539080867601</v>
      </c>
      <c r="CO178" s="635">
        <v>125.25426240368181</v>
      </c>
      <c r="CP178" s="635">
        <v>125.1731339986876</v>
      </c>
      <c r="CQ178" s="643">
        <v>125.09200559369341</v>
      </c>
      <c r="CR178" s="643"/>
    </row>
    <row r="179" spans="2:96">
      <c r="B179" s="619" t="s">
        <v>63</v>
      </c>
      <c r="C179" s="613"/>
      <c r="D179" s="614"/>
      <c r="E179" s="614"/>
      <c r="F179" s="614"/>
      <c r="G179" s="614"/>
      <c r="H179" s="623"/>
      <c r="I179" s="623"/>
      <c r="J179" s="623"/>
      <c r="K179" s="648">
        <v>6.1962380323961619E-3</v>
      </c>
      <c r="L179" s="649">
        <v>7.8229920939230424E-2</v>
      </c>
      <c r="M179" s="649">
        <v>7.8229920939230424E-2</v>
      </c>
      <c r="N179" s="649">
        <v>7.8229920939230424E-2</v>
      </c>
      <c r="O179" s="650">
        <v>7.8229920939230424E-2</v>
      </c>
      <c r="P179" s="649">
        <v>-0.1333130272813568</v>
      </c>
      <c r="Q179" s="649">
        <v>-0.1333130272813568</v>
      </c>
      <c r="R179" s="649">
        <v>-0.1333130272813568</v>
      </c>
      <c r="S179" s="650">
        <v>-0.1333130272813568</v>
      </c>
      <c r="T179" s="649">
        <v>-3.3444892340209892E-2</v>
      </c>
      <c r="U179" s="649">
        <v>-3.3444892340209892E-2</v>
      </c>
      <c r="V179" s="649">
        <v>-3.3444892340209892E-2</v>
      </c>
      <c r="W179" s="650">
        <v>-3.3444892340209892E-2</v>
      </c>
      <c r="X179" s="649">
        <v>-8.9055145620442477E-4</v>
      </c>
      <c r="Y179" s="649">
        <v>-8.9055145620442477E-4</v>
      </c>
      <c r="Z179" s="649">
        <v>-8.9055145620442477E-4</v>
      </c>
      <c r="AA179" s="650">
        <v>-8.9055145620442477E-4</v>
      </c>
      <c r="AB179" s="649">
        <v>4.560106282354931E-2</v>
      </c>
      <c r="AC179" s="649">
        <v>4.560106282354931E-2</v>
      </c>
      <c r="AD179" s="649">
        <v>4.560106282354931E-2</v>
      </c>
      <c r="AE179" s="650">
        <v>4.560106282354931E-2</v>
      </c>
      <c r="AF179" s="649">
        <v>2.4447532352911971E-2</v>
      </c>
      <c r="AG179" s="649">
        <v>2.4447532352911971E-2</v>
      </c>
      <c r="AH179" s="649">
        <v>2.4447532352911971E-2</v>
      </c>
      <c r="AI179" s="649">
        <v>2.4447532352911971E-2</v>
      </c>
      <c r="AJ179" s="649">
        <v>-3.9775641495876118E-2</v>
      </c>
      <c r="AK179" s="649">
        <v>-3.9775641495876118E-2</v>
      </c>
      <c r="AL179" s="649">
        <v>-3.9775641495876118E-2</v>
      </c>
      <c r="AM179" s="650">
        <v>-3.9775641495876118E-2</v>
      </c>
      <c r="AN179" s="649">
        <v>9.7315218565723893E-3</v>
      </c>
      <c r="AO179" s="649">
        <v>9.7315218565723893E-3</v>
      </c>
      <c r="AP179" s="649">
        <v>9.7315218565723893E-3</v>
      </c>
      <c r="AQ179" s="650">
        <v>9.7315218565723893E-3</v>
      </c>
      <c r="AR179" s="649">
        <v>8.2332950096676849E-3</v>
      </c>
      <c r="AS179" s="649">
        <v>8.2332950096676849E-3</v>
      </c>
      <c r="AT179" s="649">
        <v>8.2332950096676849E-3</v>
      </c>
      <c r="AU179" s="650">
        <v>8.2332950096676849E-3</v>
      </c>
      <c r="AV179" s="649">
        <v>6.5778723225833891E-3</v>
      </c>
      <c r="AW179" s="649">
        <v>6.5778723225833891E-3</v>
      </c>
      <c r="AX179" s="649">
        <v>6.5778723225833891E-3</v>
      </c>
      <c r="AY179" s="650">
        <v>6.5778723225833891E-3</v>
      </c>
      <c r="AZ179" s="649">
        <v>4.2015785115286086E-2</v>
      </c>
      <c r="BA179" s="649">
        <v>4.2015785115286086E-2</v>
      </c>
      <c r="BB179" s="649">
        <v>4.2015785115286086E-2</v>
      </c>
      <c r="BC179" s="650">
        <v>4.2015785115286086E-2</v>
      </c>
      <c r="BD179" s="649">
        <v>-5.1960587829484123E-2</v>
      </c>
      <c r="BE179" s="649">
        <v>-5.1960587829484123E-2</v>
      </c>
      <c r="BF179" s="649">
        <v>-5.1960587829484123E-2</v>
      </c>
      <c r="BG179" s="650">
        <v>-5.1960587829484123E-2</v>
      </c>
      <c r="BH179" s="649">
        <v>-4.4861178555811426E-2</v>
      </c>
      <c r="BI179" s="649">
        <v>-4.4861178555811426E-2</v>
      </c>
      <c r="BJ179" s="649">
        <v>-4.4861178555811426E-2</v>
      </c>
      <c r="BK179" s="650">
        <v>-4.4861178555811426E-2</v>
      </c>
      <c r="BL179" s="649">
        <v>-1.3399454982765846E-2</v>
      </c>
      <c r="BM179" s="649">
        <v>-1.3399454982765846E-2</v>
      </c>
      <c r="BN179" s="649">
        <v>-1.3399454982765846E-2</v>
      </c>
      <c r="BO179" s="650">
        <v>-1.3399454982765846E-2</v>
      </c>
      <c r="BP179" s="649">
        <v>-6.0765705550385463E-3</v>
      </c>
      <c r="BQ179" s="649">
        <v>-6.0765705550385463E-3</v>
      </c>
      <c r="BR179" s="649">
        <v>-6.0765705550385463E-3</v>
      </c>
      <c r="BS179" s="650">
        <v>-6.0765705550385463E-3</v>
      </c>
      <c r="BT179" s="649">
        <v>-1.9618102044319491E-2</v>
      </c>
      <c r="BU179" s="649">
        <v>-1.9618102044319491E-2</v>
      </c>
      <c r="BV179" s="649">
        <v>-1.9618102044319491E-2</v>
      </c>
      <c r="BW179" s="650">
        <v>-1.9618102044319491E-2</v>
      </c>
      <c r="BX179" s="649">
        <v>7.9972585639692673E-3</v>
      </c>
      <c r="BY179" s="649">
        <v>7.9972585639692673E-3</v>
      </c>
      <c r="BZ179" s="649">
        <v>7.9972585639692673E-3</v>
      </c>
      <c r="CA179" s="650">
        <v>7.9972585639692673E-3</v>
      </c>
      <c r="CB179" s="649">
        <v>2.208119925835389E-2</v>
      </c>
      <c r="CC179" s="649">
        <v>2.208119925835389E-2</v>
      </c>
      <c r="CD179" s="649">
        <v>2.208119925835389E-2</v>
      </c>
      <c r="CE179" s="650">
        <v>2.208119925835389E-2</v>
      </c>
      <c r="CF179" s="649">
        <v>-6.4302475732600506E-3</v>
      </c>
      <c r="CG179" s="649">
        <v>-6.4302475732600506E-3</v>
      </c>
      <c r="CH179" s="649">
        <v>-6.4302475732600506E-3</v>
      </c>
      <c r="CI179" s="650">
        <v>-6.4302475732600506E-3</v>
      </c>
      <c r="CJ179" s="649">
        <v>5.4752546076593078E-2</v>
      </c>
      <c r="CK179" s="649">
        <v>5.4752546076593078E-2</v>
      </c>
      <c r="CL179" s="649">
        <v>5.4752546076593078E-2</v>
      </c>
      <c r="CM179" s="650">
        <v>5.4752546076593078E-2</v>
      </c>
      <c r="CN179" s="649">
        <v>-6.4139477313233939E-3</v>
      </c>
      <c r="CO179" s="649">
        <v>-6.4139477313233939E-3</v>
      </c>
      <c r="CP179" s="649">
        <v>-6.4139477313233939E-3</v>
      </c>
      <c r="CQ179" s="650">
        <v>-6.4139477313233939E-3</v>
      </c>
      <c r="CR179" s="650"/>
    </row>
    <row r="180" spans="2:96">
      <c r="B180" s="624" t="s">
        <v>757</v>
      </c>
      <c r="C180" s="624" t="s">
        <v>754</v>
      </c>
      <c r="D180" s="614"/>
      <c r="E180" s="614"/>
      <c r="F180" s="614"/>
      <c r="G180" s="614"/>
      <c r="H180" s="614"/>
      <c r="I180" s="614"/>
      <c r="J180" s="614"/>
      <c r="K180" s="633"/>
      <c r="L180" s="638"/>
      <c r="M180" s="638"/>
      <c r="N180" s="638"/>
      <c r="O180" s="633"/>
      <c r="P180" s="638"/>
      <c r="Q180" s="638"/>
      <c r="R180" s="638"/>
      <c r="S180" s="633"/>
      <c r="T180" s="638"/>
      <c r="U180" s="638"/>
      <c r="V180" s="638"/>
      <c r="W180" s="633"/>
      <c r="X180" s="638"/>
      <c r="Y180" s="638"/>
      <c r="Z180" s="638"/>
      <c r="AA180" s="633"/>
      <c r="AB180" s="638"/>
      <c r="AC180" s="638"/>
      <c r="AD180" s="638"/>
      <c r="AE180" s="633"/>
      <c r="AF180" s="638"/>
      <c r="AG180" s="638"/>
      <c r="AH180" s="638"/>
      <c r="AI180" s="638"/>
      <c r="AJ180" s="638"/>
      <c r="AK180" s="638"/>
      <c r="AL180" s="638"/>
      <c r="AM180" s="633"/>
      <c r="AN180" s="638"/>
      <c r="AO180" s="638"/>
      <c r="AP180" s="638"/>
      <c r="AQ180" s="633"/>
      <c r="AR180" s="638"/>
      <c r="AS180" s="638"/>
      <c r="AT180" s="638"/>
      <c r="AU180" s="633"/>
      <c r="AV180" s="638"/>
      <c r="AW180" s="638"/>
      <c r="AX180" s="638"/>
      <c r="AY180" s="633"/>
      <c r="AZ180" s="638"/>
      <c r="BA180" s="638"/>
      <c r="BB180" s="638"/>
      <c r="BC180" s="633"/>
      <c r="BD180" s="638"/>
      <c r="BE180" s="638"/>
      <c r="BF180" s="638"/>
      <c r="BG180" s="633"/>
      <c r="BH180" s="638"/>
      <c r="BI180" s="638"/>
      <c r="BJ180" s="638"/>
      <c r="BK180" s="633"/>
      <c r="BL180" s="638"/>
      <c r="BM180" s="638"/>
      <c r="BN180" s="638"/>
      <c r="BO180" s="633"/>
      <c r="BP180" s="638"/>
      <c r="BQ180" s="638"/>
      <c r="BR180" s="638"/>
      <c r="BS180" s="633"/>
      <c r="BT180" s="638"/>
      <c r="BU180" s="638"/>
      <c r="BV180" s="638"/>
      <c r="BW180" s="633"/>
      <c r="BX180" s="638"/>
      <c r="BY180" s="638"/>
      <c r="BZ180" s="638"/>
      <c r="CA180" s="633"/>
      <c r="CB180" s="638"/>
      <c r="CC180" s="638"/>
      <c r="CD180" s="638"/>
      <c r="CE180" s="633"/>
      <c r="CF180" s="638"/>
      <c r="CG180" s="638"/>
      <c r="CH180" s="638"/>
      <c r="CI180" s="633"/>
      <c r="CJ180" s="638"/>
      <c r="CK180" s="638"/>
      <c r="CL180" s="638"/>
      <c r="CM180" s="633"/>
      <c r="CN180" s="638"/>
      <c r="CO180" s="638"/>
      <c r="CP180" s="638"/>
      <c r="CQ180" s="633"/>
      <c r="CR180" s="633"/>
    </row>
    <row r="181" spans="2:96">
      <c r="B181" s="619" t="s">
        <v>758</v>
      </c>
      <c r="C181" s="651" t="s">
        <v>770</v>
      </c>
      <c r="D181" s="614"/>
      <c r="E181" s="614"/>
      <c r="F181" s="614"/>
      <c r="G181" s="614"/>
      <c r="H181" s="625"/>
      <c r="I181" s="625"/>
      <c r="J181" s="625"/>
      <c r="K181" s="652">
        <v>516.25</v>
      </c>
      <c r="L181" s="635">
        <v>527.0625</v>
      </c>
      <c r="M181" s="635">
        <v>537.875</v>
      </c>
      <c r="N181" s="635">
        <v>548.6875</v>
      </c>
      <c r="O181" s="652">
        <v>559.5</v>
      </c>
      <c r="P181" s="635">
        <v>571.375</v>
      </c>
      <c r="Q181" s="635">
        <v>583.25</v>
      </c>
      <c r="R181" s="635">
        <v>595.125</v>
      </c>
      <c r="S181" s="634">
        <v>607</v>
      </c>
      <c r="T181" s="635">
        <v>627</v>
      </c>
      <c r="U181" s="635">
        <v>647</v>
      </c>
      <c r="V181" s="635">
        <v>667</v>
      </c>
      <c r="W181" s="634">
        <v>687</v>
      </c>
      <c r="X181" s="635">
        <v>690.8125</v>
      </c>
      <c r="Y181" s="635">
        <v>694.625</v>
      </c>
      <c r="Z181" s="635">
        <v>698.4375</v>
      </c>
      <c r="AA181" s="634">
        <v>702.25</v>
      </c>
      <c r="AB181" s="635">
        <v>715.3125</v>
      </c>
      <c r="AC181" s="635">
        <v>728.375</v>
      </c>
      <c r="AD181" s="635">
        <v>741.4375</v>
      </c>
      <c r="AE181" s="634">
        <v>754.5</v>
      </c>
      <c r="AF181" s="635">
        <v>772.1875</v>
      </c>
      <c r="AG181" s="635">
        <v>789.875</v>
      </c>
      <c r="AH181" s="635">
        <v>807.5625</v>
      </c>
      <c r="AI181" s="635">
        <v>825.25</v>
      </c>
      <c r="AJ181" s="635">
        <v>844.25</v>
      </c>
      <c r="AK181" s="635">
        <v>863.25</v>
      </c>
      <c r="AL181" s="635">
        <v>882.25</v>
      </c>
      <c r="AM181" s="634">
        <v>901.25</v>
      </c>
      <c r="AN181" s="635">
        <v>918.5</v>
      </c>
      <c r="AO181" s="635">
        <v>935.75</v>
      </c>
      <c r="AP181" s="635">
        <v>953</v>
      </c>
      <c r="AQ181" s="634">
        <v>970.25</v>
      </c>
      <c r="AR181" s="635">
        <v>997.3125</v>
      </c>
      <c r="AS181" s="635">
        <v>1024.375</v>
      </c>
      <c r="AT181" s="635">
        <v>1051.4375</v>
      </c>
      <c r="AU181" s="634">
        <v>1078.5</v>
      </c>
      <c r="AV181" s="635">
        <v>1095.3125</v>
      </c>
      <c r="AW181" s="635">
        <v>1112.125</v>
      </c>
      <c r="AX181" s="635">
        <v>1128.9375</v>
      </c>
      <c r="AY181" s="634">
        <v>1145.75</v>
      </c>
      <c r="AZ181" s="635">
        <v>1166.75</v>
      </c>
      <c r="BA181" s="635">
        <v>1187.75</v>
      </c>
      <c r="BB181" s="635">
        <v>1208.75</v>
      </c>
      <c r="BC181" s="634">
        <v>1229.75</v>
      </c>
      <c r="BD181" s="635">
        <v>1254.25</v>
      </c>
      <c r="BE181" s="635">
        <v>1278.75</v>
      </c>
      <c r="BF181" s="635">
        <v>1303.25</v>
      </c>
      <c r="BG181" s="634">
        <v>1327.75</v>
      </c>
      <c r="BH181" s="635">
        <v>1356.4375</v>
      </c>
      <c r="BI181" s="635">
        <v>1385.125</v>
      </c>
      <c r="BJ181" s="635">
        <v>1413.8125</v>
      </c>
      <c r="BK181" s="634">
        <v>1442.5</v>
      </c>
      <c r="BL181" s="635">
        <v>1459.5</v>
      </c>
      <c r="BM181" s="635">
        <v>1476.5</v>
      </c>
      <c r="BN181" s="635">
        <v>1493.5</v>
      </c>
      <c r="BO181" s="634">
        <v>1510.5</v>
      </c>
      <c r="BP181" s="635">
        <v>1533.8057235670112</v>
      </c>
      <c r="BQ181" s="635">
        <v>1557.1114471340222</v>
      </c>
      <c r="BR181" s="635">
        <v>1580.4171707010332</v>
      </c>
      <c r="BS181" s="634">
        <v>1603.7228942680445</v>
      </c>
      <c r="BT181" s="635">
        <v>1639.232749504393</v>
      </c>
      <c r="BU181" s="635">
        <v>1674.7426047407416</v>
      </c>
      <c r="BV181" s="635">
        <v>1710.2524599770904</v>
      </c>
      <c r="BW181" s="634">
        <v>1745.762315213439</v>
      </c>
      <c r="BX181" s="635">
        <v>1771.8210703611185</v>
      </c>
      <c r="BY181" s="635">
        <v>1797.8798255087981</v>
      </c>
      <c r="BZ181" s="635">
        <v>1823.9385806564776</v>
      </c>
      <c r="CA181" s="634">
        <v>1849.997335804157</v>
      </c>
      <c r="CB181" s="635">
        <v>1868.3876380839163</v>
      </c>
      <c r="CC181" s="635">
        <v>1886.7779403636755</v>
      </c>
      <c r="CD181" s="635">
        <v>1905.1682426434345</v>
      </c>
      <c r="CE181" s="634">
        <v>1923.5585449231937</v>
      </c>
      <c r="CF181" s="635">
        <v>1964.8160893585216</v>
      </c>
      <c r="CG181" s="635">
        <v>2006.0736337938497</v>
      </c>
      <c r="CH181" s="635">
        <v>2047.3311782291776</v>
      </c>
      <c r="CI181" s="634">
        <v>2088.5887226645054</v>
      </c>
      <c r="CJ181" s="635">
        <v>2137.9873949241842</v>
      </c>
      <c r="CK181" s="635">
        <v>2187.3860671838629</v>
      </c>
      <c r="CL181" s="635">
        <v>2236.7847394435421</v>
      </c>
      <c r="CM181" s="634">
        <v>2286.1834117032208</v>
      </c>
      <c r="CN181" s="635">
        <v>2267.0053405479816</v>
      </c>
      <c r="CO181" s="635">
        <v>2247.8272693927429</v>
      </c>
      <c r="CP181" s="635">
        <v>2228.6491982375042</v>
      </c>
      <c r="CQ181" s="634">
        <v>2209.471127082265</v>
      </c>
      <c r="CR181" s="634"/>
    </row>
    <row r="182" spans="2:96">
      <c r="B182" s="619" t="s">
        <v>216</v>
      </c>
      <c r="C182" s="613"/>
      <c r="D182" s="614"/>
      <c r="E182" s="614"/>
      <c r="F182" s="614"/>
      <c r="G182" s="614"/>
      <c r="H182" s="626"/>
      <c r="I182" s="626"/>
      <c r="J182" s="626"/>
      <c r="K182" s="644">
        <v>60.393106081064815</v>
      </c>
      <c r="L182" s="635">
        <v>59.337496609563182</v>
      </c>
      <c r="M182" s="635">
        <v>58.281887138061549</v>
      </c>
      <c r="N182" s="635">
        <v>57.226277666559916</v>
      </c>
      <c r="O182" s="644">
        <v>56.170668195058283</v>
      </c>
      <c r="P182" s="635">
        <v>55.34266951617915</v>
      </c>
      <c r="Q182" s="635">
        <v>54.514670837300017</v>
      </c>
      <c r="R182" s="635">
        <v>53.686672158420876</v>
      </c>
      <c r="S182" s="634">
        <v>52.858673479541743</v>
      </c>
      <c r="T182" s="635">
        <v>52.535333560386221</v>
      </c>
      <c r="U182" s="635">
        <v>52.211993641230698</v>
      </c>
      <c r="V182" s="635">
        <v>51.888653722075176</v>
      </c>
      <c r="W182" s="634">
        <v>51.565313802919654</v>
      </c>
      <c r="X182" s="635">
        <v>52.51814504798908</v>
      </c>
      <c r="Y182" s="635">
        <v>53.470976293058513</v>
      </c>
      <c r="Z182" s="635">
        <v>54.423807538127939</v>
      </c>
      <c r="AA182" s="634">
        <v>55.376638783197365</v>
      </c>
      <c r="AB182" s="635">
        <v>56.794392128217048</v>
      </c>
      <c r="AC182" s="635">
        <v>58.212145473236731</v>
      </c>
      <c r="AD182" s="635">
        <v>59.629898818256414</v>
      </c>
      <c r="AE182" s="634">
        <v>61.047652163276098</v>
      </c>
      <c r="AF182" s="635">
        <v>64.176338722858674</v>
      </c>
      <c r="AG182" s="635">
        <v>67.30502528244125</v>
      </c>
      <c r="AH182" s="635">
        <v>70.43371184202384</v>
      </c>
      <c r="AI182" s="635">
        <v>73.562398401606416</v>
      </c>
      <c r="AJ182" s="635">
        <v>77.352668626454289</v>
      </c>
      <c r="AK182" s="635">
        <v>81.142938851302176</v>
      </c>
      <c r="AL182" s="635">
        <v>84.933209076150035</v>
      </c>
      <c r="AM182" s="634">
        <v>88.723479300997923</v>
      </c>
      <c r="AN182" s="635">
        <v>92.786142673876611</v>
      </c>
      <c r="AO182" s="635">
        <v>96.848806046755328</v>
      </c>
      <c r="AP182" s="635">
        <v>100.91146941963405</v>
      </c>
      <c r="AQ182" s="634">
        <v>104.97413279251273</v>
      </c>
      <c r="AR182" s="635">
        <v>111.23644755082734</v>
      </c>
      <c r="AS182" s="635">
        <v>117.49876230914192</v>
      </c>
      <c r="AT182" s="635">
        <v>123.76107706745651</v>
      </c>
      <c r="AU182" s="634">
        <v>130.02339182577111</v>
      </c>
      <c r="AV182" s="635">
        <v>132.58662327932032</v>
      </c>
      <c r="AW182" s="635">
        <v>135.14985473286953</v>
      </c>
      <c r="AX182" s="635">
        <v>137.71308618641874</v>
      </c>
      <c r="AY182" s="634">
        <v>140.27631763996794</v>
      </c>
      <c r="AZ182" s="635">
        <v>141.90304650697536</v>
      </c>
      <c r="BA182" s="635">
        <v>143.52977537398277</v>
      </c>
      <c r="BB182" s="635">
        <v>145.15650424099022</v>
      </c>
      <c r="BC182" s="634">
        <v>146.78323310799763</v>
      </c>
      <c r="BD182" s="635">
        <v>152.17431324942953</v>
      </c>
      <c r="BE182" s="635">
        <v>157.56539339086146</v>
      </c>
      <c r="BF182" s="635">
        <v>162.95647353229336</v>
      </c>
      <c r="BG182" s="634">
        <v>168.34755367372526</v>
      </c>
      <c r="BH182" s="635">
        <v>171.87807962411424</v>
      </c>
      <c r="BI182" s="635">
        <v>175.40860557450321</v>
      </c>
      <c r="BJ182" s="635">
        <v>178.93913152489216</v>
      </c>
      <c r="BK182" s="634">
        <v>182.46965747528114</v>
      </c>
      <c r="BL182" s="635">
        <v>182.34888463499158</v>
      </c>
      <c r="BM182" s="635">
        <v>182.22811179470199</v>
      </c>
      <c r="BN182" s="635">
        <v>182.1073389544124</v>
      </c>
      <c r="BO182" s="634">
        <v>181.98656611412281</v>
      </c>
      <c r="BP182" s="635">
        <v>183.28937886343337</v>
      </c>
      <c r="BQ182" s="635">
        <v>184.5921916127439</v>
      </c>
      <c r="BR182" s="635">
        <v>185.89500436205446</v>
      </c>
      <c r="BS182" s="634">
        <v>187.197817111365</v>
      </c>
      <c r="BT182" s="635">
        <v>187.80564822893263</v>
      </c>
      <c r="BU182" s="635">
        <v>188.41347934650022</v>
      </c>
      <c r="BV182" s="635">
        <v>189.02131046406785</v>
      </c>
      <c r="BW182" s="634">
        <v>189.62914158163545</v>
      </c>
      <c r="BX182" s="635">
        <v>189.31725858288866</v>
      </c>
      <c r="BY182" s="635">
        <v>189.00537558414186</v>
      </c>
      <c r="BZ182" s="635">
        <v>188.69349258539506</v>
      </c>
      <c r="CA182" s="634">
        <v>188.38160958664824</v>
      </c>
      <c r="CB182" s="635">
        <v>190.25734333476404</v>
      </c>
      <c r="CC182" s="635">
        <v>192.13307708287982</v>
      </c>
      <c r="CD182" s="635">
        <v>194.0088108309956</v>
      </c>
      <c r="CE182" s="634">
        <v>195.88454457911141</v>
      </c>
      <c r="CF182" s="635">
        <v>196.74997141236912</v>
      </c>
      <c r="CG182" s="635">
        <v>197.61539824562686</v>
      </c>
      <c r="CH182" s="635">
        <v>198.48082507888461</v>
      </c>
      <c r="CI182" s="634">
        <v>199.34625191214235</v>
      </c>
      <c r="CJ182" s="635">
        <v>201.80832965693784</v>
      </c>
      <c r="CK182" s="635">
        <v>204.27040740173337</v>
      </c>
      <c r="CL182" s="635">
        <v>206.73248514652886</v>
      </c>
      <c r="CM182" s="634">
        <v>209.19456289132438</v>
      </c>
      <c r="CN182" s="635">
        <v>207.8848886696295</v>
      </c>
      <c r="CO182" s="635">
        <v>206.57521444793463</v>
      </c>
      <c r="CP182" s="635">
        <v>205.26554022623972</v>
      </c>
      <c r="CQ182" s="634">
        <v>203.95586600454484</v>
      </c>
      <c r="CR182" s="634"/>
    </row>
    <row r="183" spans="2:96">
      <c r="B183" s="623" t="s">
        <v>532</v>
      </c>
      <c r="C183" s="623" t="s">
        <v>759</v>
      </c>
      <c r="D183" s="614"/>
      <c r="E183" s="614"/>
      <c r="F183" s="614"/>
      <c r="G183" s="614"/>
      <c r="H183" s="626"/>
      <c r="I183" s="626"/>
      <c r="J183" s="626"/>
      <c r="K183" s="644">
        <v>451.57732590366533</v>
      </c>
      <c r="L183" s="635">
        <v>445.87552780114834</v>
      </c>
      <c r="M183" s="635">
        <v>440.1737296986314</v>
      </c>
      <c r="N183" s="635">
        <v>434.47193159611442</v>
      </c>
      <c r="O183" s="644">
        <v>428.77013349359743</v>
      </c>
      <c r="P183" s="635">
        <v>424.85817662264344</v>
      </c>
      <c r="Q183" s="635">
        <v>420.94621975168945</v>
      </c>
      <c r="R183" s="635">
        <v>417.03426288073547</v>
      </c>
      <c r="S183" s="634">
        <v>413.12230600978143</v>
      </c>
      <c r="T183" s="635">
        <v>413.43895105950207</v>
      </c>
      <c r="U183" s="635">
        <v>413.75559610922267</v>
      </c>
      <c r="V183" s="635">
        <v>414.07224115894331</v>
      </c>
      <c r="W183" s="634">
        <v>414.38888620866396</v>
      </c>
      <c r="X183" s="635">
        <v>424.31520988147105</v>
      </c>
      <c r="Y183" s="635">
        <v>434.24153355427813</v>
      </c>
      <c r="Z183" s="635">
        <v>444.16785722708528</v>
      </c>
      <c r="AA183" s="634">
        <v>454.09418089989236</v>
      </c>
      <c r="AB183" s="635">
        <v>468.99822610991532</v>
      </c>
      <c r="AC183" s="635">
        <v>483.90227131993822</v>
      </c>
      <c r="AD183" s="635">
        <v>498.80631652996112</v>
      </c>
      <c r="AE183" s="634">
        <v>513.71036173998402</v>
      </c>
      <c r="AF183" s="635">
        <v>544.80108829175151</v>
      </c>
      <c r="AG183" s="635">
        <v>575.891814843519</v>
      </c>
      <c r="AH183" s="635">
        <v>606.98254139528649</v>
      </c>
      <c r="AI183" s="635">
        <v>638.07326794705398</v>
      </c>
      <c r="AJ183" s="635">
        <v>676.32129954416394</v>
      </c>
      <c r="AK183" s="635">
        <v>714.56933114127378</v>
      </c>
      <c r="AL183" s="635">
        <v>752.81736273838362</v>
      </c>
      <c r="AM183" s="634">
        <v>791.06539433549358</v>
      </c>
      <c r="AN183" s="635">
        <v>834.47318771386153</v>
      </c>
      <c r="AO183" s="635">
        <v>877.88098109222938</v>
      </c>
      <c r="AP183" s="635">
        <v>921.28877447059745</v>
      </c>
      <c r="AQ183" s="634">
        <v>964.69656784896529</v>
      </c>
      <c r="AR183" s="635">
        <v>1028.9957725996621</v>
      </c>
      <c r="AS183" s="635">
        <v>1093.2949773503587</v>
      </c>
      <c r="AT183" s="635">
        <v>1157.5941821010554</v>
      </c>
      <c r="AU183" s="634">
        <v>1221.8933868517522</v>
      </c>
      <c r="AV183" s="635">
        <v>1254.7308244774663</v>
      </c>
      <c r="AW183" s="635">
        <v>1287.5682621031806</v>
      </c>
      <c r="AX183" s="635">
        <v>1320.4056997288949</v>
      </c>
      <c r="AY183" s="634">
        <v>1353.243137354609</v>
      </c>
      <c r="AZ183" s="635">
        <v>1377.3193847233256</v>
      </c>
      <c r="BA183" s="635">
        <v>1401.395632092042</v>
      </c>
      <c r="BB183" s="635">
        <v>1425.4718794607584</v>
      </c>
      <c r="BC183" s="634">
        <v>1449.548126829475</v>
      </c>
      <c r="BD183" s="635">
        <v>1514.1300675795731</v>
      </c>
      <c r="BE183" s="635">
        <v>1578.7120083296711</v>
      </c>
      <c r="BF183" s="635">
        <v>1643.2939490797692</v>
      </c>
      <c r="BG183" s="634">
        <v>1707.8758898298672</v>
      </c>
      <c r="BH183" s="635">
        <v>1751.6424543298892</v>
      </c>
      <c r="BI183" s="635">
        <v>1795.4090188299112</v>
      </c>
      <c r="BJ183" s="635">
        <v>1839.1755833299333</v>
      </c>
      <c r="BK183" s="634">
        <v>1882.9421478299553</v>
      </c>
      <c r="BL183" s="635">
        <v>1889.9792396088303</v>
      </c>
      <c r="BM183" s="635">
        <v>1897.0163313877056</v>
      </c>
      <c r="BN183" s="635">
        <v>1904.0534231665806</v>
      </c>
      <c r="BO183" s="634">
        <v>1911.0905149454557</v>
      </c>
      <c r="BP183" s="635">
        <v>1936.2530026108241</v>
      </c>
      <c r="BQ183" s="635">
        <v>1961.4154902761925</v>
      </c>
      <c r="BR183" s="635">
        <v>1986.5779779415609</v>
      </c>
      <c r="BS183" s="634">
        <v>2011.7404656069293</v>
      </c>
      <c r="BT183" s="635">
        <v>2034.5881735418195</v>
      </c>
      <c r="BU183" s="635">
        <v>2057.4358814767097</v>
      </c>
      <c r="BV183" s="635">
        <v>2080.2835894115997</v>
      </c>
      <c r="BW183" s="634">
        <v>2103.1312973464901</v>
      </c>
      <c r="BX183" s="635">
        <v>2100.8052905803288</v>
      </c>
      <c r="BY183" s="635">
        <v>2098.4792838141675</v>
      </c>
      <c r="BZ183" s="635">
        <v>2096.1532770480067</v>
      </c>
      <c r="CA183" s="634">
        <v>2093.8272702818454</v>
      </c>
      <c r="CB183" s="635">
        <v>2130.5644258450948</v>
      </c>
      <c r="CC183" s="635">
        <v>2167.3015814083446</v>
      </c>
      <c r="CD183" s="635">
        <v>2204.0387369715941</v>
      </c>
      <c r="CE183" s="634">
        <v>2240.7758925348435</v>
      </c>
      <c r="CF183" s="635">
        <v>2261.6584924742683</v>
      </c>
      <c r="CG183" s="635">
        <v>2282.5410924136927</v>
      </c>
      <c r="CH183" s="635">
        <v>2303.4236923531171</v>
      </c>
      <c r="CI183" s="634">
        <v>2324.3062922925419</v>
      </c>
      <c r="CJ183" s="635">
        <v>2369.8654150807947</v>
      </c>
      <c r="CK183" s="635">
        <v>2415.4245378690475</v>
      </c>
      <c r="CL183" s="635">
        <v>2460.9836606573008</v>
      </c>
      <c r="CM183" s="634">
        <v>2506.5427834455536</v>
      </c>
      <c r="CN183" s="635">
        <v>2512.7508991541094</v>
      </c>
      <c r="CO183" s="635">
        <v>2518.9590148626648</v>
      </c>
      <c r="CP183" s="635">
        <v>2525.1671305712202</v>
      </c>
      <c r="CQ183" s="634">
        <v>2531.3752462797761</v>
      </c>
      <c r="CR183" s="634"/>
    </row>
    <row r="184" spans="2:96">
      <c r="B184" s="623" t="s">
        <v>533</v>
      </c>
      <c r="C184" s="613"/>
      <c r="D184" s="614"/>
      <c r="E184" s="614"/>
      <c r="F184" s="614"/>
      <c r="G184" s="614"/>
      <c r="H184" s="626"/>
      <c r="I184" s="626"/>
      <c r="J184" s="626"/>
      <c r="K184" s="644">
        <v>60.015266711002852</v>
      </c>
      <c r="L184" s="635">
        <v>58.895418229613128</v>
      </c>
      <c r="M184" s="635">
        <v>57.775569748223404</v>
      </c>
      <c r="N184" s="635">
        <v>56.655721266833673</v>
      </c>
      <c r="O184" s="644">
        <v>55.535872785443949</v>
      </c>
      <c r="P184" s="635">
        <v>54.68917809877744</v>
      </c>
      <c r="Q184" s="635">
        <v>53.842483412110937</v>
      </c>
      <c r="R184" s="635">
        <v>52.995788725444434</v>
      </c>
      <c r="S184" s="634">
        <v>52.149094038777925</v>
      </c>
      <c r="T184" s="635">
        <v>51.856674570407407</v>
      </c>
      <c r="U184" s="635">
        <v>51.564255102036881</v>
      </c>
      <c r="V184" s="635">
        <v>51.271835633666356</v>
      </c>
      <c r="W184" s="634">
        <v>50.979416165295838</v>
      </c>
      <c r="X184" s="635">
        <v>51.849854014406063</v>
      </c>
      <c r="Y184" s="635">
        <v>52.720291863516287</v>
      </c>
      <c r="Z184" s="635">
        <v>53.590729712626512</v>
      </c>
      <c r="AA184" s="634">
        <v>54.461167561736737</v>
      </c>
      <c r="AB184" s="635">
        <v>55.861852809791344</v>
      </c>
      <c r="AC184" s="635">
        <v>57.262538057845944</v>
      </c>
      <c r="AD184" s="635">
        <v>58.663223305900551</v>
      </c>
      <c r="AE184" s="634">
        <v>60.063908553955159</v>
      </c>
      <c r="AF184" s="635">
        <v>63.230702698229294</v>
      </c>
      <c r="AG184" s="635">
        <v>66.397496842503443</v>
      </c>
      <c r="AH184" s="635">
        <v>69.564290986777593</v>
      </c>
      <c r="AI184" s="635">
        <v>72.731085131051728</v>
      </c>
      <c r="AJ184" s="635">
        <v>76.524694301847845</v>
      </c>
      <c r="AK184" s="635">
        <v>80.318303472643947</v>
      </c>
      <c r="AL184" s="635">
        <v>84.111912643440064</v>
      </c>
      <c r="AM184" s="634">
        <v>87.905521814236181</v>
      </c>
      <c r="AN184" s="635">
        <v>92.05609441002423</v>
      </c>
      <c r="AO184" s="635">
        <v>96.206667005812264</v>
      </c>
      <c r="AP184" s="635">
        <v>100.3572396016003</v>
      </c>
      <c r="AQ184" s="634">
        <v>104.50781219738835</v>
      </c>
      <c r="AR184" s="635">
        <v>110.642436595875</v>
      </c>
      <c r="AS184" s="635">
        <v>116.77706099436166</v>
      </c>
      <c r="AT184" s="635">
        <v>122.91168539284831</v>
      </c>
      <c r="AU184" s="634">
        <v>129.04630979133498</v>
      </c>
      <c r="AV184" s="635">
        <v>131.61704986177332</v>
      </c>
      <c r="AW184" s="635">
        <v>134.18778993221167</v>
      </c>
      <c r="AX184" s="635">
        <v>136.75853000265002</v>
      </c>
      <c r="AY184" s="634">
        <v>139.32927007308837</v>
      </c>
      <c r="AZ184" s="635">
        <v>140.87115077889996</v>
      </c>
      <c r="BA184" s="635">
        <v>142.41303148471152</v>
      </c>
      <c r="BB184" s="635">
        <v>143.95491219052309</v>
      </c>
      <c r="BC184" s="634">
        <v>145.49679289633468</v>
      </c>
      <c r="BD184" s="635">
        <v>150.90287510331996</v>
      </c>
      <c r="BE184" s="635">
        <v>156.30895731030523</v>
      </c>
      <c r="BF184" s="635">
        <v>161.71503951729048</v>
      </c>
      <c r="BG184" s="634">
        <v>167.12112172427575</v>
      </c>
      <c r="BH184" s="635">
        <v>170.24703782874482</v>
      </c>
      <c r="BI184" s="635">
        <v>173.37295393321392</v>
      </c>
      <c r="BJ184" s="635">
        <v>176.49887003768302</v>
      </c>
      <c r="BK184" s="634">
        <v>179.62478614215209</v>
      </c>
      <c r="BL184" s="635">
        <v>179.21731540940561</v>
      </c>
      <c r="BM184" s="635">
        <v>178.80984467665911</v>
      </c>
      <c r="BN184" s="635">
        <v>178.40237394391264</v>
      </c>
      <c r="BO184" s="634">
        <v>177.99490321116616</v>
      </c>
      <c r="BP184" s="635">
        <v>179.23047780307093</v>
      </c>
      <c r="BQ184" s="635">
        <v>180.46605239497569</v>
      </c>
      <c r="BR184" s="635">
        <v>181.70162698688048</v>
      </c>
      <c r="BS184" s="634">
        <v>182.93720157878525</v>
      </c>
      <c r="BT184" s="635">
        <v>183.88701541745735</v>
      </c>
      <c r="BU184" s="635">
        <v>184.83682925612942</v>
      </c>
      <c r="BV184" s="635">
        <v>185.78664309480152</v>
      </c>
      <c r="BW184" s="634">
        <v>186.73645693347362</v>
      </c>
      <c r="BX184" s="635">
        <v>185.43833253839389</v>
      </c>
      <c r="BY184" s="635">
        <v>184.14020814331417</v>
      </c>
      <c r="BZ184" s="635">
        <v>182.84208374823442</v>
      </c>
      <c r="CA184" s="634">
        <v>181.54395935315469</v>
      </c>
      <c r="CB184" s="635">
        <v>183.58845895200497</v>
      </c>
      <c r="CC184" s="635">
        <v>185.63295855085525</v>
      </c>
      <c r="CD184" s="635">
        <v>187.67745814970553</v>
      </c>
      <c r="CE184" s="634">
        <v>189.72195774855581</v>
      </c>
      <c r="CF184" s="635">
        <v>190.34888453165357</v>
      </c>
      <c r="CG184" s="635">
        <v>190.97581131475133</v>
      </c>
      <c r="CH184" s="635">
        <v>191.60273809784908</v>
      </c>
      <c r="CI184" s="634">
        <v>192.22966488094684</v>
      </c>
      <c r="CJ184" s="635">
        <v>194.8053366655777</v>
      </c>
      <c r="CK184" s="635">
        <v>197.38100845020855</v>
      </c>
      <c r="CL184" s="635">
        <v>199.95668023483941</v>
      </c>
      <c r="CM184" s="634">
        <v>202.53235201947027</v>
      </c>
      <c r="CN184" s="635">
        <v>201.86810564730374</v>
      </c>
      <c r="CO184" s="635">
        <v>201.20385927513723</v>
      </c>
      <c r="CP184" s="635">
        <v>200.5396129029707</v>
      </c>
      <c r="CQ184" s="634">
        <v>199.87536653080417</v>
      </c>
      <c r="CR184" s="634"/>
    </row>
    <row r="185" spans="2:96">
      <c r="B185" s="612" t="s">
        <v>760</v>
      </c>
      <c r="C185" s="613"/>
      <c r="D185" s="614"/>
      <c r="E185" s="614"/>
      <c r="F185" s="614"/>
      <c r="G185" s="614"/>
      <c r="H185" s="626"/>
      <c r="I185" s="626"/>
      <c r="J185" s="626"/>
      <c r="K185" s="644">
        <v>-2.7125671467932726</v>
      </c>
      <c r="L185" s="635">
        <v>-3.3607456086250487</v>
      </c>
      <c r="M185" s="635">
        <v>-4.0089240704568248</v>
      </c>
      <c r="N185" s="635">
        <v>-4.6571025322886008</v>
      </c>
      <c r="O185" s="644">
        <v>-5.3052809941203769</v>
      </c>
      <c r="P185" s="635">
        <v>-5.7082441976953193</v>
      </c>
      <c r="Q185" s="635">
        <v>-6.1112074012702617</v>
      </c>
      <c r="R185" s="635">
        <v>-6.5141706048452033</v>
      </c>
      <c r="S185" s="634">
        <v>-6.9171338084201457</v>
      </c>
      <c r="T185" s="635">
        <v>-6.8525025353132722</v>
      </c>
      <c r="U185" s="635">
        <v>-6.7878712622063979</v>
      </c>
      <c r="V185" s="635">
        <v>-6.7232399890995254</v>
      </c>
      <c r="W185" s="634">
        <v>-6.658608715992651</v>
      </c>
      <c r="X185" s="635">
        <v>-7.4963956182168143</v>
      </c>
      <c r="Y185" s="635">
        <v>-8.3341825204409758</v>
      </c>
      <c r="Z185" s="635">
        <v>-9.1719694226651391</v>
      </c>
      <c r="AA185" s="634">
        <v>-10.009756324889302</v>
      </c>
      <c r="AB185" s="635">
        <v>-10.206471899452081</v>
      </c>
      <c r="AC185" s="635">
        <v>-10.40318747401486</v>
      </c>
      <c r="AD185" s="635">
        <v>-10.599903048577641</v>
      </c>
      <c r="AE185" s="634">
        <v>-10.79661862314042</v>
      </c>
      <c r="AF185" s="635">
        <v>-10.131606300275417</v>
      </c>
      <c r="AG185" s="635">
        <v>-9.4665939774104135</v>
      </c>
      <c r="AH185" s="635">
        <v>-8.8015816545454104</v>
      </c>
      <c r="AI185" s="635">
        <v>-8.1365693316804073</v>
      </c>
      <c r="AJ185" s="635">
        <v>-8.0931366079271285</v>
      </c>
      <c r="AK185" s="635">
        <v>-8.049703884173848</v>
      </c>
      <c r="AL185" s="635">
        <v>-8.0062711604205692</v>
      </c>
      <c r="AM185" s="634">
        <v>-7.9628384366672895</v>
      </c>
      <c r="AN185" s="635">
        <v>-7.0047554644167871</v>
      </c>
      <c r="AO185" s="635">
        <v>-6.0466724921662856</v>
      </c>
      <c r="AP185" s="635">
        <v>-5.088589519915784</v>
      </c>
      <c r="AQ185" s="634">
        <v>-4.1305065476652825</v>
      </c>
      <c r="AR185" s="635">
        <v>-5.0142614219824546</v>
      </c>
      <c r="AS185" s="635">
        <v>-5.8980162962996268</v>
      </c>
      <c r="AT185" s="635">
        <v>-6.7817711706167998</v>
      </c>
      <c r="AU185" s="634">
        <v>-7.6655260449339711</v>
      </c>
      <c r="AV185" s="635">
        <v>-7.6159996679935613</v>
      </c>
      <c r="AW185" s="635">
        <v>-7.5664732910531516</v>
      </c>
      <c r="AX185" s="635">
        <v>-7.5169469141127419</v>
      </c>
      <c r="AY185" s="634">
        <v>-7.4674205371723312</v>
      </c>
      <c r="AZ185" s="635">
        <v>-7.5374290664971593</v>
      </c>
      <c r="BA185" s="635">
        <v>-7.6074375958219864</v>
      </c>
      <c r="BB185" s="635">
        <v>-7.6774461251468145</v>
      </c>
      <c r="BC185" s="634">
        <v>-7.7474546544716425</v>
      </c>
      <c r="BD185" s="635">
        <v>-8.2220354046494819</v>
      </c>
      <c r="BE185" s="635">
        <v>-8.6966161548273195</v>
      </c>
      <c r="BF185" s="635">
        <v>-9.1711969050051572</v>
      </c>
      <c r="BG185" s="634">
        <v>-9.6457776551829966</v>
      </c>
      <c r="BH185" s="635">
        <v>-12.888450730772668</v>
      </c>
      <c r="BI185" s="635">
        <v>-16.131123806362339</v>
      </c>
      <c r="BJ185" s="635">
        <v>-19.373796881952011</v>
      </c>
      <c r="BK185" s="634">
        <v>-22.616469957541682</v>
      </c>
      <c r="BL185" s="635">
        <v>-25.210387489917341</v>
      </c>
      <c r="BM185" s="635">
        <v>-27.804305022293001</v>
      </c>
      <c r="BN185" s="635">
        <v>-30.39822255466866</v>
      </c>
      <c r="BO185" s="634">
        <v>-32.992140087044319</v>
      </c>
      <c r="BP185" s="635">
        <v>-33.827802802156512</v>
      </c>
      <c r="BQ185" s="635">
        <v>-34.663465517268705</v>
      </c>
      <c r="BR185" s="635">
        <v>-35.499128232380897</v>
      </c>
      <c r="BS185" s="634">
        <v>-36.33479094749309</v>
      </c>
      <c r="BT185" s="635">
        <v>-33.910731490648608</v>
      </c>
      <c r="BU185" s="635">
        <v>-31.48667203380413</v>
      </c>
      <c r="BV185" s="635">
        <v>-29.062612576959648</v>
      </c>
      <c r="BW185" s="634">
        <v>-26.638553120115169</v>
      </c>
      <c r="BX185" s="635">
        <v>-36.849032019000312</v>
      </c>
      <c r="BY185" s="635">
        <v>-47.059510917885461</v>
      </c>
      <c r="BZ185" s="635">
        <v>-57.269989816770604</v>
      </c>
      <c r="CA185" s="634">
        <v>-67.480468715655746</v>
      </c>
      <c r="CB185" s="635">
        <v>-65.73928447810377</v>
      </c>
      <c r="CC185" s="635">
        <v>-63.998100240551793</v>
      </c>
      <c r="CD185" s="635">
        <v>-62.256916002999816</v>
      </c>
      <c r="CE185" s="634">
        <v>-60.515731765447839</v>
      </c>
      <c r="CF185" s="635">
        <v>-64.097673565020614</v>
      </c>
      <c r="CG185" s="635">
        <v>-67.679615364593388</v>
      </c>
      <c r="CH185" s="635">
        <v>-71.261557164166163</v>
      </c>
      <c r="CI185" s="634">
        <v>-74.843498963738924</v>
      </c>
      <c r="CJ185" s="635">
        <v>-74.309527231411522</v>
      </c>
      <c r="CK185" s="635">
        <v>-73.775555499084106</v>
      </c>
      <c r="CL185" s="635">
        <v>-73.24158376675669</v>
      </c>
      <c r="CM185" s="634">
        <v>-72.707612034429289</v>
      </c>
      <c r="CN185" s="635">
        <v>-65.609892128402322</v>
      </c>
      <c r="CO185" s="635">
        <v>-58.512172222375355</v>
      </c>
      <c r="CP185" s="635">
        <v>-51.414452316348388</v>
      </c>
      <c r="CQ185" s="634">
        <v>-44.316732410321421</v>
      </c>
      <c r="CR185" s="634"/>
    </row>
    <row r="186" spans="2:96">
      <c r="B186" s="612" t="s">
        <v>761</v>
      </c>
      <c r="C186" s="613"/>
      <c r="D186" s="614"/>
      <c r="E186" s="614"/>
      <c r="F186" s="614"/>
      <c r="G186" s="614"/>
      <c r="H186" s="626"/>
      <c r="I186" s="626"/>
      <c r="J186" s="626"/>
      <c r="K186" s="644">
        <v>53.597678962500005</v>
      </c>
      <c r="L186" s="635">
        <v>53.486494276649324</v>
      </c>
      <c r="M186" s="635">
        <v>53.375309590798643</v>
      </c>
      <c r="N186" s="635">
        <v>53.264124904947963</v>
      </c>
      <c r="O186" s="644">
        <v>53.152940219097282</v>
      </c>
      <c r="P186" s="635">
        <v>52.542271730700286</v>
      </c>
      <c r="Q186" s="635">
        <v>51.931603242303289</v>
      </c>
      <c r="R186" s="635">
        <v>51.320934753906293</v>
      </c>
      <c r="S186" s="634">
        <v>50.710266265509297</v>
      </c>
      <c r="T186" s="635">
        <v>51.455650944061517</v>
      </c>
      <c r="U186" s="635">
        <v>52.20103562261373</v>
      </c>
      <c r="V186" s="635">
        <v>52.946420301165944</v>
      </c>
      <c r="W186" s="634">
        <v>53.691804979718164</v>
      </c>
      <c r="X186" s="635">
        <v>54.861549945431499</v>
      </c>
      <c r="Y186" s="635">
        <v>56.031294911144833</v>
      </c>
      <c r="Z186" s="635">
        <v>57.201039876858168</v>
      </c>
      <c r="AA186" s="634">
        <v>58.370784842571503</v>
      </c>
      <c r="AB186" s="635">
        <v>60.733148135063644</v>
      </c>
      <c r="AC186" s="635">
        <v>63.095511427555778</v>
      </c>
      <c r="AD186" s="635">
        <v>65.457874720047911</v>
      </c>
      <c r="AE186" s="634">
        <v>67.820238012540059</v>
      </c>
      <c r="AF186" s="635">
        <v>69.132467016213809</v>
      </c>
      <c r="AG186" s="635">
        <v>70.444696019887559</v>
      </c>
      <c r="AH186" s="635">
        <v>71.756925023561308</v>
      </c>
      <c r="AI186" s="635">
        <v>73.069154027235058</v>
      </c>
      <c r="AJ186" s="635">
        <v>79.863138985099582</v>
      </c>
      <c r="AK186" s="635">
        <v>86.65712394296412</v>
      </c>
      <c r="AL186" s="635">
        <v>93.451108900828643</v>
      </c>
      <c r="AM186" s="634">
        <v>100.24509385869317</v>
      </c>
      <c r="AN186" s="635">
        <v>92.820710705725958</v>
      </c>
      <c r="AO186" s="635">
        <v>85.396327552758734</v>
      </c>
      <c r="AP186" s="635">
        <v>77.971944399791511</v>
      </c>
      <c r="AQ186" s="634">
        <v>70.547561246824301</v>
      </c>
      <c r="AR186" s="635">
        <v>73.048052928888239</v>
      </c>
      <c r="AS186" s="635">
        <v>75.548544610952177</v>
      </c>
      <c r="AT186" s="635">
        <v>78.049036293016115</v>
      </c>
      <c r="AU186" s="634">
        <v>80.549527975080068</v>
      </c>
      <c r="AV186" s="635">
        <v>79.904196974492578</v>
      </c>
      <c r="AW186" s="635">
        <v>79.258865973905102</v>
      </c>
      <c r="AX186" s="635">
        <v>78.613534973317627</v>
      </c>
      <c r="AY186" s="634">
        <v>77.968203972730151</v>
      </c>
      <c r="AZ186" s="635">
        <v>101.73124582363155</v>
      </c>
      <c r="BA186" s="635">
        <v>125.49428767453294</v>
      </c>
      <c r="BB186" s="635">
        <v>149.25732952543433</v>
      </c>
      <c r="BC186" s="634">
        <v>173.02037137633573</v>
      </c>
      <c r="BD186" s="635">
        <v>177.6016528989739</v>
      </c>
      <c r="BE186" s="635">
        <v>182.18293442161212</v>
      </c>
      <c r="BF186" s="635">
        <v>186.76421594425028</v>
      </c>
      <c r="BG186" s="634">
        <v>191.34549746688847</v>
      </c>
      <c r="BH186" s="635">
        <v>181.58548236093708</v>
      </c>
      <c r="BI186" s="635">
        <v>171.82546725498565</v>
      </c>
      <c r="BJ186" s="635">
        <v>162.06545214903426</v>
      </c>
      <c r="BK186" s="634">
        <v>152.30543704308286</v>
      </c>
      <c r="BL186" s="635">
        <v>161.16289487627196</v>
      </c>
      <c r="BM186" s="635">
        <v>170.02035270946106</v>
      </c>
      <c r="BN186" s="635">
        <v>178.8778105426502</v>
      </c>
      <c r="BO186" s="634">
        <v>187.7352683758393</v>
      </c>
      <c r="BP186" s="635">
        <v>185.15447640469375</v>
      </c>
      <c r="BQ186" s="635">
        <v>182.57368443354818</v>
      </c>
      <c r="BR186" s="635">
        <v>179.99289246240264</v>
      </c>
      <c r="BS186" s="634">
        <v>177.41210049125709</v>
      </c>
      <c r="BT186" s="635">
        <v>175.79492409619559</v>
      </c>
      <c r="BU186" s="635">
        <v>174.17774770113405</v>
      </c>
      <c r="BV186" s="635">
        <v>172.56057130607255</v>
      </c>
      <c r="BW186" s="634">
        <v>170.94339491101101</v>
      </c>
      <c r="BX186" s="635">
        <v>166.40429025545959</v>
      </c>
      <c r="BY186" s="635">
        <v>161.86518559990813</v>
      </c>
      <c r="BZ186" s="635">
        <v>157.3260809443567</v>
      </c>
      <c r="CA186" s="634">
        <v>152.78697628880525</v>
      </c>
      <c r="CB186" s="635">
        <v>154.71567743106317</v>
      </c>
      <c r="CC186" s="635">
        <v>156.64437857332109</v>
      </c>
      <c r="CD186" s="635">
        <v>158.57307971557898</v>
      </c>
      <c r="CE186" s="634">
        <v>160.50178085783691</v>
      </c>
      <c r="CF186" s="635">
        <v>169.95579930172499</v>
      </c>
      <c r="CG186" s="635">
        <v>179.40981774561311</v>
      </c>
      <c r="CH186" s="635">
        <v>188.86383618950123</v>
      </c>
      <c r="CI186" s="634">
        <v>198.31785463338932</v>
      </c>
      <c r="CJ186" s="635">
        <v>195.12495563816185</v>
      </c>
      <c r="CK186" s="635">
        <v>191.93205664293438</v>
      </c>
      <c r="CL186" s="635">
        <v>188.73915764770692</v>
      </c>
      <c r="CM186" s="634">
        <v>185.54625865247945</v>
      </c>
      <c r="CN186" s="635">
        <v>189.17784711694134</v>
      </c>
      <c r="CO186" s="635">
        <v>192.80943558140322</v>
      </c>
      <c r="CP186" s="635">
        <v>196.44102404586511</v>
      </c>
      <c r="CQ186" s="634">
        <v>200.07261251032699</v>
      </c>
      <c r="CR186" s="634"/>
    </row>
    <row r="187" spans="2:96">
      <c r="B187" s="612" t="s">
        <v>785</v>
      </c>
      <c r="C187" s="612" t="s">
        <v>762</v>
      </c>
      <c r="D187" s="612"/>
      <c r="E187" s="612"/>
      <c r="F187" s="612"/>
      <c r="G187" s="612"/>
      <c r="H187" s="627"/>
      <c r="I187" s="627"/>
      <c r="J187" s="627"/>
      <c r="K187" s="653">
        <v>169.5597891354974</v>
      </c>
      <c r="L187" s="635">
        <v>173.72613118187098</v>
      </c>
      <c r="M187" s="635">
        <v>177.89247322824457</v>
      </c>
      <c r="N187" s="635">
        <v>182.05881527461815</v>
      </c>
      <c r="O187" s="653">
        <v>186.22515732099171</v>
      </c>
      <c r="P187" s="635">
        <v>189.98524991188182</v>
      </c>
      <c r="Q187" s="635">
        <v>193.7453425027719</v>
      </c>
      <c r="R187" s="635">
        <v>197.50543509366202</v>
      </c>
      <c r="S187" s="654">
        <v>201.26552768455213</v>
      </c>
      <c r="T187" s="635">
        <v>204.75946744583075</v>
      </c>
      <c r="U187" s="635">
        <v>208.25340720710938</v>
      </c>
      <c r="V187" s="635">
        <v>211.74734696838803</v>
      </c>
      <c r="W187" s="654">
        <v>215.24128672966665</v>
      </c>
      <c r="X187" s="635">
        <v>228.45047047031244</v>
      </c>
      <c r="Y187" s="635">
        <v>241.65965421095819</v>
      </c>
      <c r="Z187" s="635">
        <v>254.86883795160395</v>
      </c>
      <c r="AA187" s="654">
        <v>268.07802169224971</v>
      </c>
      <c r="AB187" s="635">
        <v>282.84867345049474</v>
      </c>
      <c r="AC187" s="635">
        <v>297.61932520873978</v>
      </c>
      <c r="AD187" s="635">
        <v>312.38997696698482</v>
      </c>
      <c r="AE187" s="654">
        <v>327.16062872522986</v>
      </c>
      <c r="AF187" s="635">
        <v>343.48704463086676</v>
      </c>
      <c r="AG187" s="635">
        <v>359.81346053650361</v>
      </c>
      <c r="AH187" s="635">
        <v>376.13987644214046</v>
      </c>
      <c r="AI187" s="635">
        <v>392.46629234777731</v>
      </c>
      <c r="AJ187" s="635">
        <v>416.24070682714131</v>
      </c>
      <c r="AK187" s="635">
        <v>440.01512130650525</v>
      </c>
      <c r="AL187" s="635">
        <v>463.78953578586925</v>
      </c>
      <c r="AM187" s="654">
        <v>487.56395026523319</v>
      </c>
      <c r="AN187" s="635">
        <v>507.63739299355507</v>
      </c>
      <c r="AO187" s="635">
        <v>527.71083572187695</v>
      </c>
      <c r="AP187" s="635">
        <v>547.78427845019883</v>
      </c>
      <c r="AQ187" s="654">
        <v>567.85772117852059</v>
      </c>
      <c r="AR187" s="635">
        <v>606.23165120236456</v>
      </c>
      <c r="AS187" s="635">
        <v>644.60558122620853</v>
      </c>
      <c r="AT187" s="635">
        <v>682.9795112500525</v>
      </c>
      <c r="AU187" s="654">
        <v>721.35344127389646</v>
      </c>
      <c r="AV187" s="635">
        <v>746.91521805664502</v>
      </c>
      <c r="AW187" s="635">
        <v>772.47699483939346</v>
      </c>
      <c r="AX187" s="635">
        <v>798.03877162214201</v>
      </c>
      <c r="AY187" s="654">
        <v>823.60054840489056</v>
      </c>
      <c r="AZ187" s="635">
        <v>860.59570741603352</v>
      </c>
      <c r="BA187" s="635">
        <v>897.59086642717637</v>
      </c>
      <c r="BB187" s="635">
        <v>934.58602543831933</v>
      </c>
      <c r="BC187" s="654">
        <v>971.58118444946217</v>
      </c>
      <c r="BD187" s="635">
        <v>1022.3048337003793</v>
      </c>
      <c r="BE187" s="635">
        <v>1073.0284829512962</v>
      </c>
      <c r="BF187" s="635">
        <v>1123.752132202213</v>
      </c>
      <c r="BG187" s="654">
        <v>1174.4757814531301</v>
      </c>
      <c r="BH187" s="635">
        <v>1200.8688519246696</v>
      </c>
      <c r="BI187" s="635">
        <v>1227.2619223962092</v>
      </c>
      <c r="BJ187" s="635">
        <v>1253.6549928677489</v>
      </c>
      <c r="BK187" s="654">
        <v>1280.0480633392883</v>
      </c>
      <c r="BL187" s="635">
        <v>1308.4071044451132</v>
      </c>
      <c r="BM187" s="635">
        <v>1336.7661455509381</v>
      </c>
      <c r="BN187" s="635">
        <v>1365.1251866567629</v>
      </c>
      <c r="BO187" s="654">
        <v>1393.4842277625878</v>
      </c>
      <c r="BP187" s="635">
        <v>1427.3657649519341</v>
      </c>
      <c r="BQ187" s="635">
        <v>1461.2473021412802</v>
      </c>
      <c r="BR187" s="635">
        <v>1495.1288393306261</v>
      </c>
      <c r="BS187" s="654">
        <v>1529.0103765199724</v>
      </c>
      <c r="BT187" s="635">
        <v>1562.6871026935751</v>
      </c>
      <c r="BU187" s="635">
        <v>1596.3638288671777</v>
      </c>
      <c r="BV187" s="635">
        <v>1630.0405550407804</v>
      </c>
      <c r="BW187" s="654">
        <v>1663.7172812143831</v>
      </c>
      <c r="BX187" s="635">
        <v>1695.0083116947217</v>
      </c>
      <c r="BY187" s="635">
        <v>1726.2993421750605</v>
      </c>
      <c r="BZ187" s="635">
        <v>1757.5903726553993</v>
      </c>
      <c r="CA187" s="654">
        <v>1788.8814031357379</v>
      </c>
      <c r="CB187" s="635">
        <v>1847.5472008556992</v>
      </c>
      <c r="CC187" s="635">
        <v>1906.2129985756605</v>
      </c>
      <c r="CD187" s="635">
        <v>1964.8787962956219</v>
      </c>
      <c r="CE187" s="654">
        <v>2023.5445940155832</v>
      </c>
      <c r="CF187" s="635">
        <v>2067.0967527412949</v>
      </c>
      <c r="CG187" s="635">
        <v>2110.6489114670071</v>
      </c>
      <c r="CH187" s="635">
        <v>2154.2010701927193</v>
      </c>
      <c r="CI187" s="654">
        <v>2197.753228918431</v>
      </c>
      <c r="CJ187" s="635">
        <v>2259.2618028883767</v>
      </c>
      <c r="CK187" s="635">
        <v>2320.7703768583224</v>
      </c>
      <c r="CL187" s="635">
        <v>2382.2789508282681</v>
      </c>
      <c r="CM187" s="654">
        <v>2443.7875247982138</v>
      </c>
      <c r="CN187" s="635">
        <v>2484.8221794929286</v>
      </c>
      <c r="CO187" s="635">
        <v>2525.856834187643</v>
      </c>
      <c r="CP187" s="635">
        <v>2566.8914888823574</v>
      </c>
      <c r="CQ187" s="654">
        <v>2607.9261435770723</v>
      </c>
      <c r="CR187" s="654"/>
    </row>
    <row r="188" spans="2:96">
      <c r="B188" s="612" t="s">
        <v>763</v>
      </c>
      <c r="C188" s="613"/>
      <c r="D188" s="614"/>
      <c r="E188" s="614"/>
      <c r="F188" s="614"/>
      <c r="G188" s="614"/>
      <c r="H188" s="626"/>
      <c r="I188" s="626"/>
      <c r="J188" s="626"/>
      <c r="K188" s="653">
        <v>484.45654038713548</v>
      </c>
      <c r="L188" s="635">
        <v>492.665431207707</v>
      </c>
      <c r="M188" s="635">
        <v>500.87432202827847</v>
      </c>
      <c r="N188" s="635">
        <v>509.08321284884988</v>
      </c>
      <c r="O188" s="653">
        <v>517.29210366942141</v>
      </c>
      <c r="P188" s="635">
        <v>527.73680531078276</v>
      </c>
      <c r="Q188" s="635">
        <v>538.18150695214422</v>
      </c>
      <c r="R188" s="635">
        <v>548.62620859350568</v>
      </c>
      <c r="S188" s="654">
        <v>559.07091023486703</v>
      </c>
      <c r="T188" s="635">
        <v>577.56883468325816</v>
      </c>
      <c r="U188" s="635">
        <v>596.06675913164918</v>
      </c>
      <c r="V188" s="635">
        <v>614.5646835800402</v>
      </c>
      <c r="W188" s="654">
        <v>633.06260802843133</v>
      </c>
      <c r="X188" s="635">
        <v>638.25916437025626</v>
      </c>
      <c r="Y188" s="635">
        <v>643.45572071208119</v>
      </c>
      <c r="Z188" s="635">
        <v>648.65227705390612</v>
      </c>
      <c r="AA188" s="654">
        <v>653.84883339573105</v>
      </c>
      <c r="AB188" s="635">
        <v>672.1425298941482</v>
      </c>
      <c r="AC188" s="635">
        <v>690.43622639256535</v>
      </c>
      <c r="AD188" s="635">
        <v>708.72992289098249</v>
      </c>
      <c r="AE188" s="654">
        <v>727.02361938939964</v>
      </c>
      <c r="AF188" s="635">
        <v>741.50086071593842</v>
      </c>
      <c r="AG188" s="635">
        <v>755.97810204247708</v>
      </c>
      <c r="AH188" s="635">
        <v>770.45534336901596</v>
      </c>
      <c r="AI188" s="635">
        <v>784.93258469555462</v>
      </c>
      <c r="AJ188" s="635">
        <v>827.7013749261921</v>
      </c>
      <c r="AK188" s="635">
        <v>870.47016515682947</v>
      </c>
      <c r="AL188" s="635">
        <v>913.23895538746683</v>
      </c>
      <c r="AM188" s="654">
        <v>956.00774561810431</v>
      </c>
      <c r="AN188" s="635">
        <v>966.06621323924514</v>
      </c>
      <c r="AO188" s="635">
        <v>976.12468086038598</v>
      </c>
      <c r="AP188" s="635">
        <v>986.18314848152693</v>
      </c>
      <c r="AQ188" s="654">
        <v>996.24161610266776</v>
      </c>
      <c r="AR188" s="635">
        <v>1020.4211519534767</v>
      </c>
      <c r="AS188" s="635">
        <v>1044.6006878042858</v>
      </c>
      <c r="AT188" s="635">
        <v>1068.7802236550947</v>
      </c>
      <c r="AU188" s="654">
        <v>1092.9597595059038</v>
      </c>
      <c r="AV188" s="635">
        <v>1113.8628726311745</v>
      </c>
      <c r="AW188" s="635">
        <v>1134.7659857564452</v>
      </c>
      <c r="AX188" s="635">
        <v>1155.6690988817159</v>
      </c>
      <c r="AY188" s="654">
        <v>1176.5722120069865</v>
      </c>
      <c r="AZ188" s="635">
        <v>1215.1624413509462</v>
      </c>
      <c r="BA188" s="635">
        <v>1253.7526706949056</v>
      </c>
      <c r="BB188" s="635">
        <v>1292.3429000388653</v>
      </c>
      <c r="BC188" s="654">
        <v>1330.933129382825</v>
      </c>
      <c r="BD188" s="635">
        <v>1374.6343923746604</v>
      </c>
      <c r="BE188" s="635">
        <v>1418.3356553664958</v>
      </c>
      <c r="BF188" s="635">
        <v>1462.0369183583311</v>
      </c>
      <c r="BG188" s="654">
        <v>1505.7381813501668</v>
      </c>
      <c r="BH188" s="635">
        <v>1524.3801987716647</v>
      </c>
      <c r="BI188" s="635">
        <v>1543.0222161931624</v>
      </c>
      <c r="BJ188" s="635">
        <v>1561.6642336146606</v>
      </c>
      <c r="BK188" s="654">
        <v>1580.3062510361583</v>
      </c>
      <c r="BL188" s="635">
        <v>1599.9571370159842</v>
      </c>
      <c r="BM188" s="635">
        <v>1619.6080229958102</v>
      </c>
      <c r="BN188" s="635">
        <v>1639.2589089756361</v>
      </c>
      <c r="BO188" s="654">
        <v>1658.9097949554618</v>
      </c>
      <c r="BP188" s="635">
        <v>1678.5602940915887</v>
      </c>
      <c r="BQ188" s="635">
        <v>1698.2107932277154</v>
      </c>
      <c r="BR188" s="635">
        <v>1717.861292363842</v>
      </c>
      <c r="BS188" s="654">
        <v>1737.5117914999687</v>
      </c>
      <c r="BT188" s="635">
        <v>1775.7807985154263</v>
      </c>
      <c r="BU188" s="635">
        <v>1814.049805530884</v>
      </c>
      <c r="BV188" s="635">
        <v>1852.3188125463416</v>
      </c>
      <c r="BW188" s="654">
        <v>1890.5878195617991</v>
      </c>
      <c r="BX188" s="635">
        <v>1904.0499416104085</v>
      </c>
      <c r="BY188" s="635">
        <v>1917.5120636590177</v>
      </c>
      <c r="BZ188" s="635">
        <v>1930.9741857076272</v>
      </c>
      <c r="CA188" s="654">
        <v>1944.4363077562366</v>
      </c>
      <c r="CB188" s="635">
        <v>1964.2133793210733</v>
      </c>
      <c r="CC188" s="635">
        <v>1983.9904508859099</v>
      </c>
      <c r="CD188" s="635">
        <v>2003.7675224507466</v>
      </c>
      <c r="CE188" s="654">
        <v>2023.5445940155832</v>
      </c>
      <c r="CF188" s="635">
        <v>2072.6466346325033</v>
      </c>
      <c r="CG188" s="635">
        <v>2121.7486752494233</v>
      </c>
      <c r="CH188" s="635">
        <v>2170.8507158663433</v>
      </c>
      <c r="CI188" s="654">
        <v>2219.9527564832638</v>
      </c>
      <c r="CJ188" s="635">
        <v>2263.9320979502454</v>
      </c>
      <c r="CK188" s="635">
        <v>2307.9114394172266</v>
      </c>
      <c r="CL188" s="635">
        <v>2351.8907808842082</v>
      </c>
      <c r="CM188" s="654">
        <v>2395.8701223511898</v>
      </c>
      <c r="CN188" s="635">
        <v>2389.6130789399995</v>
      </c>
      <c r="CO188" s="635">
        <v>2383.3560355288096</v>
      </c>
      <c r="CP188" s="635">
        <v>2377.0989921176197</v>
      </c>
      <c r="CQ188" s="654">
        <v>2370.8419487064293</v>
      </c>
      <c r="CR188" s="654"/>
    </row>
    <row r="189" spans="2:96">
      <c r="B189" s="612" t="s">
        <v>764</v>
      </c>
      <c r="C189" s="613"/>
      <c r="D189" s="614"/>
      <c r="E189" s="614"/>
      <c r="F189" s="614"/>
      <c r="G189" s="614"/>
      <c r="H189" s="626"/>
      <c r="I189" s="626"/>
      <c r="J189" s="626"/>
      <c r="K189" s="653">
        <v>484.45654038713548</v>
      </c>
      <c r="L189" s="635">
        <v>492.665431207707</v>
      </c>
      <c r="M189" s="635">
        <v>500.87432202827847</v>
      </c>
      <c r="N189" s="635">
        <v>509.08321284884988</v>
      </c>
      <c r="O189" s="653">
        <v>517.29210366942141</v>
      </c>
      <c r="P189" s="635">
        <v>527.73680531078276</v>
      </c>
      <c r="Q189" s="635">
        <v>538.18150695214422</v>
      </c>
      <c r="R189" s="635">
        <v>548.62620859350568</v>
      </c>
      <c r="S189" s="654">
        <v>559.07091023486703</v>
      </c>
      <c r="T189" s="635">
        <v>577.56883468325816</v>
      </c>
      <c r="U189" s="635">
        <v>596.06675913164918</v>
      </c>
      <c r="V189" s="635">
        <v>614.5646835800402</v>
      </c>
      <c r="W189" s="654">
        <v>633.06260802843133</v>
      </c>
      <c r="X189" s="635">
        <v>638.25916437025626</v>
      </c>
      <c r="Y189" s="635">
        <v>643.45572071208119</v>
      </c>
      <c r="Z189" s="635">
        <v>648.65227705390612</v>
      </c>
      <c r="AA189" s="654">
        <v>653.84883339573105</v>
      </c>
      <c r="AB189" s="635">
        <v>672.1425298941482</v>
      </c>
      <c r="AC189" s="635">
        <v>690.43622639256535</v>
      </c>
      <c r="AD189" s="635">
        <v>708.72992289098249</v>
      </c>
      <c r="AE189" s="654">
        <v>727.02361938939964</v>
      </c>
      <c r="AF189" s="635">
        <v>741.50086071593842</v>
      </c>
      <c r="AG189" s="635">
        <v>755.97810204247708</v>
      </c>
      <c r="AH189" s="635">
        <v>770.45534336901596</v>
      </c>
      <c r="AI189" s="635">
        <v>784.93258469555462</v>
      </c>
      <c r="AJ189" s="635">
        <v>827.7013749261921</v>
      </c>
      <c r="AK189" s="635">
        <v>870.47016515682947</v>
      </c>
      <c r="AL189" s="635">
        <v>913.23895538746683</v>
      </c>
      <c r="AM189" s="654">
        <v>956.00774561810431</v>
      </c>
      <c r="AN189" s="635">
        <v>966.06621323924514</v>
      </c>
      <c r="AO189" s="635">
        <v>976.12468086038598</v>
      </c>
      <c r="AP189" s="635">
        <v>986.18314848152693</v>
      </c>
      <c r="AQ189" s="654">
        <v>996.24161610266776</v>
      </c>
      <c r="AR189" s="635">
        <v>1020.4211519534767</v>
      </c>
      <c r="AS189" s="635">
        <v>1044.6006878042858</v>
      </c>
      <c r="AT189" s="635">
        <v>1068.7802236550947</v>
      </c>
      <c r="AU189" s="654">
        <v>1092.9597595059038</v>
      </c>
      <c r="AV189" s="635">
        <v>1113.8628726311745</v>
      </c>
      <c r="AW189" s="635">
        <v>1134.7659857564452</v>
      </c>
      <c r="AX189" s="635">
        <v>1155.6690988817159</v>
      </c>
      <c r="AY189" s="654">
        <v>1176.5722120069865</v>
      </c>
      <c r="AZ189" s="635">
        <v>1206.5356120384033</v>
      </c>
      <c r="BA189" s="635">
        <v>1236.4990120698203</v>
      </c>
      <c r="BB189" s="635">
        <v>1266.4624121012371</v>
      </c>
      <c r="BC189" s="654">
        <v>1296.4258121326538</v>
      </c>
      <c r="BD189" s="635">
        <v>1330.1352052086268</v>
      </c>
      <c r="BE189" s="635">
        <v>1363.8445982845994</v>
      </c>
      <c r="BF189" s="635">
        <v>1397.5539913605724</v>
      </c>
      <c r="BG189" s="654">
        <v>1431.263384436545</v>
      </c>
      <c r="BH189" s="635">
        <v>1444.2286553441645</v>
      </c>
      <c r="BI189" s="635">
        <v>1457.1939262517838</v>
      </c>
      <c r="BJ189" s="635">
        <v>1470.159197159403</v>
      </c>
      <c r="BK189" s="654">
        <v>1483.1244680670225</v>
      </c>
      <c r="BL189" s="635">
        <v>1481.274230399189</v>
      </c>
      <c r="BM189" s="635">
        <v>1479.4239927313558</v>
      </c>
      <c r="BN189" s="635">
        <v>1477.5737550635226</v>
      </c>
      <c r="BO189" s="654">
        <v>1475.7235173956892</v>
      </c>
      <c r="BP189" s="635">
        <v>1474.8618811937172</v>
      </c>
      <c r="BQ189" s="635">
        <v>1474.0002449917447</v>
      </c>
      <c r="BR189" s="635">
        <v>1473.1386087897722</v>
      </c>
      <c r="BS189" s="654">
        <v>1472.2769725878002</v>
      </c>
      <c r="BT189" s="635">
        <v>1499.7686477108305</v>
      </c>
      <c r="BU189" s="635">
        <v>1527.2603228338608</v>
      </c>
      <c r="BV189" s="635">
        <v>1554.751997956891</v>
      </c>
      <c r="BW189" s="654">
        <v>1582.2436730799216</v>
      </c>
      <c r="BX189" s="635">
        <v>1589.4513649284208</v>
      </c>
      <c r="BY189" s="635">
        <v>1596.6590567769201</v>
      </c>
      <c r="BZ189" s="635">
        <v>1603.8667486254194</v>
      </c>
      <c r="CA189" s="654">
        <v>1611.0744404739187</v>
      </c>
      <c r="CB189" s="635">
        <v>1628.345616313467</v>
      </c>
      <c r="CC189" s="635">
        <v>1645.616792153015</v>
      </c>
      <c r="CD189" s="635">
        <v>1662.8879679925633</v>
      </c>
      <c r="CE189" s="654">
        <v>1680.1591438321116</v>
      </c>
      <c r="CF189" s="635">
        <v>1716.2508213161159</v>
      </c>
      <c r="CG189" s="635">
        <v>1752.3424988001207</v>
      </c>
      <c r="CH189" s="635">
        <v>1788.4341762841254</v>
      </c>
      <c r="CI189" s="654">
        <v>1824.5258537681298</v>
      </c>
      <c r="CJ189" s="635">
        <v>1862.098276374933</v>
      </c>
      <c r="CK189" s="635">
        <v>1899.6706989817358</v>
      </c>
      <c r="CL189" s="635">
        <v>1937.2431215885385</v>
      </c>
      <c r="CM189" s="654">
        <v>1974.8155441953418</v>
      </c>
      <c r="CN189" s="635">
        <v>1966.6451261908066</v>
      </c>
      <c r="CO189" s="635">
        <v>1958.474708186272</v>
      </c>
      <c r="CP189" s="635">
        <v>1950.3042901817371</v>
      </c>
      <c r="CQ189" s="654">
        <v>1942.133872177202</v>
      </c>
      <c r="CR189" s="654"/>
    </row>
    <row r="190" spans="2:96" ht="16">
      <c r="B190" s="369" t="s">
        <v>787</v>
      </c>
      <c r="C190" s="332"/>
      <c r="D190" s="331"/>
      <c r="E190" s="331"/>
      <c r="F190" s="331"/>
      <c r="G190" s="331"/>
      <c r="H190" s="331"/>
      <c r="I190" s="331"/>
      <c r="J190" s="331"/>
      <c r="K190" s="331"/>
      <c r="L190" s="331"/>
      <c r="M190" s="331"/>
      <c r="N190" s="331"/>
      <c r="O190" s="331"/>
      <c r="P190" s="331"/>
      <c r="Q190" s="331"/>
      <c r="R190" s="331"/>
      <c r="S190" s="331"/>
      <c r="T190" s="331"/>
      <c r="U190" s="331"/>
      <c r="V190" s="331"/>
      <c r="W190" s="331"/>
      <c r="X190" s="331"/>
      <c r="Y190" s="331"/>
      <c r="Z190" s="331"/>
      <c r="AA190" s="331"/>
      <c r="AB190" s="331"/>
      <c r="AC190" s="325"/>
      <c r="AD190" s="325"/>
      <c r="AE190" s="325"/>
      <c r="AF190" s="325"/>
      <c r="AG190" s="325"/>
      <c r="AH190" s="325"/>
      <c r="AI190" s="325"/>
      <c r="AJ190" s="325"/>
      <c r="AK190" s="325"/>
      <c r="AL190" s="325"/>
      <c r="AM190" s="325"/>
      <c r="AN190" s="325"/>
      <c r="AO190" s="325"/>
      <c r="AP190" s="325"/>
      <c r="AQ190" s="325"/>
      <c r="AR190" s="325"/>
      <c r="AS190" s="325"/>
      <c r="AT190" s="325"/>
      <c r="AU190" s="325"/>
      <c r="AV190" s="325"/>
      <c r="AW190" s="325"/>
      <c r="AX190" s="325"/>
      <c r="AY190" s="325"/>
      <c r="AZ190" s="325"/>
      <c r="BA190" s="325"/>
      <c r="BB190" s="325"/>
      <c r="BC190" s="325"/>
      <c r="BD190" s="325"/>
      <c r="BE190" s="325"/>
      <c r="BF190" s="325"/>
      <c r="BG190" s="325"/>
      <c r="BH190" s="325"/>
      <c r="BI190" s="325"/>
      <c r="BJ190" s="325"/>
      <c r="BK190" s="325"/>
      <c r="BL190" s="325"/>
      <c r="BM190" s="325"/>
      <c r="BN190" s="325"/>
      <c r="BO190" s="325"/>
      <c r="BP190" s="325"/>
      <c r="BQ190" s="325"/>
      <c r="BR190" s="325"/>
      <c r="BS190" s="325"/>
      <c r="BT190" s="325"/>
      <c r="BU190" s="325"/>
      <c r="BV190" s="325"/>
      <c r="BW190" s="325"/>
      <c r="BX190" s="325"/>
      <c r="BY190" s="325"/>
      <c r="BZ190" s="325"/>
      <c r="CA190" s="325"/>
      <c r="CB190" s="325"/>
      <c r="CC190" s="325"/>
      <c r="CD190" s="325"/>
      <c r="CE190" s="325"/>
      <c r="CF190" s="325"/>
      <c r="CG190" s="325"/>
      <c r="CH190" s="325"/>
      <c r="CI190" s="325"/>
      <c r="CJ190" s="325"/>
      <c r="CK190" s="325"/>
      <c r="CL190" s="325"/>
      <c r="CM190" s="325"/>
      <c r="CN190" s="325"/>
      <c r="CO190" s="325"/>
      <c r="CP190" s="325"/>
      <c r="CQ190" s="325"/>
      <c r="CR190" s="325"/>
    </row>
    <row r="191" spans="2:96" ht="16">
      <c r="B191" s="369"/>
      <c r="C191" s="332"/>
      <c r="D191" s="326"/>
      <c r="E191" s="326"/>
      <c r="F191" s="326"/>
      <c r="G191" s="326"/>
      <c r="H191" s="326"/>
      <c r="I191" s="326"/>
      <c r="J191" s="326"/>
      <c r="K191" s="326"/>
      <c r="L191" s="326"/>
      <c r="M191" s="326"/>
      <c r="N191" s="326"/>
      <c r="O191" s="326"/>
      <c r="P191" s="326"/>
      <c r="Q191" s="326"/>
      <c r="R191" s="326"/>
      <c r="S191" s="325"/>
      <c r="T191" s="326"/>
      <c r="U191" s="333"/>
      <c r="V191" s="334"/>
      <c r="W191" s="333"/>
      <c r="X191" s="334"/>
      <c r="Y191" s="333"/>
      <c r="Z191" s="333"/>
      <c r="AA191" s="325"/>
      <c r="AB191" s="325"/>
      <c r="AC191" s="325"/>
      <c r="AD191" s="325"/>
      <c r="AE191" s="325"/>
      <c r="AF191" s="325"/>
      <c r="AG191" s="325"/>
      <c r="AH191" s="325"/>
      <c r="AI191" s="325"/>
      <c r="AJ191" s="325"/>
      <c r="AK191" s="325"/>
      <c r="AL191" s="325"/>
      <c r="AM191" s="325"/>
      <c r="AN191" s="325"/>
      <c r="AO191" s="325"/>
      <c r="AP191" s="325"/>
      <c r="AQ191" s="325"/>
      <c r="AR191" s="325"/>
      <c r="AS191" s="325"/>
      <c r="AT191" s="325"/>
      <c r="AU191" s="325"/>
      <c r="AV191" s="325"/>
      <c r="AW191" s="325"/>
      <c r="AX191" s="325"/>
      <c r="AY191" s="325"/>
      <c r="AZ191" s="325"/>
      <c r="BA191" s="325"/>
      <c r="BB191" s="325"/>
      <c r="BC191" s="325"/>
      <c r="BD191" s="325"/>
      <c r="BE191" s="325"/>
      <c r="BF191" s="325"/>
      <c r="BG191" s="325"/>
      <c r="BH191" s="325"/>
      <c r="BI191" s="325"/>
      <c r="BJ191" s="325"/>
      <c r="BK191" s="325"/>
      <c r="BL191" s="325"/>
      <c r="BM191" s="325"/>
      <c r="BN191" s="325"/>
      <c r="BO191" s="325"/>
      <c r="BP191" s="325"/>
      <c r="BQ191" s="325"/>
      <c r="BR191" s="325"/>
      <c r="BS191" s="325"/>
      <c r="BT191" s="325"/>
      <c r="BU191" s="325"/>
      <c r="BV191" s="325"/>
      <c r="BW191" s="325"/>
      <c r="BX191" s="325"/>
      <c r="BY191" s="325"/>
      <c r="BZ191" s="325"/>
      <c r="CA191" s="325"/>
      <c r="CB191" s="325"/>
      <c r="CC191" s="325"/>
      <c r="CD191" s="325"/>
      <c r="CE191" s="325"/>
      <c r="CF191" s="325"/>
      <c r="CG191" s="325"/>
      <c r="CH191" s="325"/>
      <c r="CI191" s="325"/>
      <c r="CJ191" s="325"/>
      <c r="CK191" s="325"/>
      <c r="CL191" s="325"/>
      <c r="CM191" s="325"/>
      <c r="CN191" s="325"/>
      <c r="CO191" s="325"/>
      <c r="CP191" s="325"/>
      <c r="CQ191" s="325"/>
      <c r="CR191" s="325"/>
    </row>
    <row r="192" spans="2:96" ht="16">
      <c r="B192" s="369" t="s">
        <v>771</v>
      </c>
      <c r="C192" s="332"/>
      <c r="D192" s="326"/>
      <c r="E192" s="326"/>
      <c r="F192" s="326"/>
      <c r="G192" s="326"/>
      <c r="H192" s="326"/>
      <c r="I192" s="326"/>
      <c r="J192" s="326"/>
      <c r="K192" s="326"/>
      <c r="L192" s="326"/>
      <c r="M192" s="326"/>
      <c r="N192" s="326"/>
      <c r="O192" s="326"/>
      <c r="P192" s="326"/>
      <c r="Q192" s="326"/>
      <c r="R192" s="326"/>
      <c r="S192" s="325"/>
      <c r="T192" s="326"/>
      <c r="U192" s="333"/>
      <c r="V192" s="334"/>
      <c r="W192" s="333"/>
      <c r="X192" s="334"/>
      <c r="Y192" s="333"/>
      <c r="Z192" s="333"/>
      <c r="AA192" s="325"/>
      <c r="AB192" s="325"/>
      <c r="AC192" s="325"/>
      <c r="AD192" s="325"/>
      <c r="AE192" s="325"/>
      <c r="AF192" s="325"/>
      <c r="AG192" s="325"/>
      <c r="AH192" s="325"/>
      <c r="AI192" s="325"/>
      <c r="AJ192" s="325"/>
      <c r="AK192" s="325"/>
      <c r="AL192" s="325"/>
      <c r="AM192" s="325"/>
      <c r="AN192" s="325"/>
      <c r="AO192" s="325"/>
      <c r="AP192" s="325"/>
      <c r="AQ192" s="325"/>
      <c r="AR192" s="325"/>
      <c r="AS192" s="325"/>
      <c r="AT192" s="325"/>
      <c r="AU192" s="325"/>
      <c r="AV192" s="325"/>
      <c r="AW192" s="325"/>
      <c r="AX192" s="325"/>
      <c r="AY192" s="325"/>
      <c r="AZ192" s="325"/>
      <c r="BA192" s="325"/>
      <c r="BB192" s="325"/>
      <c r="BC192" s="325"/>
      <c r="BD192" s="325"/>
      <c r="BE192" s="325"/>
      <c r="BF192" s="325"/>
      <c r="BG192" s="325"/>
      <c r="BH192" s="325"/>
      <c r="BI192" s="325"/>
      <c r="BJ192" s="325"/>
      <c r="BK192" s="325"/>
      <c r="BL192" s="325"/>
      <c r="BM192" s="325"/>
      <c r="BN192" s="325"/>
      <c r="BO192" s="325"/>
      <c r="BP192" s="325"/>
      <c r="BQ192" s="325"/>
      <c r="BR192" s="325"/>
      <c r="BS192" s="325"/>
      <c r="BT192" s="325"/>
      <c r="BU192" s="325"/>
      <c r="BV192" s="325"/>
      <c r="BW192" s="325"/>
      <c r="BX192" s="325"/>
      <c r="BY192" s="325"/>
      <c r="BZ192" s="325"/>
      <c r="CA192" s="325"/>
      <c r="CB192" s="325"/>
      <c r="CC192" s="325"/>
      <c r="CD192" s="325"/>
      <c r="CE192" s="325"/>
      <c r="CF192" s="325"/>
      <c r="CG192" s="325"/>
      <c r="CH192" s="325"/>
      <c r="CI192" s="325"/>
      <c r="CJ192" s="325"/>
      <c r="CK192" s="325"/>
      <c r="CL192" s="325"/>
      <c r="CM192" s="325"/>
      <c r="CN192" s="325"/>
      <c r="CO192" s="325"/>
      <c r="CP192" s="325"/>
      <c r="CQ192" s="325"/>
      <c r="CR192" s="325"/>
    </row>
    <row r="193" spans="2:107">
      <c r="B193" s="655" t="s">
        <v>772</v>
      </c>
      <c r="C193" s="656"/>
      <c r="D193" s="657"/>
      <c r="E193" s="657"/>
      <c r="F193" s="657"/>
      <c r="G193" s="657"/>
      <c r="H193" s="658">
        <v>1999</v>
      </c>
      <c r="I193" s="659" t="s">
        <v>767</v>
      </c>
      <c r="J193" s="659" t="s">
        <v>768</v>
      </c>
      <c r="K193" s="659" t="s">
        <v>769</v>
      </c>
      <c r="L193" s="658">
        <v>2000</v>
      </c>
      <c r="M193" s="659" t="s">
        <v>767</v>
      </c>
      <c r="N193" s="659" t="s">
        <v>768</v>
      </c>
      <c r="O193" s="659" t="s">
        <v>769</v>
      </c>
      <c r="P193" s="658">
        <v>2001</v>
      </c>
      <c r="Q193" s="659" t="s">
        <v>767</v>
      </c>
      <c r="R193" s="659" t="s">
        <v>768</v>
      </c>
      <c r="S193" s="659" t="s">
        <v>769</v>
      </c>
      <c r="T193" s="658">
        <v>2002</v>
      </c>
      <c r="U193" s="659" t="s">
        <v>767</v>
      </c>
      <c r="V193" s="659" t="s">
        <v>768</v>
      </c>
      <c r="W193" s="659" t="s">
        <v>769</v>
      </c>
      <c r="X193" s="658">
        <v>2003</v>
      </c>
      <c r="Y193" s="659" t="s">
        <v>767</v>
      </c>
      <c r="Z193" s="659" t="s">
        <v>768</v>
      </c>
      <c r="AA193" s="659" t="s">
        <v>769</v>
      </c>
      <c r="AB193" s="658">
        <v>2004</v>
      </c>
      <c r="AC193" s="659" t="s">
        <v>767</v>
      </c>
      <c r="AD193" s="659" t="s">
        <v>768</v>
      </c>
      <c r="AE193" s="659" t="s">
        <v>769</v>
      </c>
      <c r="AF193" s="658">
        <v>2005</v>
      </c>
      <c r="AG193" s="659" t="s">
        <v>767</v>
      </c>
      <c r="AH193" s="659" t="s">
        <v>768</v>
      </c>
      <c r="AI193" s="659" t="s">
        <v>769</v>
      </c>
      <c r="AJ193" s="658">
        <v>2006</v>
      </c>
      <c r="AK193" s="659" t="s">
        <v>767</v>
      </c>
      <c r="AL193" s="659" t="s">
        <v>768</v>
      </c>
      <c r="AM193" s="659" t="s">
        <v>769</v>
      </c>
      <c r="AN193" s="658">
        <v>2007</v>
      </c>
      <c r="AO193" s="659" t="s">
        <v>767</v>
      </c>
      <c r="AP193" s="659" t="s">
        <v>768</v>
      </c>
      <c r="AQ193" s="659" t="s">
        <v>769</v>
      </c>
      <c r="AR193" s="658">
        <v>2008</v>
      </c>
      <c r="AS193" s="659" t="s">
        <v>767</v>
      </c>
      <c r="AT193" s="659" t="s">
        <v>768</v>
      </c>
      <c r="AU193" s="659" t="s">
        <v>769</v>
      </c>
      <c r="AV193" s="658">
        <v>2009</v>
      </c>
      <c r="AW193" s="659" t="s">
        <v>767</v>
      </c>
      <c r="AX193" s="659" t="s">
        <v>768</v>
      </c>
      <c r="AY193" s="659" t="s">
        <v>769</v>
      </c>
      <c r="AZ193" s="658">
        <v>2010</v>
      </c>
      <c r="BA193" s="659" t="s">
        <v>767</v>
      </c>
      <c r="BB193" s="659" t="s">
        <v>768</v>
      </c>
      <c r="BC193" s="659" t="s">
        <v>769</v>
      </c>
      <c r="BD193" s="658">
        <v>2011</v>
      </c>
      <c r="BE193" s="659" t="s">
        <v>767</v>
      </c>
      <c r="BF193" s="659" t="s">
        <v>768</v>
      </c>
      <c r="BG193" s="659" t="s">
        <v>769</v>
      </c>
      <c r="BH193" s="658">
        <v>2012</v>
      </c>
      <c r="BI193" s="659" t="s">
        <v>767</v>
      </c>
      <c r="BJ193" s="659" t="s">
        <v>768</v>
      </c>
      <c r="BK193" s="659" t="s">
        <v>769</v>
      </c>
      <c r="BL193" s="658">
        <v>2013</v>
      </c>
      <c r="BM193" s="659" t="s">
        <v>767</v>
      </c>
      <c r="BN193" s="659" t="s">
        <v>768</v>
      </c>
      <c r="BO193" s="659" t="s">
        <v>769</v>
      </c>
      <c r="BP193" s="658">
        <v>2014</v>
      </c>
      <c r="BQ193" s="659" t="s">
        <v>767</v>
      </c>
      <c r="BR193" s="659" t="s">
        <v>768</v>
      </c>
      <c r="BS193" s="659" t="s">
        <v>769</v>
      </c>
      <c r="BT193" s="658">
        <v>2015</v>
      </c>
      <c r="BU193" s="659" t="s">
        <v>767</v>
      </c>
      <c r="BV193" s="659" t="s">
        <v>768</v>
      </c>
      <c r="BW193" s="659" t="s">
        <v>769</v>
      </c>
      <c r="BX193" s="658">
        <v>2016</v>
      </c>
      <c r="BY193" s="659" t="s">
        <v>767</v>
      </c>
      <c r="BZ193" s="659" t="s">
        <v>768</v>
      </c>
      <c r="CA193" s="659" t="s">
        <v>769</v>
      </c>
      <c r="CB193" s="658">
        <v>2017</v>
      </c>
      <c r="CC193" s="659" t="s">
        <v>767</v>
      </c>
      <c r="CD193" s="659" t="s">
        <v>768</v>
      </c>
      <c r="CE193" s="659" t="s">
        <v>769</v>
      </c>
      <c r="CF193" s="658">
        <v>2018</v>
      </c>
      <c r="CG193" s="659" t="s">
        <v>767</v>
      </c>
      <c r="CH193" s="659" t="s">
        <v>768</v>
      </c>
      <c r="CI193" s="659" t="s">
        <v>769</v>
      </c>
      <c r="CJ193" s="658">
        <v>2019</v>
      </c>
      <c r="CK193" s="659" t="s">
        <v>767</v>
      </c>
      <c r="CL193" s="659" t="s">
        <v>768</v>
      </c>
      <c r="CM193" s="659" t="s">
        <v>769</v>
      </c>
      <c r="CN193" s="658">
        <v>2020</v>
      </c>
      <c r="CO193" s="659" t="s">
        <v>767</v>
      </c>
      <c r="CP193" s="659" t="s">
        <v>768</v>
      </c>
      <c r="CQ193" s="659" t="s">
        <v>769</v>
      </c>
      <c r="CR193" s="631"/>
    </row>
    <row r="194" spans="2:107" ht="16">
      <c r="B194" s="660" t="s">
        <v>773</v>
      </c>
      <c r="C194" s="656"/>
      <c r="D194" s="657"/>
      <c r="E194" s="657"/>
      <c r="F194" s="657"/>
      <c r="G194" s="657"/>
      <c r="H194" s="657"/>
      <c r="I194" s="657"/>
      <c r="J194" s="657"/>
      <c r="K194" s="657"/>
      <c r="L194" s="657"/>
      <c r="M194" s="657"/>
      <c r="N194" s="657"/>
      <c r="O194" s="657"/>
      <c r="P194" s="657"/>
      <c r="Q194" s="657"/>
      <c r="R194" s="657"/>
      <c r="S194" s="661"/>
      <c r="T194" s="657"/>
      <c r="U194" s="662"/>
      <c r="V194" s="663"/>
      <c r="W194" s="662"/>
      <c r="X194" s="663"/>
      <c r="Y194" s="662"/>
      <c r="Z194" s="662"/>
      <c r="AA194" s="661"/>
      <c r="AB194" s="661"/>
      <c r="AC194" s="661"/>
      <c r="AD194" s="661"/>
      <c r="AE194" s="661"/>
      <c r="AF194" s="661"/>
      <c r="AG194" s="661"/>
      <c r="AH194" s="661"/>
      <c r="AI194" s="661"/>
      <c r="AJ194" s="661"/>
      <c r="AK194" s="661"/>
      <c r="AL194" s="661"/>
      <c r="AM194" s="661"/>
      <c r="AN194" s="661"/>
      <c r="AO194" s="661"/>
      <c r="AP194" s="661"/>
      <c r="AQ194" s="661"/>
      <c r="AR194" s="661"/>
      <c r="AS194" s="661"/>
      <c r="AT194" s="661"/>
      <c r="AU194" s="661"/>
      <c r="AV194" s="661"/>
      <c r="AW194" s="661"/>
      <c r="AX194" s="661"/>
      <c r="AY194" s="661"/>
      <c r="AZ194" s="661"/>
      <c r="BA194" s="661"/>
      <c r="BB194" s="661"/>
      <c r="BC194" s="661"/>
      <c r="BD194" s="661"/>
      <c r="BE194" s="661"/>
      <c r="BF194" s="661"/>
      <c r="BG194" s="661"/>
      <c r="BH194" s="661"/>
      <c r="BI194" s="661"/>
      <c r="BJ194" s="661"/>
      <c r="BK194" s="661"/>
      <c r="BL194" s="661"/>
      <c r="BM194" s="661"/>
      <c r="BN194" s="661"/>
      <c r="BO194" s="661"/>
      <c r="BP194" s="661"/>
      <c r="BQ194" s="661"/>
      <c r="BR194" s="661"/>
      <c r="BS194" s="661"/>
      <c r="BT194" s="661"/>
      <c r="BU194" s="661"/>
      <c r="BV194" s="661"/>
      <c r="BW194" s="661"/>
      <c r="BX194" s="661"/>
      <c r="BY194" s="661"/>
      <c r="BZ194" s="661"/>
      <c r="CA194" s="661"/>
      <c r="CB194" s="661"/>
      <c r="CC194" s="661"/>
      <c r="CD194" s="661"/>
      <c r="CE194" s="661"/>
      <c r="CF194" s="661"/>
      <c r="CG194" s="661"/>
      <c r="CH194" s="661"/>
      <c r="CI194" s="661"/>
      <c r="CJ194" s="661"/>
      <c r="CK194" s="661"/>
      <c r="CL194" s="661"/>
      <c r="CM194" s="661"/>
      <c r="CN194" s="661"/>
      <c r="CO194" s="661"/>
      <c r="CP194" s="661"/>
      <c r="CQ194" s="661"/>
      <c r="CR194" s="325"/>
    </row>
    <row r="195" spans="2:107" ht="16">
      <c r="B195" s="664" t="s">
        <v>774</v>
      </c>
      <c r="C195" s="656"/>
      <c r="D195" s="657"/>
      <c r="E195" s="657"/>
      <c r="F195" s="657"/>
      <c r="G195" s="657"/>
      <c r="H195" s="657"/>
      <c r="I195" s="657"/>
      <c r="J195" s="657"/>
      <c r="K195" s="657"/>
      <c r="L195" s="657"/>
      <c r="M195" s="657"/>
      <c r="N195" s="657"/>
      <c r="O195" s="657"/>
      <c r="P195" s="657"/>
      <c r="Q195" s="657"/>
      <c r="R195" s="657"/>
      <c r="S195" s="661"/>
      <c r="T195" s="657"/>
      <c r="U195" s="662"/>
      <c r="V195" s="663"/>
      <c r="W195" s="662"/>
      <c r="X195" s="663"/>
      <c r="Y195" s="662"/>
      <c r="Z195" s="662"/>
      <c r="AA195" s="661"/>
      <c r="AB195" s="661"/>
      <c r="AC195" s="661"/>
      <c r="AD195" s="661"/>
      <c r="AE195" s="661"/>
      <c r="AF195" s="661"/>
      <c r="AG195" s="661"/>
      <c r="AH195" s="661"/>
      <c r="AI195" s="661"/>
      <c r="AJ195" s="661"/>
      <c r="AK195" s="661"/>
      <c r="AL195" s="661"/>
      <c r="AM195" s="661"/>
      <c r="AN195" s="661"/>
      <c r="AO195" s="661"/>
      <c r="AP195" s="661"/>
      <c r="AQ195" s="661"/>
      <c r="AR195" s="661"/>
      <c r="AS195" s="661"/>
      <c r="AT195" s="661"/>
      <c r="AU195" s="661"/>
      <c r="AV195" s="661"/>
      <c r="AW195" s="661"/>
      <c r="AX195" s="661"/>
      <c r="AY195" s="661"/>
      <c r="AZ195" s="661"/>
      <c r="BA195" s="661"/>
      <c r="BB195" s="661"/>
      <c r="BC195" s="661"/>
      <c r="BD195" s="661"/>
      <c r="BE195" s="661"/>
      <c r="BF195" s="661"/>
      <c r="BG195" s="661"/>
      <c r="BH195" s="661"/>
      <c r="BI195" s="661"/>
      <c r="BJ195" s="661"/>
      <c r="BK195" s="661"/>
      <c r="BL195" s="661"/>
      <c r="BM195" s="661"/>
      <c r="BN195" s="661"/>
      <c r="BO195" s="661"/>
      <c r="BP195" s="661"/>
      <c r="BQ195" s="661"/>
      <c r="BR195" s="661"/>
      <c r="BS195" s="661"/>
      <c r="BT195" s="661"/>
      <c r="BU195" s="661"/>
      <c r="BV195" s="661"/>
      <c r="BW195" s="661"/>
      <c r="BX195" s="661"/>
      <c r="BY195" s="661"/>
      <c r="BZ195" s="661"/>
      <c r="CA195" s="661"/>
      <c r="CB195" s="661"/>
      <c r="CC195" s="661"/>
      <c r="CD195" s="661"/>
      <c r="CE195" s="661"/>
      <c r="CF195" s="661"/>
      <c r="CG195" s="661"/>
      <c r="CH195" s="661"/>
      <c r="CI195" s="661"/>
      <c r="CJ195" s="661"/>
      <c r="CK195" s="661"/>
      <c r="CL195" s="661"/>
      <c r="CM195" s="661"/>
      <c r="CN195" s="661"/>
      <c r="CO195" s="661"/>
      <c r="CP195" s="661"/>
      <c r="CQ195" s="661"/>
      <c r="CR195" s="325"/>
    </row>
    <row r="196" spans="2:107" ht="16">
      <c r="B196" s="664" t="s">
        <v>775</v>
      </c>
      <c r="C196" s="656"/>
      <c r="D196" s="657"/>
      <c r="E196" s="657"/>
      <c r="F196" s="657"/>
      <c r="G196" s="657"/>
      <c r="H196" s="657"/>
      <c r="I196" s="657"/>
      <c r="J196" s="657"/>
      <c r="K196" s="657"/>
      <c r="L196" s="657"/>
      <c r="M196" s="657"/>
      <c r="N196" s="657"/>
      <c r="O196" s="657"/>
      <c r="P196" s="657"/>
      <c r="Q196" s="657"/>
      <c r="R196" s="657"/>
      <c r="S196" s="661"/>
      <c r="T196" s="657"/>
      <c r="U196" s="662"/>
      <c r="V196" s="663"/>
      <c r="W196" s="662"/>
      <c r="X196" s="663"/>
      <c r="Y196" s="662"/>
      <c r="Z196" s="662"/>
      <c r="AA196" s="661"/>
      <c r="AB196" s="661"/>
      <c r="AC196" s="661"/>
      <c r="AD196" s="661"/>
      <c r="AE196" s="661"/>
      <c r="AF196" s="661"/>
      <c r="AG196" s="661"/>
      <c r="AH196" s="661"/>
      <c r="AI196" s="661"/>
      <c r="AJ196" s="661"/>
      <c r="AK196" s="661"/>
      <c r="AL196" s="661"/>
      <c r="AM196" s="661"/>
      <c r="AN196" s="661"/>
      <c r="AO196" s="661"/>
      <c r="AP196" s="661"/>
      <c r="AQ196" s="661"/>
      <c r="AR196" s="661"/>
      <c r="AS196" s="661"/>
      <c r="AT196" s="661"/>
      <c r="AU196" s="661"/>
      <c r="AV196" s="661"/>
      <c r="AW196" s="661"/>
      <c r="AX196" s="661"/>
      <c r="AY196" s="661"/>
      <c r="AZ196" s="661"/>
      <c r="BA196" s="661"/>
      <c r="BB196" s="661"/>
      <c r="BC196" s="661"/>
      <c r="BD196" s="661"/>
      <c r="BE196" s="661"/>
      <c r="BF196" s="661"/>
      <c r="BG196" s="661"/>
      <c r="BH196" s="661"/>
      <c r="BI196" s="661"/>
      <c r="BJ196" s="661"/>
      <c r="BK196" s="661"/>
      <c r="BL196" s="661"/>
      <c r="BM196" s="661"/>
      <c r="BN196" s="661"/>
      <c r="BO196" s="661"/>
      <c r="BP196" s="661"/>
      <c r="BQ196" s="661"/>
      <c r="BR196" s="661"/>
      <c r="BS196" s="661"/>
      <c r="BT196" s="661"/>
      <c r="BU196" s="661"/>
      <c r="BV196" s="661"/>
      <c r="BW196" s="661"/>
      <c r="BX196" s="661"/>
      <c r="BY196" s="661"/>
      <c r="BZ196" s="661"/>
      <c r="CA196" s="661"/>
      <c r="CB196" s="661"/>
      <c r="CC196" s="661"/>
      <c r="CD196" s="661"/>
      <c r="CE196" s="661"/>
      <c r="CF196" s="661"/>
      <c r="CG196" s="661"/>
      <c r="CH196" s="661"/>
      <c r="CI196" s="661"/>
      <c r="CJ196" s="661"/>
      <c r="CK196" s="661"/>
      <c r="CL196" s="661"/>
      <c r="CM196" s="661"/>
      <c r="CN196" s="661"/>
      <c r="CO196" s="661"/>
      <c r="CP196" s="661"/>
      <c r="CQ196" s="661"/>
      <c r="CR196" s="325"/>
    </row>
    <row r="197" spans="2:107" ht="16">
      <c r="B197" s="664" t="s">
        <v>776</v>
      </c>
      <c r="C197" s="656"/>
      <c r="D197" s="657"/>
      <c r="E197" s="657"/>
      <c r="F197" s="657"/>
      <c r="G197" s="657"/>
      <c r="H197" s="657"/>
      <c r="I197" s="657"/>
      <c r="J197" s="657"/>
      <c r="K197" s="657"/>
      <c r="L197" s="657"/>
      <c r="M197" s="657"/>
      <c r="N197" s="657"/>
      <c r="O197" s="657"/>
      <c r="P197" s="657"/>
      <c r="Q197" s="657"/>
      <c r="R197" s="657"/>
      <c r="S197" s="661"/>
      <c r="T197" s="657"/>
      <c r="U197" s="662"/>
      <c r="V197" s="663"/>
      <c r="W197" s="662"/>
      <c r="X197" s="663"/>
      <c r="Y197" s="662"/>
      <c r="Z197" s="662"/>
      <c r="AA197" s="661"/>
      <c r="AB197" s="661"/>
      <c r="AC197" s="661"/>
      <c r="AD197" s="661"/>
      <c r="AE197" s="661"/>
      <c r="AF197" s="661"/>
      <c r="AG197" s="661"/>
      <c r="AH197" s="661"/>
      <c r="AI197" s="661"/>
      <c r="AJ197" s="661"/>
      <c r="AK197" s="661"/>
      <c r="AL197" s="661"/>
      <c r="AM197" s="661"/>
      <c r="AN197" s="661"/>
      <c r="AO197" s="661"/>
      <c r="AP197" s="661"/>
      <c r="AQ197" s="661"/>
      <c r="AR197" s="661"/>
      <c r="AS197" s="661"/>
      <c r="AT197" s="661"/>
      <c r="AU197" s="661"/>
      <c r="AV197" s="661"/>
      <c r="AW197" s="661"/>
      <c r="AX197" s="661"/>
      <c r="AY197" s="661"/>
      <c r="AZ197" s="661"/>
      <c r="BA197" s="661"/>
      <c r="BB197" s="661"/>
      <c r="BC197" s="661"/>
      <c r="BD197" s="661"/>
      <c r="BE197" s="661"/>
      <c r="BF197" s="661"/>
      <c r="BG197" s="661"/>
      <c r="BH197" s="661"/>
      <c r="BI197" s="661"/>
      <c r="BJ197" s="661"/>
      <c r="BK197" s="661"/>
      <c r="BL197" s="661"/>
      <c r="BM197" s="661"/>
      <c r="BN197" s="661"/>
      <c r="BO197" s="661"/>
      <c r="BP197" s="661"/>
      <c r="BQ197" s="661"/>
      <c r="BR197" s="661"/>
      <c r="BS197" s="661"/>
      <c r="BT197" s="661"/>
      <c r="BU197" s="661"/>
      <c r="BV197" s="661"/>
      <c r="BW197" s="661"/>
      <c r="BX197" s="661"/>
      <c r="BY197" s="661"/>
      <c r="BZ197" s="661"/>
      <c r="CA197" s="661"/>
      <c r="CB197" s="661"/>
      <c r="CC197" s="661"/>
      <c r="CD197" s="661"/>
      <c r="CE197" s="661"/>
      <c r="CF197" s="661"/>
      <c r="CG197" s="661"/>
      <c r="CH197" s="661"/>
      <c r="CI197" s="661"/>
      <c r="CJ197" s="661"/>
      <c r="CK197" s="661"/>
      <c r="CL197" s="661"/>
      <c r="CM197" s="661"/>
      <c r="CN197" s="661"/>
      <c r="CO197" s="661"/>
      <c r="CP197" s="661"/>
      <c r="CQ197" s="661"/>
      <c r="CR197" s="325"/>
    </row>
    <row r="198" spans="2:107" ht="16">
      <c r="B198" s="664" t="s">
        <v>777</v>
      </c>
      <c r="C198" s="656"/>
      <c r="D198" s="657"/>
      <c r="E198" s="657"/>
      <c r="F198" s="657"/>
      <c r="G198" s="657"/>
      <c r="H198" s="657"/>
      <c r="I198" s="657"/>
      <c r="J198" s="657"/>
      <c r="K198" s="657"/>
      <c r="L198" s="657"/>
      <c r="M198" s="657"/>
      <c r="N198" s="657"/>
      <c r="O198" s="657"/>
      <c r="P198" s="657"/>
      <c r="Q198" s="657"/>
      <c r="R198" s="657"/>
      <c r="S198" s="661"/>
      <c r="T198" s="657"/>
      <c r="U198" s="662"/>
      <c r="V198" s="663"/>
      <c r="W198" s="662"/>
      <c r="X198" s="663"/>
      <c r="Y198" s="662"/>
      <c r="Z198" s="662"/>
      <c r="AA198" s="661"/>
      <c r="AB198" s="661"/>
      <c r="AC198" s="661"/>
      <c r="AD198" s="661"/>
      <c r="AE198" s="661"/>
      <c r="AF198" s="661"/>
      <c r="AG198" s="661"/>
      <c r="AH198" s="661"/>
      <c r="AI198" s="661"/>
      <c r="AJ198" s="661"/>
      <c r="AK198" s="661"/>
      <c r="AL198" s="661"/>
      <c r="AM198" s="661"/>
      <c r="AN198" s="661"/>
      <c r="AO198" s="661"/>
      <c r="AP198" s="661"/>
      <c r="AQ198" s="661"/>
      <c r="AR198" s="661"/>
      <c r="AS198" s="661"/>
      <c r="AT198" s="661"/>
      <c r="AU198" s="661"/>
      <c r="AV198" s="661"/>
      <c r="AW198" s="661"/>
      <c r="AX198" s="661"/>
      <c r="AY198" s="661"/>
      <c r="AZ198" s="661"/>
      <c r="BA198" s="661"/>
      <c r="BB198" s="661"/>
      <c r="BC198" s="661"/>
      <c r="BD198" s="661"/>
      <c r="BE198" s="661"/>
      <c r="BF198" s="661"/>
      <c r="BG198" s="661"/>
      <c r="BH198" s="661"/>
      <c r="BI198" s="661"/>
      <c r="BJ198" s="661"/>
      <c r="BK198" s="661"/>
      <c r="BL198" s="661"/>
      <c r="BM198" s="661"/>
      <c r="BN198" s="661"/>
      <c r="BO198" s="661"/>
      <c r="BP198" s="661"/>
      <c r="BQ198" s="661"/>
      <c r="BR198" s="661"/>
      <c r="BS198" s="661"/>
      <c r="BT198" s="661"/>
      <c r="BU198" s="661"/>
      <c r="BV198" s="661"/>
      <c r="BW198" s="661"/>
      <c r="BX198" s="661"/>
      <c r="BY198" s="661"/>
      <c r="BZ198" s="661"/>
      <c r="CA198" s="661"/>
      <c r="CB198" s="661"/>
      <c r="CC198" s="661"/>
      <c r="CD198" s="661"/>
      <c r="CE198" s="661"/>
      <c r="CF198" s="661"/>
      <c r="CG198" s="661"/>
      <c r="CH198" s="661"/>
      <c r="CI198" s="661"/>
      <c r="CJ198" s="661"/>
      <c r="CK198" s="661"/>
      <c r="CL198" s="661"/>
      <c r="CM198" s="661"/>
      <c r="CN198" s="661"/>
      <c r="CO198" s="661"/>
      <c r="CP198" s="661"/>
      <c r="CQ198" s="661"/>
      <c r="CR198" s="325"/>
    </row>
    <row r="199" spans="2:107" ht="16">
      <c r="B199" s="660" t="s">
        <v>778</v>
      </c>
      <c r="C199" s="656"/>
      <c r="D199" s="657"/>
      <c r="E199" s="657"/>
      <c r="F199" s="657"/>
      <c r="G199" s="657"/>
      <c r="H199" s="657"/>
      <c r="I199" s="657"/>
      <c r="J199" s="657"/>
      <c r="K199" s="657"/>
      <c r="L199" s="657"/>
      <c r="M199" s="657"/>
      <c r="N199" s="657"/>
      <c r="O199" s="657"/>
      <c r="P199" s="657"/>
      <c r="Q199" s="657"/>
      <c r="R199" s="657"/>
      <c r="S199" s="661"/>
      <c r="T199" s="657"/>
      <c r="U199" s="662"/>
      <c r="V199" s="663"/>
      <c r="W199" s="662"/>
      <c r="X199" s="663"/>
      <c r="Y199" s="662"/>
      <c r="Z199" s="662"/>
      <c r="AA199" s="661"/>
      <c r="AB199" s="661"/>
      <c r="AC199" s="661"/>
      <c r="AD199" s="661"/>
      <c r="AE199" s="661"/>
      <c r="AF199" s="661"/>
      <c r="AG199" s="661"/>
      <c r="AH199" s="661"/>
      <c r="AI199" s="661"/>
      <c r="AJ199" s="661"/>
      <c r="AK199" s="661"/>
      <c r="AL199" s="661"/>
      <c r="AM199" s="661"/>
      <c r="AN199" s="661"/>
      <c r="AO199" s="661"/>
      <c r="AP199" s="661"/>
      <c r="AQ199" s="661"/>
      <c r="AR199" s="661"/>
      <c r="AS199" s="661"/>
      <c r="AT199" s="661"/>
      <c r="AU199" s="661"/>
      <c r="AV199" s="661"/>
      <c r="AW199" s="661"/>
      <c r="AX199" s="661"/>
      <c r="AY199" s="661"/>
      <c r="AZ199" s="661"/>
      <c r="BA199" s="661"/>
      <c r="BB199" s="661"/>
      <c r="BC199" s="661"/>
      <c r="BD199" s="661"/>
      <c r="BE199" s="661"/>
      <c r="BF199" s="661"/>
      <c r="BG199" s="661"/>
      <c r="BH199" s="661"/>
      <c r="BI199" s="661"/>
      <c r="BJ199" s="661"/>
      <c r="BK199" s="661"/>
      <c r="BL199" s="661"/>
      <c r="BM199" s="661"/>
      <c r="BN199" s="661"/>
      <c r="BO199" s="661"/>
      <c r="BP199" s="661"/>
      <c r="BQ199" s="661"/>
      <c r="BR199" s="661"/>
      <c r="BS199" s="661"/>
      <c r="BT199" s="661"/>
      <c r="BU199" s="661"/>
      <c r="BV199" s="661"/>
      <c r="BW199" s="661"/>
      <c r="BX199" s="661"/>
      <c r="BY199" s="661"/>
      <c r="BZ199" s="661"/>
      <c r="CA199" s="661"/>
      <c r="CB199" s="661"/>
      <c r="CC199" s="661"/>
      <c r="CD199" s="661"/>
      <c r="CE199" s="661"/>
      <c r="CF199" s="661"/>
      <c r="CG199" s="661"/>
      <c r="CH199" s="661"/>
      <c r="CI199" s="661"/>
      <c r="CJ199" s="661"/>
      <c r="CK199" s="661"/>
      <c r="CL199" s="661"/>
      <c r="CM199" s="661"/>
      <c r="CN199" s="661"/>
      <c r="CO199" s="661"/>
      <c r="CP199" s="661"/>
      <c r="CQ199" s="661"/>
      <c r="CR199" s="325"/>
    </row>
    <row r="200" spans="2:107" ht="16">
      <c r="B200" s="664" t="s">
        <v>774</v>
      </c>
      <c r="C200" s="656"/>
      <c r="D200" s="657"/>
      <c r="E200" s="657"/>
      <c r="F200" s="657"/>
      <c r="G200" s="657"/>
      <c r="H200" s="657"/>
      <c r="I200" s="657"/>
      <c r="J200" s="657"/>
      <c r="K200" s="657"/>
      <c r="L200" s="657"/>
      <c r="M200" s="657"/>
      <c r="N200" s="657"/>
      <c r="O200" s="657"/>
      <c r="P200" s="657"/>
      <c r="Q200" s="657"/>
      <c r="R200" s="657"/>
      <c r="S200" s="661"/>
      <c r="T200" s="657"/>
      <c r="U200" s="662"/>
      <c r="V200" s="663"/>
      <c r="W200" s="662"/>
      <c r="X200" s="663"/>
      <c r="Y200" s="662"/>
      <c r="Z200" s="662"/>
      <c r="AA200" s="661"/>
      <c r="AB200" s="661"/>
      <c r="AC200" s="661"/>
      <c r="AD200" s="661"/>
      <c r="AE200" s="661"/>
      <c r="AF200" s="661"/>
      <c r="AG200" s="661"/>
      <c r="AH200" s="661"/>
      <c r="AI200" s="661"/>
      <c r="AJ200" s="661"/>
      <c r="AK200" s="661"/>
      <c r="AL200" s="661"/>
      <c r="AM200" s="661"/>
      <c r="AN200" s="661"/>
      <c r="AO200" s="661"/>
      <c r="AP200" s="661"/>
      <c r="AQ200" s="661"/>
      <c r="AR200" s="661"/>
      <c r="AS200" s="661"/>
      <c r="AT200" s="661"/>
      <c r="AU200" s="661"/>
      <c r="AV200" s="661"/>
      <c r="AW200" s="661"/>
      <c r="AX200" s="661"/>
      <c r="AY200" s="661"/>
      <c r="AZ200" s="661"/>
      <c r="BA200" s="661"/>
      <c r="BB200" s="661"/>
      <c r="BC200" s="661"/>
      <c r="BD200" s="661"/>
      <c r="BE200" s="661"/>
      <c r="BF200" s="661"/>
      <c r="BG200" s="661"/>
      <c r="BH200" s="661"/>
      <c r="BI200" s="661"/>
      <c r="BJ200" s="661"/>
      <c r="BK200" s="661"/>
      <c r="BL200" s="661"/>
      <c r="BM200" s="661"/>
      <c r="BN200" s="661"/>
      <c r="BO200" s="661"/>
      <c r="BP200" s="661"/>
      <c r="BQ200" s="661"/>
      <c r="BR200" s="661"/>
      <c r="BS200" s="661"/>
      <c r="BT200" s="661"/>
      <c r="BU200" s="661"/>
      <c r="BV200" s="661"/>
      <c r="BW200" s="661"/>
      <c r="BX200" s="661"/>
      <c r="BY200" s="661"/>
      <c r="BZ200" s="661"/>
      <c r="CA200" s="661"/>
      <c r="CB200" s="661"/>
      <c r="CC200" s="661"/>
      <c r="CD200" s="661"/>
      <c r="CE200" s="661"/>
      <c r="CF200" s="661"/>
      <c r="CG200" s="661"/>
      <c r="CH200" s="661"/>
      <c r="CI200" s="661"/>
      <c r="CJ200" s="661"/>
      <c r="CK200" s="661"/>
      <c r="CL200" s="661"/>
      <c r="CM200" s="661"/>
      <c r="CN200" s="661"/>
      <c r="CO200" s="661"/>
      <c r="CP200" s="661"/>
      <c r="CQ200" s="661"/>
      <c r="CR200" s="325"/>
    </row>
    <row r="201" spans="2:107" ht="16">
      <c r="B201" s="664" t="s">
        <v>775</v>
      </c>
      <c r="C201" s="656"/>
      <c r="D201" s="657"/>
      <c r="E201" s="657"/>
      <c r="F201" s="657"/>
      <c r="G201" s="657"/>
      <c r="H201" s="657"/>
      <c r="I201" s="657"/>
      <c r="J201" s="657"/>
      <c r="K201" s="657"/>
      <c r="L201" s="657"/>
      <c r="M201" s="657"/>
      <c r="N201" s="657"/>
      <c r="O201" s="657"/>
      <c r="P201" s="657"/>
      <c r="Q201" s="657"/>
      <c r="R201" s="657"/>
      <c r="S201" s="661"/>
      <c r="T201" s="657"/>
      <c r="U201" s="662"/>
      <c r="V201" s="663"/>
      <c r="W201" s="662"/>
      <c r="X201" s="663"/>
      <c r="Y201" s="662"/>
      <c r="Z201" s="662"/>
      <c r="AA201" s="661"/>
      <c r="AB201" s="661"/>
      <c r="AC201" s="661"/>
      <c r="AD201" s="661"/>
      <c r="AE201" s="661"/>
      <c r="AF201" s="661"/>
      <c r="AG201" s="661"/>
      <c r="AH201" s="661"/>
      <c r="AI201" s="661"/>
      <c r="AJ201" s="661"/>
      <c r="AK201" s="661"/>
      <c r="AL201" s="661"/>
      <c r="AM201" s="661"/>
      <c r="AN201" s="661"/>
      <c r="AO201" s="661"/>
      <c r="AP201" s="661"/>
      <c r="AQ201" s="661"/>
      <c r="AR201" s="661"/>
      <c r="AS201" s="661"/>
      <c r="AT201" s="661"/>
      <c r="AU201" s="661"/>
      <c r="AV201" s="661"/>
      <c r="AW201" s="661"/>
      <c r="AX201" s="661"/>
      <c r="AY201" s="661"/>
      <c r="AZ201" s="661"/>
      <c r="BA201" s="661"/>
      <c r="BB201" s="661"/>
      <c r="BC201" s="661"/>
      <c r="BD201" s="661"/>
      <c r="BE201" s="661"/>
      <c r="BF201" s="661"/>
      <c r="BG201" s="661"/>
      <c r="BH201" s="661"/>
      <c r="BI201" s="661"/>
      <c r="BJ201" s="661"/>
      <c r="BK201" s="661"/>
      <c r="BL201" s="661"/>
      <c r="BM201" s="661"/>
      <c r="BN201" s="661"/>
      <c r="BO201" s="661"/>
      <c r="BP201" s="661"/>
      <c r="BQ201" s="661"/>
      <c r="BR201" s="661"/>
      <c r="BS201" s="661"/>
      <c r="BT201" s="661"/>
      <c r="BU201" s="661"/>
      <c r="BV201" s="661"/>
      <c r="BW201" s="661"/>
      <c r="BX201" s="661"/>
      <c r="BY201" s="661"/>
      <c r="BZ201" s="661"/>
      <c r="CA201" s="661"/>
      <c r="CB201" s="661"/>
      <c r="CC201" s="661"/>
      <c r="CD201" s="661"/>
      <c r="CE201" s="661"/>
      <c r="CF201" s="661"/>
      <c r="CG201" s="661"/>
      <c r="CH201" s="661"/>
      <c r="CI201" s="661"/>
      <c r="CJ201" s="661"/>
      <c r="CK201" s="661"/>
      <c r="CL201" s="661"/>
      <c r="CM201" s="661"/>
      <c r="CN201" s="661"/>
      <c r="CO201" s="661"/>
      <c r="CP201" s="661"/>
      <c r="CQ201" s="661"/>
      <c r="CR201" s="325"/>
    </row>
    <row r="202" spans="2:107" ht="16">
      <c r="B202" s="664" t="s">
        <v>776</v>
      </c>
      <c r="C202" s="656"/>
      <c r="D202" s="657"/>
      <c r="E202" s="657"/>
      <c r="F202" s="657"/>
      <c r="G202" s="657"/>
      <c r="H202" s="657"/>
      <c r="I202" s="657"/>
      <c r="J202" s="657"/>
      <c r="K202" s="657"/>
      <c r="L202" s="657"/>
      <c r="M202" s="657"/>
      <c r="N202" s="657"/>
      <c r="O202" s="657"/>
      <c r="P202" s="657"/>
      <c r="Q202" s="657"/>
      <c r="R202" s="657"/>
      <c r="S202" s="661"/>
      <c r="T202" s="657"/>
      <c r="U202" s="662"/>
      <c r="V202" s="663"/>
      <c r="W202" s="662"/>
      <c r="X202" s="663"/>
      <c r="Y202" s="662"/>
      <c r="Z202" s="662"/>
      <c r="AA202" s="661"/>
      <c r="AB202" s="661"/>
      <c r="AC202" s="661"/>
      <c r="AD202" s="661"/>
      <c r="AE202" s="661"/>
      <c r="AF202" s="661"/>
      <c r="AG202" s="661"/>
      <c r="AH202" s="661"/>
      <c r="AI202" s="661"/>
      <c r="AJ202" s="661"/>
      <c r="AK202" s="661"/>
      <c r="AL202" s="661"/>
      <c r="AM202" s="661"/>
      <c r="AN202" s="661"/>
      <c r="AO202" s="661"/>
      <c r="AP202" s="661"/>
      <c r="AQ202" s="661"/>
      <c r="AR202" s="661"/>
      <c r="AS202" s="661"/>
      <c r="AT202" s="661"/>
      <c r="AU202" s="661"/>
      <c r="AV202" s="661"/>
      <c r="AW202" s="661"/>
      <c r="AX202" s="661"/>
      <c r="AY202" s="661"/>
      <c r="AZ202" s="661"/>
      <c r="BA202" s="661"/>
      <c r="BB202" s="661"/>
      <c r="BC202" s="661"/>
      <c r="BD202" s="661"/>
      <c r="BE202" s="661"/>
      <c r="BF202" s="661"/>
      <c r="BG202" s="661"/>
      <c r="BH202" s="661"/>
      <c r="BI202" s="661"/>
      <c r="BJ202" s="661"/>
      <c r="BK202" s="661"/>
      <c r="BL202" s="661"/>
      <c r="BM202" s="661"/>
      <c r="BN202" s="661"/>
      <c r="BO202" s="661"/>
      <c r="BP202" s="661"/>
      <c r="BQ202" s="661"/>
      <c r="BR202" s="661"/>
      <c r="BS202" s="661"/>
      <c r="BT202" s="661"/>
      <c r="BU202" s="661"/>
      <c r="BV202" s="661"/>
      <c r="BW202" s="661"/>
      <c r="BX202" s="661"/>
      <c r="BY202" s="661"/>
      <c r="BZ202" s="661"/>
      <c r="CA202" s="661"/>
      <c r="CB202" s="661"/>
      <c r="CC202" s="661"/>
      <c r="CD202" s="661"/>
      <c r="CE202" s="661"/>
      <c r="CF202" s="661"/>
      <c r="CG202" s="661"/>
      <c r="CH202" s="661"/>
      <c r="CI202" s="661"/>
      <c r="CJ202" s="661"/>
      <c r="CK202" s="661"/>
      <c r="CL202" s="661"/>
      <c r="CM202" s="661"/>
      <c r="CN202" s="661"/>
      <c r="CO202" s="661"/>
      <c r="CP202" s="661"/>
      <c r="CQ202" s="661"/>
      <c r="CR202" s="325"/>
    </row>
    <row r="203" spans="2:107" ht="16">
      <c r="B203" s="664" t="s">
        <v>777</v>
      </c>
      <c r="C203" s="656"/>
      <c r="D203" s="657"/>
      <c r="E203" s="657"/>
      <c r="F203" s="657"/>
      <c r="G203" s="657"/>
      <c r="H203" s="657"/>
      <c r="I203" s="657"/>
      <c r="J203" s="657"/>
      <c r="K203" s="657"/>
      <c r="L203" s="657"/>
      <c r="M203" s="657"/>
      <c r="N203" s="657"/>
      <c r="O203" s="657"/>
      <c r="P203" s="657"/>
      <c r="Q203" s="657"/>
      <c r="R203" s="657"/>
      <c r="S203" s="661"/>
      <c r="T203" s="657"/>
      <c r="U203" s="662"/>
      <c r="V203" s="663"/>
      <c r="W203" s="662"/>
      <c r="X203" s="663"/>
      <c r="Y203" s="662"/>
      <c r="Z203" s="662"/>
      <c r="AA203" s="661"/>
      <c r="AB203" s="661"/>
      <c r="AC203" s="661"/>
      <c r="AD203" s="661"/>
      <c r="AE203" s="661"/>
      <c r="AF203" s="661"/>
      <c r="AG203" s="661"/>
      <c r="AH203" s="661"/>
      <c r="AI203" s="661"/>
      <c r="AJ203" s="661"/>
      <c r="AK203" s="661"/>
      <c r="AL203" s="661"/>
      <c r="AM203" s="661"/>
      <c r="AN203" s="661"/>
      <c r="AO203" s="661"/>
      <c r="AP203" s="661"/>
      <c r="AQ203" s="661"/>
      <c r="AR203" s="661"/>
      <c r="AS203" s="661"/>
      <c r="AT203" s="661"/>
      <c r="AU203" s="661"/>
      <c r="AV203" s="661"/>
      <c r="AW203" s="661"/>
      <c r="AX203" s="661"/>
      <c r="AY203" s="661"/>
      <c r="AZ203" s="661"/>
      <c r="BA203" s="661"/>
      <c r="BB203" s="661"/>
      <c r="BC203" s="661"/>
      <c r="BD203" s="661"/>
      <c r="BE203" s="661"/>
      <c r="BF203" s="661"/>
      <c r="BG203" s="661"/>
      <c r="BH203" s="661"/>
      <c r="BI203" s="661"/>
      <c r="BJ203" s="661"/>
      <c r="BK203" s="661"/>
      <c r="BL203" s="661"/>
      <c r="BM203" s="661"/>
      <c r="BN203" s="661"/>
      <c r="BO203" s="661"/>
      <c r="BP203" s="661"/>
      <c r="BQ203" s="661"/>
      <c r="BR203" s="661"/>
      <c r="BS203" s="661"/>
      <c r="BT203" s="661"/>
      <c r="BU203" s="661"/>
      <c r="BV203" s="661"/>
      <c r="BW203" s="661"/>
      <c r="BX203" s="661"/>
      <c r="BY203" s="661"/>
      <c r="BZ203" s="661"/>
      <c r="CA203" s="661"/>
      <c r="CB203" s="661"/>
      <c r="CC203" s="661"/>
      <c r="CD203" s="661"/>
      <c r="CE203" s="661"/>
      <c r="CF203" s="661"/>
      <c r="CG203" s="661"/>
      <c r="CH203" s="661"/>
      <c r="CI203" s="661"/>
      <c r="CJ203" s="661"/>
      <c r="CK203" s="661"/>
      <c r="CL203" s="661"/>
      <c r="CM203" s="661"/>
      <c r="CN203" s="661"/>
      <c r="CO203" s="661"/>
      <c r="CP203" s="661"/>
      <c r="CQ203" s="661"/>
      <c r="CR203" s="325"/>
    </row>
    <row r="204" spans="2:107" ht="16">
      <c r="B204" s="369" t="s">
        <v>779</v>
      </c>
      <c r="C204" s="332"/>
      <c r="D204" s="326"/>
      <c r="E204" s="326"/>
      <c r="F204" s="326"/>
      <c r="G204" s="326"/>
      <c r="H204" s="326"/>
      <c r="I204" s="326"/>
      <c r="J204" s="326"/>
      <c r="K204" s="326"/>
      <c r="L204" s="326"/>
      <c r="M204" s="326"/>
      <c r="N204" s="326"/>
      <c r="O204" s="326"/>
      <c r="P204" s="326"/>
      <c r="Q204" s="326"/>
      <c r="R204" s="326"/>
      <c r="S204" s="325"/>
      <c r="T204" s="326"/>
      <c r="U204" s="333"/>
      <c r="V204" s="334"/>
      <c r="W204" s="333"/>
      <c r="X204" s="334"/>
      <c r="Y204" s="333"/>
      <c r="Z204" s="333"/>
      <c r="AA204" s="325"/>
      <c r="AB204" s="325"/>
      <c r="AC204" s="325"/>
      <c r="AD204" s="325"/>
      <c r="AE204" s="325"/>
      <c r="AF204" s="325"/>
      <c r="AG204" s="325"/>
      <c r="AH204" s="325"/>
      <c r="AI204" s="325"/>
      <c r="AJ204" s="325"/>
      <c r="AK204" s="325"/>
      <c r="AL204" s="325"/>
      <c r="AM204" s="325"/>
      <c r="AN204" s="325"/>
      <c r="AO204" s="325"/>
      <c r="AP204" s="325"/>
      <c r="AQ204" s="325"/>
      <c r="AR204" s="325"/>
      <c r="AS204" s="325"/>
      <c r="AT204" s="325"/>
      <c r="AU204" s="325"/>
      <c r="AV204" s="325"/>
      <c r="AW204" s="325"/>
      <c r="AX204" s="325"/>
      <c r="AY204" s="325"/>
      <c r="AZ204" s="325"/>
      <c r="BA204" s="325"/>
      <c r="BB204" s="325"/>
      <c r="BC204" s="325"/>
      <c r="BD204" s="325"/>
      <c r="BE204" s="325"/>
      <c r="BF204" s="325"/>
      <c r="BG204" s="325"/>
      <c r="BH204" s="325"/>
      <c r="BI204" s="325"/>
      <c r="BJ204" s="325"/>
      <c r="BK204" s="325"/>
      <c r="BL204" s="325"/>
      <c r="BM204" s="325"/>
      <c r="BN204" s="325"/>
      <c r="BO204" s="325"/>
      <c r="BP204" s="325"/>
      <c r="BQ204" s="325"/>
      <c r="BR204" s="325"/>
      <c r="BS204" s="325"/>
      <c r="BT204" s="325"/>
      <c r="BU204" s="325"/>
      <c r="BV204" s="325"/>
      <c r="BW204" s="325"/>
      <c r="BX204" s="325"/>
      <c r="BY204" s="325"/>
      <c r="BZ204" s="325"/>
      <c r="CA204" s="325"/>
      <c r="CB204" s="325"/>
      <c r="CC204" s="325"/>
      <c r="CD204" s="325"/>
      <c r="CE204" s="325"/>
      <c r="CF204" s="325"/>
      <c r="CG204" s="325"/>
      <c r="CH204" s="325"/>
      <c r="CI204" s="325"/>
      <c r="CJ204" s="325"/>
      <c r="CK204" s="325"/>
      <c r="CL204" s="325"/>
      <c r="CM204" s="325"/>
      <c r="CN204" s="325"/>
      <c r="CO204" s="325"/>
      <c r="CP204" s="325"/>
      <c r="CQ204" s="325"/>
      <c r="CR204" s="325"/>
    </row>
    <row r="206" spans="2:107">
      <c r="BW206" s="16" t="s">
        <v>1085</v>
      </c>
    </row>
    <row r="207" spans="2:107">
      <c r="B207" s="735" t="s">
        <v>1077</v>
      </c>
      <c r="C207" s="665"/>
      <c r="D207" s="665"/>
      <c r="E207" s="665"/>
      <c r="F207" s="665"/>
      <c r="G207" s="665"/>
      <c r="H207" s="665">
        <v>1999</v>
      </c>
      <c r="I207" s="665" t="s">
        <v>767</v>
      </c>
      <c r="J207" s="665" t="s">
        <v>768</v>
      </c>
      <c r="K207" s="665" t="s">
        <v>769</v>
      </c>
      <c r="L207" s="665">
        <v>2000</v>
      </c>
      <c r="M207" s="665" t="s">
        <v>767</v>
      </c>
      <c r="N207" s="665" t="s">
        <v>768</v>
      </c>
      <c r="O207" s="665" t="s">
        <v>769</v>
      </c>
      <c r="P207" s="665">
        <v>2001</v>
      </c>
      <c r="Q207" s="665" t="s">
        <v>767</v>
      </c>
      <c r="R207" s="665" t="s">
        <v>768</v>
      </c>
      <c r="S207" s="665" t="s">
        <v>769</v>
      </c>
      <c r="T207" s="665">
        <v>2002</v>
      </c>
      <c r="U207" s="665" t="s">
        <v>767</v>
      </c>
      <c r="V207" s="665" t="s">
        <v>768</v>
      </c>
      <c r="W207" s="665" t="s">
        <v>769</v>
      </c>
      <c r="X207" s="665">
        <v>2003</v>
      </c>
      <c r="Y207" s="665" t="s">
        <v>767</v>
      </c>
      <c r="Z207" s="665" t="s">
        <v>768</v>
      </c>
      <c r="AA207" s="665" t="s">
        <v>769</v>
      </c>
      <c r="AB207" s="665">
        <v>2004</v>
      </c>
      <c r="AC207" s="665" t="s">
        <v>767</v>
      </c>
      <c r="AD207" s="665" t="s">
        <v>768</v>
      </c>
      <c r="AE207" s="665" t="s">
        <v>769</v>
      </c>
      <c r="AF207" s="665">
        <v>2005</v>
      </c>
      <c r="AG207" s="665" t="s">
        <v>767</v>
      </c>
      <c r="AH207" s="665" t="s">
        <v>768</v>
      </c>
      <c r="AI207" s="665" t="s">
        <v>769</v>
      </c>
      <c r="AJ207" s="665">
        <v>2006</v>
      </c>
      <c r="AK207" s="665" t="s">
        <v>767</v>
      </c>
      <c r="AL207" s="665" t="s">
        <v>768</v>
      </c>
      <c r="AM207" s="665" t="s">
        <v>769</v>
      </c>
      <c r="AN207" s="665">
        <v>2007</v>
      </c>
      <c r="AO207" s="665" t="s">
        <v>767</v>
      </c>
      <c r="AP207" s="665" t="s">
        <v>768</v>
      </c>
      <c r="AQ207" s="665" t="s">
        <v>769</v>
      </c>
      <c r="AR207" s="665">
        <v>2008</v>
      </c>
      <c r="AS207" s="665" t="s">
        <v>767</v>
      </c>
      <c r="AT207" s="665" t="s">
        <v>768</v>
      </c>
      <c r="AU207" s="665" t="s">
        <v>769</v>
      </c>
      <c r="AV207" s="665">
        <v>2009</v>
      </c>
      <c r="AW207" s="665" t="s">
        <v>767</v>
      </c>
      <c r="AX207" s="665" t="s">
        <v>768</v>
      </c>
      <c r="AY207" s="665" t="s">
        <v>769</v>
      </c>
      <c r="AZ207" s="665">
        <v>2010</v>
      </c>
      <c r="BA207" s="665" t="s">
        <v>767</v>
      </c>
      <c r="BB207" s="665" t="s">
        <v>768</v>
      </c>
      <c r="BC207" s="665" t="s">
        <v>769</v>
      </c>
      <c r="BD207" s="665">
        <v>2011</v>
      </c>
      <c r="BE207" s="665" t="s">
        <v>767</v>
      </c>
      <c r="BF207" s="665" t="s">
        <v>768</v>
      </c>
      <c r="BG207" s="665" t="s">
        <v>769</v>
      </c>
      <c r="BH207" s="665">
        <v>2012</v>
      </c>
      <c r="BI207" s="665" t="s">
        <v>767</v>
      </c>
      <c r="BJ207" s="665" t="s">
        <v>768</v>
      </c>
      <c r="BK207" s="665" t="s">
        <v>769</v>
      </c>
      <c r="BL207" s="665">
        <v>2013</v>
      </c>
      <c r="BM207" s="665" t="s">
        <v>767</v>
      </c>
      <c r="BN207" s="665" t="s">
        <v>768</v>
      </c>
      <c r="BO207" s="665" t="s">
        <v>769</v>
      </c>
      <c r="BP207" s="665">
        <v>2014</v>
      </c>
      <c r="BQ207" s="665" t="s">
        <v>767</v>
      </c>
      <c r="BR207" s="665" t="s">
        <v>768</v>
      </c>
      <c r="BS207" s="665" t="s">
        <v>769</v>
      </c>
      <c r="BT207" s="665">
        <v>2015</v>
      </c>
      <c r="BU207" s="665" t="s">
        <v>767</v>
      </c>
      <c r="BV207" s="665" t="s">
        <v>768</v>
      </c>
      <c r="BW207" s="665" t="s">
        <v>769</v>
      </c>
      <c r="BX207" s="665">
        <v>2016</v>
      </c>
      <c r="BY207" s="665" t="s">
        <v>767</v>
      </c>
      <c r="BZ207" s="665" t="s">
        <v>768</v>
      </c>
      <c r="CA207" s="665" t="s">
        <v>769</v>
      </c>
      <c r="CB207" s="665">
        <v>2017</v>
      </c>
      <c r="CC207" s="665" t="s">
        <v>767</v>
      </c>
      <c r="CD207" s="665" t="s">
        <v>768</v>
      </c>
      <c r="CE207" s="665" t="s">
        <v>769</v>
      </c>
      <c r="CF207" s="665">
        <v>2018</v>
      </c>
      <c r="CG207" s="665" t="s">
        <v>767</v>
      </c>
      <c r="CH207" s="665" t="s">
        <v>768</v>
      </c>
      <c r="CI207" s="665" t="s">
        <v>769</v>
      </c>
      <c r="CJ207" s="665">
        <v>2019</v>
      </c>
      <c r="CK207" s="665" t="s">
        <v>767</v>
      </c>
      <c r="CL207" s="665" t="s">
        <v>768</v>
      </c>
      <c r="CM207" s="665" t="s">
        <v>769</v>
      </c>
      <c r="CN207" s="665">
        <v>2020</v>
      </c>
      <c r="CO207" s="665" t="s">
        <v>767</v>
      </c>
      <c r="CP207" s="665" t="s">
        <v>768</v>
      </c>
      <c r="CQ207" s="665" t="s">
        <v>769</v>
      </c>
      <c r="CR207" s="665">
        <v>2021</v>
      </c>
      <c r="CS207" s="665" t="s">
        <v>767</v>
      </c>
      <c r="CT207" s="665" t="s">
        <v>768</v>
      </c>
      <c r="CU207" s="665" t="s">
        <v>769</v>
      </c>
      <c r="CV207" s="665">
        <v>2022</v>
      </c>
      <c r="CW207" s="665" t="s">
        <v>767</v>
      </c>
      <c r="CX207" s="665" t="s">
        <v>768</v>
      </c>
      <c r="CY207" s="665" t="s">
        <v>769</v>
      </c>
      <c r="CZ207" s="665">
        <v>2023</v>
      </c>
      <c r="DA207" s="665" t="s">
        <v>767</v>
      </c>
      <c r="DB207" s="665" t="s">
        <v>768</v>
      </c>
      <c r="DC207" s="665" t="s">
        <v>769</v>
      </c>
    </row>
    <row r="208" spans="2:107">
      <c r="B208" s="427" t="str">
        <f>+intMF!D912</f>
        <v>Public debt</v>
      </c>
      <c r="C208" s="427"/>
      <c r="D208" s="427"/>
      <c r="E208" s="427"/>
      <c r="F208" s="427"/>
      <c r="G208" s="427"/>
      <c r="H208" s="738">
        <f>+H207</f>
        <v>1999</v>
      </c>
      <c r="I208" s="738"/>
      <c r="J208" s="738"/>
      <c r="K208" s="738" t="str">
        <f>+K207</f>
        <v>IV</v>
      </c>
      <c r="L208" s="738">
        <f>+L207</f>
        <v>2000</v>
      </c>
      <c r="M208" s="738"/>
      <c r="N208" s="738"/>
      <c r="O208" s="738" t="str">
        <f>+O207</f>
        <v>IV</v>
      </c>
      <c r="P208" s="738">
        <f>+P207</f>
        <v>2001</v>
      </c>
      <c r="Q208" s="738"/>
      <c r="R208" s="738"/>
      <c r="S208" s="738" t="str">
        <f>+S207</f>
        <v>IV</v>
      </c>
      <c r="T208" s="738">
        <f>+T207</f>
        <v>2002</v>
      </c>
      <c r="U208" s="738"/>
      <c r="V208" s="738"/>
      <c r="W208" s="738" t="str">
        <f>+W207</f>
        <v>IV</v>
      </c>
      <c r="X208" s="738">
        <f>+X207</f>
        <v>2003</v>
      </c>
      <c r="Y208" s="738"/>
      <c r="Z208" s="738"/>
      <c r="AA208" s="738" t="str">
        <f>+AA207</f>
        <v>IV</v>
      </c>
      <c r="AB208" s="738">
        <f>+AB207</f>
        <v>2004</v>
      </c>
      <c r="AC208" s="738"/>
      <c r="AD208" s="738"/>
      <c r="AE208" s="738" t="str">
        <f>+AE207</f>
        <v>IV</v>
      </c>
      <c r="AF208" s="738">
        <f>+AF207</f>
        <v>2005</v>
      </c>
      <c r="AG208" s="738"/>
      <c r="AH208" s="738"/>
      <c r="AI208" s="738" t="str">
        <f>+AI207</f>
        <v>IV</v>
      </c>
      <c r="AJ208" s="738">
        <f>+AJ207</f>
        <v>2006</v>
      </c>
      <c r="AK208" s="738"/>
      <c r="AL208" s="738"/>
      <c r="AM208" s="738" t="str">
        <f>+AM207</f>
        <v>IV</v>
      </c>
      <c r="AN208" s="738">
        <f>+AN207</f>
        <v>2007</v>
      </c>
      <c r="AO208" s="738"/>
      <c r="AP208" s="738"/>
      <c r="AQ208" s="738" t="str">
        <f>+AQ207</f>
        <v>IV</v>
      </c>
      <c r="AR208" s="738">
        <f>+AR207</f>
        <v>2008</v>
      </c>
      <c r="AS208" s="738"/>
      <c r="AT208" s="738"/>
      <c r="AU208" s="738" t="str">
        <f>+AU207</f>
        <v>IV</v>
      </c>
      <c r="AV208" s="738">
        <f>+AV207</f>
        <v>2009</v>
      </c>
      <c r="AW208" s="738"/>
      <c r="AX208" s="738"/>
      <c r="AY208" s="738" t="str">
        <f>+AY207</f>
        <v>IV</v>
      </c>
      <c r="AZ208" s="738">
        <f>+AZ207</f>
        <v>2010</v>
      </c>
      <c r="BA208" s="738"/>
      <c r="BB208" s="738"/>
      <c r="BC208" s="738" t="str">
        <f>+BC207</f>
        <v>IV</v>
      </c>
      <c r="BD208" s="738">
        <f>+BD207</f>
        <v>2011</v>
      </c>
      <c r="BE208" s="738"/>
      <c r="BF208" s="738"/>
      <c r="BG208" s="738" t="str">
        <f>+BG207</f>
        <v>IV</v>
      </c>
      <c r="BH208" s="738">
        <f>+BH207</f>
        <v>2012</v>
      </c>
      <c r="BI208" s="738"/>
      <c r="BJ208" s="738"/>
      <c r="BK208" s="738" t="str">
        <f>+BK207</f>
        <v>IV</v>
      </c>
      <c r="BL208" s="738">
        <f>+BL207</f>
        <v>2013</v>
      </c>
      <c r="BM208" s="738"/>
      <c r="BN208" s="738"/>
      <c r="BO208" s="738" t="str">
        <f>+BO207</f>
        <v>IV</v>
      </c>
      <c r="BP208" s="738">
        <f>+BP207</f>
        <v>2014</v>
      </c>
      <c r="BQ208" s="738"/>
      <c r="BR208" s="738"/>
      <c r="BS208" s="738" t="str">
        <f>+BS207</f>
        <v>IV</v>
      </c>
      <c r="BT208" s="738">
        <f>+BT207</f>
        <v>2015</v>
      </c>
      <c r="BU208" s="738"/>
      <c r="BV208" s="738"/>
      <c r="BW208" s="738" t="str">
        <f>+BW207</f>
        <v>IV</v>
      </c>
      <c r="BX208" s="738">
        <f>+BX207</f>
        <v>2016</v>
      </c>
      <c r="BY208" s="738"/>
      <c r="BZ208" s="738"/>
      <c r="CA208" s="738" t="str">
        <f>+CA207</f>
        <v>IV</v>
      </c>
      <c r="CB208" s="738">
        <f>+CB207</f>
        <v>2017</v>
      </c>
      <c r="CC208" s="738"/>
      <c r="CD208" s="738"/>
      <c r="CE208" s="738" t="str">
        <f>+CE207</f>
        <v>IV</v>
      </c>
      <c r="CF208" s="738">
        <f>+CF207</f>
        <v>2018</v>
      </c>
      <c r="CG208" s="738"/>
      <c r="CH208" s="738"/>
      <c r="CI208" s="738" t="str">
        <f>+CI207</f>
        <v>IV</v>
      </c>
      <c r="CJ208" s="738">
        <f>+CJ207</f>
        <v>2019</v>
      </c>
      <c r="CK208" s="738"/>
      <c r="CL208" s="738"/>
      <c r="CM208" s="738" t="str">
        <f>+CM207</f>
        <v>IV</v>
      </c>
      <c r="CN208" s="738" t="s">
        <v>1168</v>
      </c>
      <c r="CO208" s="738" t="s">
        <v>767</v>
      </c>
      <c r="CP208" s="738" t="s">
        <v>768</v>
      </c>
      <c r="CQ208" s="738" t="str">
        <f>+CQ207</f>
        <v>IV</v>
      </c>
      <c r="CR208" s="738" t="s">
        <v>1168</v>
      </c>
      <c r="CS208" s="738" t="s">
        <v>767</v>
      </c>
      <c r="CT208" s="738" t="s">
        <v>768</v>
      </c>
      <c r="CU208" s="738" t="str">
        <f>+CU207</f>
        <v>IV</v>
      </c>
      <c r="CV208" s="738" t="s">
        <v>1168</v>
      </c>
      <c r="CW208" s="738" t="s">
        <v>767</v>
      </c>
      <c r="CX208" s="738" t="s">
        <v>768</v>
      </c>
      <c r="CY208" s="738" t="str">
        <f>+CY207</f>
        <v>IV</v>
      </c>
      <c r="CZ208" s="738" t="s">
        <v>1168</v>
      </c>
      <c r="DA208" s="738" t="s">
        <v>767</v>
      </c>
      <c r="DB208" s="738" t="s">
        <v>768</v>
      </c>
      <c r="DC208" s="738" t="str">
        <f>+DC207</f>
        <v>IV</v>
      </c>
    </row>
    <row r="209" spans="2:107">
      <c r="B209" s="427" t="str">
        <f>+intMF!D913</f>
        <v>Total public debt (incl. IMF, guarantees), end-year, % of GDP</v>
      </c>
      <c r="C209" s="427"/>
      <c r="D209" s="427"/>
      <c r="E209" s="427"/>
      <c r="F209" s="427"/>
      <c r="G209" s="427"/>
      <c r="H209" s="427"/>
      <c r="I209" s="427"/>
      <c r="J209" s="427"/>
      <c r="K209" s="427"/>
      <c r="L209" s="427"/>
      <c r="M209" s="427"/>
      <c r="N209" s="427"/>
      <c r="O209" s="427"/>
      <c r="P209" s="427"/>
      <c r="Q209" s="427"/>
      <c r="R209" s="427"/>
      <c r="S209" s="427"/>
      <c r="T209" s="427"/>
      <c r="U209" s="427"/>
      <c r="V209" s="427"/>
      <c r="W209" s="427"/>
      <c r="X209" s="427"/>
      <c r="Y209" s="427"/>
      <c r="Z209" s="427"/>
      <c r="AA209" s="427"/>
      <c r="AB209" s="427"/>
      <c r="AC209" s="427"/>
      <c r="AD209" s="427"/>
      <c r="AE209" s="427"/>
      <c r="AF209" s="427"/>
      <c r="AG209" s="427"/>
      <c r="AH209" s="427"/>
      <c r="AI209" s="427"/>
      <c r="AJ209" s="427"/>
      <c r="AK209" s="427"/>
      <c r="AL209" s="427"/>
      <c r="AM209" s="427"/>
      <c r="AN209" s="427"/>
      <c r="AO209" s="427"/>
      <c r="AP209" s="427"/>
      <c r="AQ209" s="427"/>
      <c r="AR209" s="427"/>
      <c r="AS209" s="427"/>
      <c r="AT209" s="427"/>
      <c r="AU209" s="427"/>
      <c r="AV209" s="427"/>
      <c r="AW209" s="427"/>
      <c r="AX209" s="427"/>
      <c r="AY209" s="427"/>
      <c r="AZ209" s="427"/>
      <c r="BA209" s="427"/>
      <c r="BB209" s="427"/>
      <c r="BC209" s="427"/>
      <c r="BD209" s="427"/>
      <c r="BE209" s="427"/>
      <c r="BF209" s="427"/>
      <c r="BG209" s="427"/>
      <c r="BH209" s="427"/>
      <c r="BI209" s="427"/>
      <c r="BJ209" s="427"/>
      <c r="BK209" s="427"/>
      <c r="BL209" s="427"/>
      <c r="BM209" s="427"/>
      <c r="BN209" s="427"/>
      <c r="BO209" s="427"/>
      <c r="BP209" s="427"/>
      <c r="BQ209" s="427"/>
      <c r="BR209" s="427"/>
      <c r="BS209" s="741">
        <f>+intMF!Y913</f>
        <v>0</v>
      </c>
      <c r="BT209" s="427"/>
      <c r="BU209" s="427"/>
      <c r="BV209" s="427"/>
      <c r="BW209" s="741">
        <f>+intMF!Z913</f>
        <v>0</v>
      </c>
      <c r="BX209" s="427"/>
      <c r="BY209" s="427"/>
      <c r="BZ209" s="427"/>
      <c r="CA209" s="741">
        <f>+intMF!AA913</f>
        <v>0</v>
      </c>
      <c r="CB209" s="427"/>
      <c r="CC209" s="427"/>
      <c r="CD209" s="427"/>
      <c r="CE209" s="741">
        <f>+intMF!AB913</f>
        <v>0</v>
      </c>
      <c r="CF209" s="427"/>
      <c r="CG209" s="427"/>
      <c r="CH209" s="427"/>
      <c r="CI209" s="741">
        <f>+intMF!AC913</f>
        <v>0</v>
      </c>
      <c r="CJ209" s="427"/>
      <c r="CK209" s="427"/>
      <c r="CL209" s="427"/>
      <c r="CM209" s="741">
        <f>+intMF!AD913</f>
        <v>0.50511491049903778</v>
      </c>
      <c r="CN209" s="427"/>
      <c r="CO209" s="427"/>
      <c r="CP209" s="427"/>
      <c r="CQ209" s="741">
        <f>+intMF!AE913</f>
        <v>0.66556620100464414</v>
      </c>
      <c r="CR209" s="427"/>
      <c r="CS209" s="427"/>
      <c r="CT209" s="427"/>
      <c r="CU209" s="741">
        <f>+intMF!AF913</f>
        <v>0.66629493718557975</v>
      </c>
      <c r="CY209" s="741">
        <f>+intMF!AG913</f>
        <v>0.60798957936402132</v>
      </c>
      <c r="DC209" s="741">
        <f>+intMF!AH913</f>
        <v>0.68671692735870782</v>
      </c>
    </row>
    <row r="210" spans="2:107">
      <c r="B210" s="427" t="str">
        <f>+intMF!D914</f>
        <v>External public debt (incl. IMF, guarantees), end-year, % of GDP</v>
      </c>
      <c r="C210" s="427"/>
      <c r="D210" s="427"/>
      <c r="E210" s="427"/>
      <c r="F210" s="427"/>
      <c r="G210" s="427"/>
      <c r="H210" s="427"/>
      <c r="I210" s="427"/>
      <c r="J210" s="427"/>
      <c r="K210" s="427"/>
      <c r="L210" s="427"/>
      <c r="M210" s="427"/>
      <c r="N210" s="427"/>
      <c r="O210" s="427"/>
      <c r="P210" s="427"/>
      <c r="Q210" s="427"/>
      <c r="R210" s="427"/>
      <c r="S210" s="427"/>
      <c r="T210" s="427"/>
      <c r="U210" s="427"/>
      <c r="V210" s="427"/>
      <c r="W210" s="427"/>
      <c r="X210" s="427"/>
      <c r="Y210" s="427"/>
      <c r="Z210" s="427"/>
      <c r="AA210" s="427"/>
      <c r="AB210" s="427"/>
      <c r="AC210" s="427"/>
      <c r="AD210" s="427"/>
      <c r="AE210" s="427"/>
      <c r="AF210" s="427"/>
      <c r="AG210" s="427"/>
      <c r="AH210" s="427"/>
      <c r="AI210" s="427"/>
      <c r="AJ210" s="427"/>
      <c r="AK210" s="427"/>
      <c r="AL210" s="427"/>
      <c r="AM210" s="427"/>
      <c r="AN210" s="427"/>
      <c r="AO210" s="427"/>
      <c r="AP210" s="427"/>
      <c r="AQ210" s="427"/>
      <c r="AR210" s="427"/>
      <c r="AS210" s="427"/>
      <c r="AT210" s="427"/>
      <c r="AU210" s="427"/>
      <c r="AV210" s="427"/>
      <c r="AW210" s="427"/>
      <c r="AX210" s="427"/>
      <c r="AY210" s="427"/>
      <c r="AZ210" s="427"/>
      <c r="BA210" s="427"/>
      <c r="BB210" s="427"/>
      <c r="BC210" s="427"/>
      <c r="BD210" s="427"/>
      <c r="BE210" s="427"/>
      <c r="BF210" s="427"/>
      <c r="BG210" s="427"/>
      <c r="BH210" s="427"/>
      <c r="BI210" s="427"/>
      <c r="BJ210" s="427"/>
      <c r="BK210" s="427"/>
      <c r="BL210" s="427"/>
      <c r="BM210" s="427"/>
      <c r="BN210" s="427"/>
      <c r="BO210" s="427"/>
      <c r="BP210" s="427"/>
      <c r="BQ210" s="427"/>
      <c r="BR210" s="427"/>
      <c r="BS210" s="741">
        <f>+intMF!Y914</f>
        <v>0</v>
      </c>
      <c r="BT210" s="427"/>
      <c r="BU210" s="427"/>
      <c r="BV210" s="427"/>
      <c r="BW210" s="741">
        <f>+intMF!Z914</f>
        <v>0</v>
      </c>
      <c r="BX210" s="427"/>
      <c r="BY210" s="427"/>
      <c r="BZ210" s="427"/>
      <c r="CA210" s="741">
        <f>+intMF!AA914</f>
        <v>0.23683558830529997</v>
      </c>
      <c r="CB210" s="427"/>
      <c r="CC210" s="427"/>
      <c r="CD210" s="427"/>
      <c r="CE210" s="741">
        <f>+intMF!AB914</f>
        <v>0.28194623305939415</v>
      </c>
      <c r="CF210" s="427"/>
      <c r="CG210" s="427"/>
      <c r="CH210" s="427"/>
      <c r="CI210" s="741">
        <f>+intMF!AC914</f>
        <v>0.31788659926711382</v>
      </c>
      <c r="CJ210" s="427"/>
      <c r="CK210" s="427"/>
      <c r="CL210" s="427"/>
      <c r="CM210" s="741">
        <f>+intMF!AD914</f>
        <v>0.39613941615916803</v>
      </c>
      <c r="CN210" s="427"/>
      <c r="CO210" s="427"/>
      <c r="CP210" s="427"/>
      <c r="CQ210" s="741">
        <f>+intMF!AE914</f>
        <v>0.51577844733680067</v>
      </c>
      <c r="CR210" s="427"/>
      <c r="CS210" s="427"/>
      <c r="CT210" s="427"/>
      <c r="CU210" s="741">
        <f>+intMF!AF914</f>
        <v>0.50307885220625392</v>
      </c>
      <c r="CY210" s="741">
        <f>+intMF!AG914</f>
        <v>0.45509809624876657</v>
      </c>
      <c r="DC210" s="741">
        <f>+intMF!AH914</f>
        <v>0.54704642702516826</v>
      </c>
    </row>
    <row r="211" spans="2:107">
      <c r="B211" s="428" t="str">
        <f>+intMF!D915</f>
        <v>external public debt, incl. IMF (MonAuth) &amp; guarantees, US$ mln</v>
      </c>
      <c r="C211" s="427"/>
      <c r="D211" s="427"/>
      <c r="E211" s="427"/>
      <c r="F211" s="427"/>
      <c r="G211" s="427"/>
      <c r="H211" s="427"/>
      <c r="I211" s="427"/>
      <c r="J211" s="427"/>
      <c r="K211" s="427"/>
      <c r="L211" s="427"/>
      <c r="M211" s="427"/>
      <c r="N211" s="427"/>
      <c r="O211" s="427"/>
      <c r="P211" s="427"/>
      <c r="Q211" s="427"/>
      <c r="R211" s="427"/>
      <c r="S211" s="427"/>
      <c r="T211" s="427"/>
      <c r="U211" s="427"/>
      <c r="V211" s="427"/>
      <c r="W211" s="427"/>
      <c r="X211" s="427"/>
      <c r="Y211" s="427"/>
      <c r="Z211" s="427"/>
      <c r="AA211" s="427"/>
      <c r="AB211" s="427"/>
      <c r="AC211" s="427"/>
      <c r="AD211" s="427"/>
      <c r="AE211" s="427"/>
      <c r="AF211" s="427"/>
      <c r="AG211" s="427"/>
      <c r="AH211" s="427"/>
      <c r="AI211" s="427"/>
      <c r="AJ211" s="427"/>
      <c r="AK211" s="427"/>
      <c r="AL211" s="427"/>
      <c r="AM211" s="427"/>
      <c r="AN211" s="427"/>
      <c r="AO211" s="427"/>
      <c r="AP211" s="427"/>
      <c r="AQ211" s="427"/>
      <c r="AR211" s="427"/>
      <c r="AS211" s="427"/>
      <c r="AT211" s="427"/>
      <c r="AU211" s="427"/>
      <c r="AV211" s="427"/>
      <c r="AW211" s="427"/>
      <c r="AX211" s="427"/>
      <c r="AY211" s="427"/>
      <c r="AZ211" s="427"/>
      <c r="BA211" s="427"/>
      <c r="BB211" s="427"/>
      <c r="BC211" s="427"/>
      <c r="BD211" s="427"/>
      <c r="BE211" s="427"/>
      <c r="BF211" s="427"/>
      <c r="BG211" s="427"/>
      <c r="BH211" s="427"/>
      <c r="BI211" s="427"/>
      <c r="BJ211" s="427"/>
      <c r="BK211" s="427"/>
      <c r="BL211" s="427"/>
      <c r="BM211" s="427"/>
      <c r="BN211" s="427"/>
      <c r="BO211" s="427"/>
      <c r="BP211" s="427"/>
      <c r="BQ211" s="427"/>
      <c r="BR211" s="427"/>
      <c r="BS211" s="739">
        <f>+intMF!Y915</f>
        <v>0</v>
      </c>
      <c r="BT211" s="427"/>
      <c r="BU211" s="427"/>
      <c r="BV211" s="427"/>
      <c r="BW211" s="739">
        <f>+intMF!Z915</f>
        <v>0</v>
      </c>
      <c r="BX211" s="427"/>
      <c r="BY211" s="427"/>
      <c r="BZ211" s="427"/>
      <c r="CA211" s="739">
        <f>+intMF!AA915</f>
        <v>2059.3038321919971</v>
      </c>
      <c r="CB211" s="427"/>
      <c r="CC211" s="427"/>
      <c r="CD211" s="427"/>
      <c r="CE211" s="739">
        <f>+intMF!AB915</f>
        <v>2609.19942982461</v>
      </c>
      <c r="CF211" s="427"/>
      <c r="CG211" s="427"/>
      <c r="CH211" s="427"/>
      <c r="CI211" s="739">
        <f>+intMF!AC915</f>
        <v>3063.800893333424</v>
      </c>
      <c r="CJ211" s="427"/>
      <c r="CK211" s="427"/>
      <c r="CL211" s="427"/>
      <c r="CM211" s="739">
        <f>+intMF!AD915</f>
        <v>4091.3481684541048</v>
      </c>
      <c r="CN211" s="427"/>
      <c r="CO211" s="427"/>
      <c r="CP211" s="427"/>
      <c r="CQ211" s="739">
        <f>+intMF!AE915</f>
        <v>5235.5686457094153</v>
      </c>
      <c r="CR211" s="427"/>
      <c r="CS211" s="427"/>
      <c r="CT211" s="427"/>
      <c r="CU211" s="739">
        <f>+intMF!AF915</f>
        <v>5563.7227197472621</v>
      </c>
      <c r="CY211" s="739">
        <f>+intMF!AG915</f>
        <v>6044.415934073324</v>
      </c>
      <c r="DC211" s="739">
        <f>+intMF!AH915</f>
        <v>7196.0500594001624</v>
      </c>
    </row>
    <row r="212" spans="2:107">
      <c r="B212" s="428" t="str">
        <f>+intMF!D916</f>
        <v xml:space="preserve">     o/w: external public debt in NPV terms (incl. guarantees), mln US$</v>
      </c>
      <c r="C212" s="427"/>
      <c r="D212" s="427"/>
      <c r="E212" s="427"/>
      <c r="F212" s="427"/>
      <c r="G212" s="427"/>
      <c r="H212" s="427"/>
      <c r="I212" s="427"/>
      <c r="J212" s="427"/>
      <c r="K212" s="427"/>
      <c r="L212" s="427"/>
      <c r="M212" s="427"/>
      <c r="N212" s="427"/>
      <c r="O212" s="427"/>
      <c r="P212" s="427"/>
      <c r="Q212" s="427"/>
      <c r="R212" s="427"/>
      <c r="S212" s="427"/>
      <c r="T212" s="427"/>
      <c r="U212" s="427"/>
      <c r="V212" s="427"/>
      <c r="W212" s="427"/>
      <c r="X212" s="427"/>
      <c r="Y212" s="427"/>
      <c r="Z212" s="427"/>
      <c r="AA212" s="427"/>
      <c r="AB212" s="427"/>
      <c r="AC212" s="427"/>
      <c r="AD212" s="427"/>
      <c r="AE212" s="427"/>
      <c r="AF212" s="427"/>
      <c r="AG212" s="427"/>
      <c r="AH212" s="427"/>
      <c r="AI212" s="427"/>
      <c r="AJ212" s="427"/>
      <c r="AK212" s="427"/>
      <c r="AL212" s="427"/>
      <c r="AM212" s="427"/>
      <c r="AN212" s="427"/>
      <c r="AO212" s="427"/>
      <c r="AP212" s="427"/>
      <c r="AQ212" s="427"/>
      <c r="AR212" s="427"/>
      <c r="AS212" s="427"/>
      <c r="AT212" s="427"/>
      <c r="AU212" s="427"/>
      <c r="AV212" s="427"/>
      <c r="AW212" s="427"/>
      <c r="AX212" s="427"/>
      <c r="AY212" s="427"/>
      <c r="AZ212" s="427"/>
      <c r="BA212" s="427"/>
      <c r="BB212" s="427"/>
      <c r="BC212" s="427"/>
      <c r="BD212" s="427"/>
      <c r="BE212" s="427"/>
      <c r="BF212" s="427"/>
      <c r="BG212" s="427"/>
      <c r="BH212" s="427"/>
      <c r="BI212" s="427"/>
      <c r="BJ212" s="427"/>
      <c r="BK212" s="427"/>
      <c r="BL212" s="427"/>
      <c r="BM212" s="427"/>
      <c r="BN212" s="427"/>
      <c r="BO212" s="427"/>
      <c r="BP212" s="427"/>
      <c r="BQ212" s="427"/>
      <c r="BR212" s="427"/>
      <c r="BS212" s="740">
        <f>+intMF!Y916</f>
        <v>0</v>
      </c>
      <c r="BT212" s="427"/>
      <c r="BU212" s="427"/>
      <c r="BV212" s="427"/>
      <c r="BW212" s="740">
        <f>+intMF!Z916</f>
        <v>0</v>
      </c>
      <c r="BX212" s="427"/>
      <c r="BY212" s="427"/>
      <c r="BZ212" s="427"/>
      <c r="CA212" s="740">
        <f>+intMF!AA916</f>
        <v>1615.3570865410816</v>
      </c>
      <c r="CB212" s="427"/>
      <c r="CC212" s="427"/>
      <c r="CD212" s="427"/>
      <c r="CE212" s="740">
        <f>+intMF!AB916</f>
        <v>1984.4153184114907</v>
      </c>
      <c r="CF212" s="427"/>
      <c r="CG212" s="427"/>
      <c r="CH212" s="427"/>
      <c r="CI212" s="740">
        <f>+intMF!AC916</f>
        <v>2317.2728522002008</v>
      </c>
      <c r="CJ212" s="427"/>
      <c r="CK212" s="427"/>
      <c r="CL212" s="427"/>
      <c r="CM212" s="740">
        <f>+intMF!AD916</f>
        <v>3134.1209387793274</v>
      </c>
      <c r="CN212" s="427"/>
      <c r="CO212" s="427"/>
      <c r="CP212" s="427"/>
      <c r="CQ212" s="740">
        <f>+intMF!AE916</f>
        <v>3389.2666457094147</v>
      </c>
      <c r="CR212" s="427"/>
      <c r="CS212" s="427"/>
      <c r="CT212" s="427"/>
      <c r="CU212" s="740">
        <f>+intMF!AF916</f>
        <v>3640.0275691975453</v>
      </c>
      <c r="CY212" s="740">
        <f>+intMF!AG916</f>
        <v>3996.7841248543155</v>
      </c>
      <c r="DC212" s="740">
        <f>+intMF!AH916</f>
        <v>4462.3183626420459</v>
      </c>
    </row>
    <row r="213" spans="2:107">
      <c r="B213" s="428" t="str">
        <f>+intMF!D921</f>
        <v>Domestic public debt (excl. guarantees) end-FY in % of GDP</v>
      </c>
      <c r="C213" s="427"/>
      <c r="D213" s="427"/>
      <c r="E213" s="427"/>
      <c r="F213" s="427"/>
      <c r="G213" s="427"/>
      <c r="H213" s="427"/>
      <c r="I213" s="427"/>
      <c r="J213" s="427"/>
      <c r="K213" s="427"/>
      <c r="L213" s="427"/>
      <c r="M213" s="427"/>
      <c r="N213" s="427"/>
      <c r="O213" s="427"/>
      <c r="P213" s="427"/>
      <c r="Q213" s="427"/>
      <c r="R213" s="427"/>
      <c r="S213" s="427"/>
      <c r="T213" s="427"/>
      <c r="U213" s="427"/>
      <c r="V213" s="427"/>
      <c r="W213" s="427"/>
      <c r="X213" s="427"/>
      <c r="Y213" s="427"/>
      <c r="Z213" s="427"/>
      <c r="AA213" s="427"/>
      <c r="AB213" s="427"/>
      <c r="AC213" s="427"/>
      <c r="AD213" s="427"/>
      <c r="AE213" s="427"/>
      <c r="AF213" s="427"/>
      <c r="AG213" s="427"/>
      <c r="AH213" s="427"/>
      <c r="AI213" s="427"/>
      <c r="AJ213" s="427"/>
      <c r="AK213" s="427"/>
      <c r="AL213" s="427"/>
      <c r="AM213" s="427"/>
      <c r="AN213" s="427"/>
      <c r="AO213" s="427"/>
      <c r="AP213" s="427"/>
      <c r="AQ213" s="427"/>
      <c r="AR213" s="427"/>
      <c r="AS213" s="427"/>
      <c r="AT213" s="427"/>
      <c r="AU213" s="427"/>
      <c r="AV213" s="427"/>
      <c r="AW213" s="427"/>
      <c r="AX213" s="427"/>
      <c r="AY213" s="427"/>
      <c r="AZ213" s="427"/>
      <c r="BA213" s="427"/>
      <c r="BB213" s="427"/>
      <c r="BC213" s="427"/>
      <c r="BD213" s="427"/>
      <c r="BE213" s="427"/>
      <c r="BF213" s="427"/>
      <c r="BG213" s="427"/>
      <c r="BH213" s="427"/>
      <c r="BI213" s="427"/>
      <c r="BJ213" s="427"/>
      <c r="BK213" s="427"/>
      <c r="BL213" s="427"/>
      <c r="BM213" s="427"/>
      <c r="BN213" s="427"/>
      <c r="BO213" s="427"/>
      <c r="BP213" s="427"/>
      <c r="BQ213" s="427"/>
      <c r="BR213" s="427"/>
      <c r="BS213" s="741">
        <f>+intMF!Y921</f>
        <v>0</v>
      </c>
      <c r="BT213" s="427"/>
      <c r="BU213" s="427"/>
      <c r="BV213" s="427"/>
      <c r="BW213" s="741">
        <f>+intMF!Z921</f>
        <v>0</v>
      </c>
      <c r="BX213" s="427"/>
      <c r="BY213" s="427"/>
      <c r="BZ213" s="427"/>
      <c r="CA213" s="741">
        <f>+intMF!AA921</f>
        <v>0</v>
      </c>
      <c r="CB213" s="427"/>
      <c r="CC213" s="427"/>
      <c r="CD213" s="427"/>
      <c r="CE213" s="741">
        <f>+intMF!AB921</f>
        <v>0</v>
      </c>
      <c r="CF213" s="427"/>
      <c r="CG213" s="427"/>
      <c r="CH213" s="427"/>
      <c r="CI213" s="741">
        <f>+intMF!AC921</f>
        <v>0</v>
      </c>
      <c r="CJ213" s="427"/>
      <c r="CK213" s="427"/>
      <c r="CL213" s="427"/>
      <c r="CM213" s="741">
        <f>+intMF!AD921</f>
        <v>8.9396669594058259E-2</v>
      </c>
      <c r="CN213" s="427"/>
      <c r="CO213" s="427"/>
      <c r="CP213" s="427"/>
      <c r="CQ213" s="741">
        <f>+intMF!AE921</f>
        <v>0.13309726383571277</v>
      </c>
      <c r="CR213" s="427"/>
      <c r="CS213" s="427"/>
      <c r="CT213" s="427"/>
      <c r="CU213" s="741">
        <f>+intMF!AF921</f>
        <v>0.15821401043744523</v>
      </c>
      <c r="CY213" s="741">
        <f>+intMF!AG921</f>
        <v>0.16255362713468913</v>
      </c>
      <c r="DC213" s="741">
        <f>+intMF!AH921</f>
        <v>0.14681497209875091</v>
      </c>
    </row>
    <row r="214" spans="2:107">
      <c r="B214" s="427" t="str">
        <f>+intMF!D922</f>
        <v>Total public debt CG (incl. IMF, excl. guarantees etc.), end-year, % of GDP</v>
      </c>
      <c r="C214" s="427"/>
      <c r="D214" s="427"/>
      <c r="E214" s="427"/>
      <c r="F214" s="427"/>
      <c r="G214" s="427"/>
      <c r="H214" s="427"/>
      <c r="I214" s="427"/>
      <c r="J214" s="427"/>
      <c r="K214" s="427"/>
      <c r="L214" s="427"/>
      <c r="M214" s="427"/>
      <c r="N214" s="427"/>
      <c r="O214" s="427"/>
      <c r="P214" s="427"/>
      <c r="Q214" s="427"/>
      <c r="R214" s="427"/>
      <c r="S214" s="427"/>
      <c r="T214" s="427"/>
      <c r="U214" s="427"/>
      <c r="V214" s="427"/>
      <c r="W214" s="427"/>
      <c r="X214" s="427"/>
      <c r="Y214" s="427"/>
      <c r="Z214" s="427"/>
      <c r="AA214" s="427"/>
      <c r="AB214" s="427"/>
      <c r="AC214" s="427"/>
      <c r="AD214" s="427"/>
      <c r="AE214" s="427"/>
      <c r="AF214" s="427"/>
      <c r="AG214" s="427"/>
      <c r="AH214" s="427"/>
      <c r="AI214" s="427"/>
      <c r="AJ214" s="427"/>
      <c r="AK214" s="427"/>
      <c r="AL214" s="427"/>
      <c r="AM214" s="427"/>
      <c r="AN214" s="427"/>
      <c r="AO214" s="427"/>
      <c r="AP214" s="427"/>
      <c r="AQ214" s="427"/>
      <c r="AR214" s="427"/>
      <c r="AS214" s="427"/>
      <c r="AT214" s="427"/>
      <c r="AU214" s="427"/>
      <c r="AV214" s="427"/>
      <c r="AW214" s="427"/>
      <c r="AX214" s="427"/>
      <c r="AY214" s="427"/>
      <c r="AZ214" s="427"/>
      <c r="BA214" s="427"/>
      <c r="BB214" s="427"/>
      <c r="BC214" s="427"/>
      <c r="BD214" s="427"/>
      <c r="BE214" s="427"/>
      <c r="BF214" s="427"/>
      <c r="BG214" s="427"/>
      <c r="BH214" s="427"/>
      <c r="BI214" s="427"/>
      <c r="BJ214" s="427"/>
      <c r="BK214" s="427"/>
      <c r="BL214" s="427"/>
      <c r="BM214" s="427"/>
      <c r="BN214" s="427"/>
      <c r="BO214" s="427"/>
      <c r="BP214" s="427"/>
      <c r="BQ214" s="427"/>
      <c r="BR214" s="427"/>
      <c r="BS214" s="741">
        <f>+intMF!Y922</f>
        <v>0</v>
      </c>
      <c r="BT214" s="427"/>
      <c r="BU214" s="427"/>
      <c r="BV214" s="427"/>
      <c r="BW214" s="741">
        <f>+intMF!Z922</f>
        <v>0</v>
      </c>
      <c r="BX214" s="427"/>
      <c r="BY214" s="427"/>
      <c r="BZ214" s="427"/>
      <c r="CA214" s="741">
        <f>+intMF!AA922</f>
        <v>0</v>
      </c>
      <c r="CB214" s="427"/>
      <c r="CC214" s="427"/>
      <c r="CD214" s="427"/>
      <c r="CE214" s="741">
        <f>+intMF!AB922</f>
        <v>0</v>
      </c>
      <c r="CF214" s="427"/>
      <c r="CG214" s="427"/>
      <c r="CH214" s="427"/>
      <c r="CI214" s="741">
        <f>+intMF!AC922</f>
        <v>0</v>
      </c>
      <c r="CJ214" s="427"/>
      <c r="CK214" s="427"/>
      <c r="CL214" s="427"/>
      <c r="CM214" s="741">
        <f>+intMF!AD922</f>
        <v>0.50292630290608942</v>
      </c>
      <c r="CN214" s="427"/>
      <c r="CO214" s="427"/>
      <c r="CP214" s="427"/>
      <c r="CQ214" s="741">
        <f>+intMF!AE922</f>
        <v>0.66397197832435173</v>
      </c>
      <c r="CR214" s="427"/>
      <c r="CS214" s="427"/>
      <c r="CT214" s="427"/>
      <c r="CU214" s="741">
        <f>+intMF!AF922</f>
        <v>0.6654564829413504</v>
      </c>
      <c r="CY214" s="741">
        <f>+intMF!AG922</f>
        <v>0.60782008650692587</v>
      </c>
      <c r="DC214" s="741">
        <f>+intMF!AH922</f>
        <v>0.68671692735870782</v>
      </c>
    </row>
    <row r="215" spans="2:107">
      <c r="B215" s="737" t="str">
        <f>+intMF!D920</f>
        <v>domestic debt (excl. guarantees), bln RWF, end-year (est.)</v>
      </c>
      <c r="C215" s="427"/>
      <c r="D215" s="427"/>
      <c r="E215" s="427"/>
      <c r="F215" s="427"/>
      <c r="G215" s="427"/>
      <c r="H215" s="427"/>
      <c r="I215" s="427"/>
      <c r="J215" s="427"/>
      <c r="K215" s="427"/>
      <c r="L215" s="427"/>
      <c r="M215" s="427"/>
      <c r="N215" s="427"/>
      <c r="O215" s="427"/>
      <c r="P215" s="427"/>
      <c r="Q215" s="427"/>
      <c r="R215" s="427"/>
      <c r="S215" s="427"/>
      <c r="T215" s="427"/>
      <c r="U215" s="427"/>
      <c r="V215" s="427"/>
      <c r="W215" s="427"/>
      <c r="X215" s="427"/>
      <c r="Y215" s="427"/>
      <c r="Z215" s="427"/>
      <c r="AA215" s="427"/>
      <c r="AB215" s="427"/>
      <c r="AC215" s="427"/>
      <c r="AD215" s="427"/>
      <c r="AE215" s="427"/>
      <c r="AF215" s="427"/>
      <c r="AG215" s="427"/>
      <c r="AH215" s="427"/>
      <c r="AI215" s="427"/>
      <c r="AJ215" s="427"/>
      <c r="AK215" s="427"/>
      <c r="AL215" s="427"/>
      <c r="AM215" s="427"/>
      <c r="AN215" s="427"/>
      <c r="AO215" s="427"/>
      <c r="AP215" s="427"/>
      <c r="AQ215" s="427"/>
      <c r="AR215" s="427"/>
      <c r="AS215" s="427"/>
      <c r="AT215" s="427"/>
      <c r="AU215" s="427"/>
      <c r="AV215" s="427"/>
      <c r="AW215" s="427"/>
      <c r="AX215" s="427"/>
      <c r="AY215" s="427"/>
      <c r="AZ215" s="427"/>
      <c r="BA215" s="427"/>
      <c r="BB215" s="427"/>
      <c r="BC215" s="427"/>
      <c r="BD215" s="427"/>
      <c r="BE215" s="427"/>
      <c r="BF215" s="427"/>
      <c r="BG215" s="427"/>
      <c r="BH215" s="427"/>
      <c r="BI215" s="427"/>
      <c r="BJ215" s="427"/>
      <c r="BK215" s="427"/>
      <c r="BL215" s="427"/>
      <c r="BM215" s="427"/>
      <c r="BN215" s="427"/>
      <c r="BO215" s="427"/>
      <c r="BP215" s="427"/>
      <c r="BQ215" s="427"/>
      <c r="BR215" s="427"/>
      <c r="BS215" s="740">
        <f>+intMF!Y920</f>
        <v>0</v>
      </c>
      <c r="BT215" s="427"/>
      <c r="BU215" s="427"/>
      <c r="BV215" s="427"/>
      <c r="BW215" s="740">
        <f>+intMF!Z920</f>
        <v>0</v>
      </c>
      <c r="BX215" s="427"/>
      <c r="BY215" s="427"/>
      <c r="BZ215" s="427"/>
      <c r="CA215" s="740">
        <f>+intMF!AA920</f>
        <v>0</v>
      </c>
      <c r="CB215" s="427"/>
      <c r="CC215" s="427"/>
      <c r="CD215" s="427"/>
      <c r="CE215" s="740">
        <f>+intMF!AB920</f>
        <v>0</v>
      </c>
      <c r="CF215" s="427"/>
      <c r="CG215" s="427"/>
      <c r="CH215" s="427"/>
      <c r="CI215" s="740">
        <f>+intMF!AC920</f>
        <v>0</v>
      </c>
      <c r="CJ215" s="427"/>
      <c r="CK215" s="427"/>
      <c r="CL215" s="427"/>
      <c r="CM215" s="740">
        <f>+intMF!AD920</f>
        <v>1014.3055419415</v>
      </c>
      <c r="CN215" s="427"/>
      <c r="CO215" s="427"/>
      <c r="CP215" s="427"/>
      <c r="CQ215" s="740">
        <f>+intMF!AE920</f>
        <v>1437.1335097824999</v>
      </c>
      <c r="CR215" s="427"/>
      <c r="CS215" s="427"/>
      <c r="CT215" s="427"/>
      <c r="CU215" s="740">
        <f>+intMF!AF920</f>
        <v>1787.6672597825</v>
      </c>
      <c r="CY215" s="740">
        <f>+intMF!AG920</f>
        <v>2097.6330783620001</v>
      </c>
      <c r="DC215" s="740">
        <f>+intMF!AH920</f>
        <v>2322.1914883620002</v>
      </c>
    </row>
    <row r="216" spans="2:107">
      <c r="B216" s="742" t="s">
        <v>1082</v>
      </c>
      <c r="C216" s="427"/>
      <c r="D216" s="427"/>
      <c r="E216" s="427"/>
      <c r="F216" s="427"/>
      <c r="G216" s="427"/>
      <c r="H216" s="427"/>
      <c r="I216" s="427"/>
      <c r="J216" s="427"/>
      <c r="K216" s="427"/>
      <c r="L216" s="427"/>
      <c r="M216" s="427"/>
      <c r="N216" s="427"/>
      <c r="O216" s="427"/>
      <c r="P216" s="427"/>
      <c r="Q216" s="427"/>
      <c r="R216" s="427"/>
      <c r="S216" s="427"/>
      <c r="T216" s="427"/>
      <c r="U216" s="427"/>
      <c r="V216" s="427"/>
      <c r="W216" s="427"/>
      <c r="X216" s="427"/>
      <c r="Y216" s="427"/>
      <c r="Z216" s="427"/>
      <c r="AA216" s="427"/>
      <c r="AB216" s="427"/>
      <c r="AC216" s="427"/>
      <c r="AD216" s="427"/>
      <c r="AE216" s="427"/>
      <c r="AF216" s="427"/>
      <c r="AG216" s="427"/>
      <c r="AH216" s="427"/>
      <c r="AI216" s="427"/>
      <c r="AJ216" s="427"/>
      <c r="AK216" s="427"/>
      <c r="AL216" s="427"/>
      <c r="AM216" s="427"/>
      <c r="AN216" s="427"/>
      <c r="AO216" s="427"/>
      <c r="AP216" s="427"/>
      <c r="AQ216" s="427"/>
      <c r="AR216" s="427"/>
      <c r="AS216" s="427"/>
      <c r="AT216" s="427"/>
      <c r="AU216" s="427"/>
      <c r="AV216" s="427"/>
      <c r="AW216" s="427"/>
      <c r="AX216" s="427"/>
      <c r="AY216" s="427"/>
      <c r="AZ216" s="427"/>
      <c r="BA216" s="427"/>
      <c r="BB216" s="427"/>
      <c r="BC216" s="427"/>
      <c r="BD216" s="427"/>
      <c r="BE216" s="427"/>
      <c r="BF216" s="427"/>
      <c r="BG216" s="427"/>
      <c r="BH216" s="427"/>
      <c r="BI216" s="427"/>
      <c r="BJ216" s="427"/>
      <c r="BK216" s="427"/>
      <c r="BL216" s="427"/>
      <c r="BM216" s="427"/>
      <c r="BN216" s="427"/>
      <c r="BO216" s="740"/>
      <c r="BP216" s="427"/>
      <c r="BQ216" s="427"/>
      <c r="BR216" s="427"/>
      <c r="BS216" s="427"/>
      <c r="BT216" s="427"/>
      <c r="BU216" s="427"/>
      <c r="BV216" s="427"/>
      <c r="BW216" s="427"/>
      <c r="BX216" s="427"/>
      <c r="BY216" s="427"/>
      <c r="BZ216" s="427"/>
      <c r="CA216" s="427"/>
      <c r="CB216" s="427"/>
      <c r="CC216" s="427"/>
      <c r="CD216" s="427"/>
      <c r="CE216" s="427"/>
      <c r="CF216" s="427"/>
      <c r="CG216" s="427"/>
      <c r="CH216" s="427"/>
      <c r="CI216" s="427"/>
      <c r="CJ216" s="427"/>
      <c r="CK216" s="427"/>
      <c r="CL216" s="427"/>
      <c r="CM216" s="427"/>
      <c r="CN216" s="427"/>
      <c r="CO216" s="427"/>
      <c r="CP216" s="427"/>
      <c r="CQ216" s="427"/>
      <c r="CR216" s="427"/>
      <c r="CS216" s="427"/>
      <c r="CT216" s="427"/>
      <c r="CU216" s="427"/>
    </row>
    <row r="217" spans="2:107">
      <c r="B217" s="742" t="s">
        <v>1083</v>
      </c>
      <c r="C217" s="427"/>
      <c r="D217" s="427"/>
      <c r="E217" s="427"/>
      <c r="F217" s="427"/>
      <c r="G217" s="427"/>
      <c r="H217" s="427"/>
      <c r="I217" s="427"/>
      <c r="J217" s="427"/>
      <c r="K217" s="427"/>
      <c r="L217" s="427"/>
      <c r="M217" s="427"/>
      <c r="N217" s="427"/>
      <c r="O217" s="427"/>
      <c r="P217" s="427"/>
      <c r="Q217" s="427"/>
      <c r="R217" s="427"/>
      <c r="S217" s="427"/>
      <c r="T217" s="427"/>
      <c r="U217" s="427"/>
      <c r="V217" s="427"/>
      <c r="W217" s="427"/>
      <c r="X217" s="427"/>
      <c r="Y217" s="427"/>
      <c r="Z217" s="427"/>
      <c r="AA217" s="427"/>
      <c r="AB217" s="427"/>
      <c r="AC217" s="427"/>
      <c r="AD217" s="427"/>
      <c r="AE217" s="427"/>
      <c r="AF217" s="427"/>
      <c r="AG217" s="427"/>
      <c r="AH217" s="427"/>
      <c r="AI217" s="427"/>
      <c r="AJ217" s="427"/>
      <c r="AK217" s="427"/>
      <c r="AL217" s="427"/>
      <c r="AM217" s="427"/>
      <c r="AN217" s="427"/>
      <c r="AO217" s="427"/>
      <c r="AP217" s="427"/>
      <c r="AQ217" s="427"/>
      <c r="AR217" s="427"/>
      <c r="AS217" s="427"/>
      <c r="AT217" s="427"/>
      <c r="AU217" s="427"/>
      <c r="AV217" s="427"/>
      <c r="AW217" s="427"/>
      <c r="AX217" s="427"/>
      <c r="AY217" s="427"/>
      <c r="AZ217" s="427"/>
      <c r="BA217" s="427"/>
      <c r="BB217" s="427"/>
      <c r="BC217" s="427"/>
      <c r="BD217" s="427"/>
      <c r="BE217" s="427"/>
      <c r="BF217" s="427"/>
      <c r="BG217" s="427"/>
      <c r="BH217" s="427"/>
      <c r="BI217" s="427"/>
      <c r="BJ217" s="427"/>
      <c r="BK217" s="427"/>
      <c r="BL217" s="427"/>
      <c r="BM217" s="427"/>
      <c r="BN217" s="427"/>
      <c r="BO217" s="740"/>
      <c r="BP217" s="427"/>
      <c r="BQ217" s="427"/>
      <c r="BR217" s="427"/>
      <c r="BS217" s="427"/>
      <c r="BT217" s="427"/>
      <c r="BU217" s="427"/>
      <c r="BV217" s="427"/>
      <c r="BW217" s="427"/>
      <c r="BX217" s="427"/>
      <c r="BY217" s="427"/>
      <c r="BZ217" s="427"/>
      <c r="CA217" s="427"/>
      <c r="CB217" s="427"/>
      <c r="CC217" s="427"/>
      <c r="CD217" s="427"/>
      <c r="CE217" s="427"/>
      <c r="CF217" s="427"/>
      <c r="CG217" s="427"/>
      <c r="CH217" s="427"/>
      <c r="CI217" s="427"/>
      <c r="CJ217" s="427"/>
      <c r="CK217" s="427"/>
      <c r="CL217" s="427"/>
      <c r="CM217" s="427"/>
      <c r="CN217" s="427"/>
      <c r="CO217" s="427"/>
      <c r="CP217" s="427"/>
      <c r="CQ217" s="427"/>
      <c r="CR217" s="427"/>
      <c r="CS217" s="427"/>
      <c r="CT217" s="427"/>
      <c r="CU217" s="427"/>
    </row>
    <row r="218" spans="2:107">
      <c r="B218" s="742" t="s">
        <v>1084</v>
      </c>
      <c r="C218" s="427"/>
      <c r="D218" s="427"/>
      <c r="E218" s="427"/>
      <c r="F218" s="427"/>
      <c r="G218" s="427"/>
      <c r="H218" s="427"/>
      <c r="I218" s="427"/>
      <c r="J218" s="427"/>
      <c r="K218" s="427"/>
      <c r="L218" s="427"/>
      <c r="M218" s="427"/>
      <c r="N218" s="427"/>
      <c r="O218" s="427"/>
      <c r="P218" s="427"/>
      <c r="Q218" s="427"/>
      <c r="R218" s="427"/>
      <c r="S218" s="427"/>
      <c r="T218" s="427"/>
      <c r="U218" s="427"/>
      <c r="V218" s="427"/>
      <c r="W218" s="427"/>
      <c r="X218" s="427"/>
      <c r="Y218" s="427"/>
      <c r="Z218" s="427"/>
      <c r="AA218" s="427"/>
      <c r="AB218" s="427"/>
      <c r="AC218" s="427"/>
      <c r="AD218" s="427"/>
      <c r="AE218" s="427"/>
      <c r="AF218" s="427"/>
      <c r="AG218" s="427"/>
      <c r="AH218" s="427"/>
      <c r="AI218" s="427"/>
      <c r="AJ218" s="427"/>
      <c r="AK218" s="427"/>
      <c r="AL218" s="427"/>
      <c r="AM218" s="427"/>
      <c r="AN218" s="427"/>
      <c r="AO218" s="427"/>
      <c r="AP218" s="427"/>
      <c r="AQ218" s="427"/>
      <c r="AR218" s="427"/>
      <c r="AS218" s="427"/>
      <c r="AT218" s="427"/>
      <c r="AU218" s="427"/>
      <c r="AV218" s="427"/>
      <c r="AW218" s="427"/>
      <c r="AX218" s="427"/>
      <c r="AY218" s="427"/>
      <c r="AZ218" s="427"/>
      <c r="BA218" s="427"/>
      <c r="BB218" s="427"/>
      <c r="BC218" s="427"/>
      <c r="BD218" s="427"/>
      <c r="BE218" s="427"/>
      <c r="BF218" s="427"/>
      <c r="BG218" s="427"/>
      <c r="BH218" s="427"/>
      <c r="BI218" s="427"/>
      <c r="BJ218" s="427"/>
      <c r="BK218" s="427"/>
      <c r="BL218" s="427"/>
      <c r="BM218" s="427"/>
      <c r="BN218" s="427"/>
      <c r="BO218" s="740"/>
      <c r="BP218" s="427"/>
      <c r="BQ218" s="427"/>
      <c r="BR218" s="427"/>
      <c r="BS218" s="427"/>
      <c r="BT218" s="427"/>
      <c r="BU218" s="427"/>
      <c r="BV218" s="427"/>
      <c r="BW218" s="427"/>
      <c r="BX218" s="427"/>
      <c r="BY218" s="427"/>
      <c r="BZ218" s="427"/>
      <c r="CA218" s="427"/>
      <c r="CB218" s="427"/>
      <c r="CC218" s="427"/>
      <c r="CD218" s="427"/>
      <c r="CE218" s="427"/>
      <c r="CF218" s="427"/>
      <c r="CG218" s="427"/>
      <c r="CH218" s="427"/>
      <c r="CI218" s="427"/>
      <c r="CJ218" s="427"/>
      <c r="CK218" s="427"/>
      <c r="CL218" s="427"/>
      <c r="CM218" s="427"/>
      <c r="CN218" s="427"/>
      <c r="CO218" s="427"/>
      <c r="CP218" s="427"/>
      <c r="CQ218" s="427"/>
      <c r="CR218" s="427"/>
      <c r="CS218" s="427"/>
      <c r="CT218" s="427"/>
      <c r="CU218" s="427"/>
    </row>
    <row r="219" spans="2:107">
      <c r="B219" s="735" t="s">
        <v>1078</v>
      </c>
    </row>
  </sheetData>
  <mergeCells count="2">
    <mergeCell ref="D4:D7"/>
    <mergeCell ref="D8:D10"/>
  </mergeCells>
  <phoneticPr fontId="13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7CAE1-4BA4-4132-B6A1-F9FF41CC063F}">
  <sheetPr codeName="Sheet3"/>
  <dimension ref="A1:J116"/>
  <sheetViews>
    <sheetView view="pageBreakPreview" topLeftCell="A28" zoomScale="87" zoomScaleNormal="100" zoomScaleSheetLayoutView="87" workbookViewId="0">
      <selection activeCell="Q38" sqref="Q38"/>
    </sheetView>
  </sheetViews>
  <sheetFormatPr defaultRowHeight="14.75"/>
  <cols>
    <col min="1" max="1" width="61.6328125" customWidth="1"/>
    <col min="2" max="3" width="10.08984375" bestFit="1" customWidth="1"/>
    <col min="8" max="8" width="12.08984375" customWidth="1"/>
    <col min="9" max="9" width="12.6328125" customWidth="1"/>
  </cols>
  <sheetData>
    <row r="1" spans="1:8" ht="15.5" thickBot="1"/>
    <row r="2" spans="1:8" ht="16">
      <c r="A2" s="865" t="s">
        <v>1260</v>
      </c>
      <c r="B2" s="866"/>
      <c r="C2" s="866"/>
      <c r="D2" s="866"/>
      <c r="E2" s="866"/>
      <c r="F2" s="866"/>
      <c r="G2" s="941"/>
      <c r="H2" s="2637" t="s">
        <v>1261</v>
      </c>
    </row>
    <row r="3" spans="1:8" ht="31.5" customHeight="1">
      <c r="A3" s="919"/>
      <c r="B3" s="920">
        <v>2024</v>
      </c>
      <c r="C3" s="920">
        <v>2025</v>
      </c>
      <c r="D3" s="920">
        <v>2026</v>
      </c>
      <c r="E3" s="920">
        <v>2027</v>
      </c>
      <c r="F3" s="920">
        <v>2028</v>
      </c>
      <c r="G3" s="942">
        <v>2029</v>
      </c>
      <c r="H3" s="2638"/>
    </row>
    <row r="4" spans="1:8">
      <c r="A4" s="867" t="s">
        <v>239</v>
      </c>
      <c r="B4" s="868"/>
      <c r="C4" s="868"/>
      <c r="D4" s="868"/>
      <c r="E4" s="868"/>
      <c r="F4" s="868"/>
      <c r="G4" s="943"/>
      <c r="H4" s="869"/>
    </row>
    <row r="5" spans="1:8">
      <c r="A5" s="870" t="s">
        <v>253</v>
      </c>
      <c r="B5" s="871">
        <f>intMF!AI854</f>
        <v>8.8999999999999996E-2</v>
      </c>
      <c r="C5" s="871">
        <f>intMF!AJ854</f>
        <v>7.7424679435095109E-2</v>
      </c>
      <c r="D5" s="871">
        <f>intMF!AK854</f>
        <v>7.9108502971855302E-2</v>
      </c>
      <c r="E5" s="871">
        <f>intMF!AL854</f>
        <v>8.1708866604985095E-2</v>
      </c>
      <c r="F5" s="871">
        <f>intMF!AM854</f>
        <v>7.5751043829722323E-2</v>
      </c>
      <c r="G5" s="944">
        <f>intMF!AN854</f>
        <v>7.6303176529250144E-2</v>
      </c>
      <c r="H5" s="1044">
        <f>AVERAGE(C5:G5)</f>
        <v>7.8059253874181597E-2</v>
      </c>
    </row>
    <row r="6" spans="1:8">
      <c r="A6" s="870" t="s">
        <v>60</v>
      </c>
      <c r="B6" s="871">
        <f>intMF!AI858</f>
        <v>3.7620768715626474E-2</v>
      </c>
      <c r="C6" s="871">
        <f>intMF!AJ858</f>
        <v>4.837093289092631E-2</v>
      </c>
      <c r="D6" s="871">
        <f>intMF!AK858</f>
        <v>5.6315155123190186E-2</v>
      </c>
      <c r="E6" s="871">
        <f>intMF!AL858</f>
        <v>5.4242247217500372E-2</v>
      </c>
      <c r="F6" s="871">
        <f>intMF!AM858</f>
        <v>5.4330149211139878E-2</v>
      </c>
      <c r="G6" s="944">
        <f>intMF!AN858</f>
        <v>5.3983746965640567E-2</v>
      </c>
      <c r="H6" s="1044">
        <f t="shared" ref="H6:H10" si="0">AVERAGE(C6:G6)</f>
        <v>5.3448446281679461E-2</v>
      </c>
    </row>
    <row r="7" spans="1:8">
      <c r="A7" s="870" t="s">
        <v>61</v>
      </c>
      <c r="B7" s="871">
        <f>intMF!AI860</f>
        <v>4.7622148458877703E-2</v>
      </c>
      <c r="C7" s="871">
        <f>intMF!AJ860</f>
        <v>5.8893996657038518E-2</v>
      </c>
      <c r="D7" s="871">
        <f>intMF!AK860</f>
        <v>0.05</v>
      </c>
      <c r="E7" s="871">
        <f>intMF!AL860</f>
        <v>0.05</v>
      </c>
      <c r="F7" s="871">
        <f>intMF!AM860</f>
        <v>0.05</v>
      </c>
      <c r="G7" s="944">
        <f>intMF!AN860</f>
        <v>0.05</v>
      </c>
      <c r="H7" s="1044">
        <f t="shared" si="0"/>
        <v>5.17787993314077E-2</v>
      </c>
    </row>
    <row r="8" spans="1:8">
      <c r="A8" s="870" t="s">
        <v>256</v>
      </c>
      <c r="B8" s="929">
        <f>intMF!AI953</f>
        <v>18785.493999999999</v>
      </c>
      <c r="C8" s="929">
        <f>intMF!AJ953</f>
        <v>21218.980348792029</v>
      </c>
      <c r="D8" s="929">
        <f>intMF!AK953</f>
        <v>24187.06300773894</v>
      </c>
      <c r="E8" s="929">
        <f>intMF!AL953</f>
        <v>27582.519981569942</v>
      </c>
      <c r="F8" s="929">
        <f>intMF!AM953</f>
        <v>31284.004755875983</v>
      </c>
      <c r="G8" s="945">
        <f>intMF!AN953</f>
        <v>35488.764415626327</v>
      </c>
      <c r="H8" s="1045">
        <f t="shared" si="0"/>
        <v>27952.266501920647</v>
      </c>
    </row>
    <row r="9" spans="1:8">
      <c r="A9" s="870" t="s">
        <v>236</v>
      </c>
      <c r="B9" s="929">
        <f>intMF!AI871</f>
        <v>1382.9873419999999</v>
      </c>
      <c r="C9" s="929">
        <f>intMF!AJ871</f>
        <v>1497.7752913859999</v>
      </c>
      <c r="D9" s="929">
        <f>intMF!AK871</f>
        <v>1608.6106629485641</v>
      </c>
      <c r="E9" s="929">
        <f>intMF!AL871</f>
        <v>1715.7441331009386</v>
      </c>
      <c r="F9" s="929">
        <f>intMF!AM871</f>
        <v>1816.4583137139637</v>
      </c>
      <c r="G9" s="945">
        <f>intMF!AN871</f>
        <v>1896.0191878546354</v>
      </c>
      <c r="H9" s="1045">
        <f t="shared" si="0"/>
        <v>1706.9215178008203</v>
      </c>
    </row>
    <row r="10" spans="1:8">
      <c r="A10" s="873" t="s">
        <v>281</v>
      </c>
      <c r="B10" s="931">
        <f>intMF!AI872</f>
        <v>-9.1601942500445177E-2</v>
      </c>
      <c r="C10" s="931">
        <f>intMF!AJ872</f>
        <v>-2.6883218853469448E-2</v>
      </c>
      <c r="D10" s="931">
        <f>intMF!AK872</f>
        <v>-4.8048875316678119E-2</v>
      </c>
      <c r="E10" s="931">
        <f>intMF!AL872</f>
        <v>-3.9363893229355629E-2</v>
      </c>
      <c r="F10" s="931">
        <f>intMF!AM872</f>
        <v>-3.3345461790137088E-2</v>
      </c>
      <c r="G10" s="946">
        <f>intMF!AN872</f>
        <v>-2.1835704423849522E-2</v>
      </c>
      <c r="H10" s="1044">
        <f t="shared" si="0"/>
        <v>-3.3895430722697961E-2</v>
      </c>
    </row>
    <row r="11" spans="1:8">
      <c r="A11" s="870"/>
      <c r="B11" s="868"/>
      <c r="C11" s="868"/>
      <c r="D11" s="868"/>
      <c r="E11" s="868"/>
      <c r="F11" s="868"/>
      <c r="G11" s="943"/>
      <c r="H11" s="1047"/>
    </row>
    <row r="12" spans="1:8">
      <c r="A12" s="922" t="s">
        <v>282</v>
      </c>
      <c r="B12" s="923" t="s">
        <v>366</v>
      </c>
      <c r="C12" s="923" t="s">
        <v>365</v>
      </c>
      <c r="D12" s="923" t="s">
        <v>391</v>
      </c>
      <c r="E12" s="923" t="s">
        <v>736</v>
      </c>
      <c r="F12" s="923" t="s">
        <v>1178</v>
      </c>
      <c r="G12" s="947" t="s">
        <v>1180</v>
      </c>
      <c r="H12" s="924"/>
    </row>
    <row r="13" spans="1:8" ht="16.5" customHeight="1">
      <c r="A13" s="870" t="s">
        <v>52</v>
      </c>
      <c r="B13" s="871">
        <f>intMF!AI881</f>
        <v>0.21474775239032198</v>
      </c>
      <c r="C13" s="871">
        <f>intMF!AJ881</f>
        <v>0.20861472078618862</v>
      </c>
      <c r="D13" s="871">
        <f>intMF!AK881</f>
        <v>0.197794635280547</v>
      </c>
      <c r="E13" s="871">
        <f>intMF!AL881</f>
        <v>0.19461106862379818</v>
      </c>
      <c r="F13" s="871">
        <f>intMF!AM881</f>
        <v>0.18753032448114101</v>
      </c>
      <c r="G13" s="944">
        <f>intMF!AN881</f>
        <v>0.18142723854118814</v>
      </c>
      <c r="H13" s="1044">
        <f>AVERAGE(C13:G13)</f>
        <v>0.19399559754257259</v>
      </c>
    </row>
    <row r="14" spans="1:8">
      <c r="A14" s="875" t="s">
        <v>260</v>
      </c>
      <c r="B14" s="871">
        <f>intMF!AI882</f>
        <v>0.17204806176477219</v>
      </c>
      <c r="C14" s="871">
        <f>intMF!AJ882</f>
        <v>0.17768264187195004</v>
      </c>
      <c r="D14" s="871">
        <f>intMF!AK882</f>
        <v>0.1727555667250652</v>
      </c>
      <c r="E14" s="871">
        <f>intMF!AL882</f>
        <v>0.17014336509265049</v>
      </c>
      <c r="F14" s="871">
        <f>intMF!AM882</f>
        <v>0.16359973807680106</v>
      </c>
      <c r="G14" s="944">
        <f>intMF!AN882</f>
        <v>0.15890217220295935</v>
      </c>
      <c r="H14" s="1044">
        <f t="shared" ref="H14:H21" si="1">AVERAGE(C14:G14)</f>
        <v>0.16861669679388522</v>
      </c>
    </row>
    <row r="15" spans="1:8">
      <c r="A15" s="932" t="s">
        <v>1286</v>
      </c>
      <c r="B15" s="933">
        <f>intMF!AI887+intMF!AI888</f>
        <v>0.27767698663424106</v>
      </c>
      <c r="C15" s="933">
        <f>intMF!AJ887+intMF!AJ888</f>
        <v>0.25801035468397615</v>
      </c>
      <c r="D15" s="933">
        <f>intMF!AK887+intMF!AK888</f>
        <v>0.24914019685828129</v>
      </c>
      <c r="E15" s="933">
        <f>intMF!AL887+intMF!AL888</f>
        <v>0.24580150272018328</v>
      </c>
      <c r="F15" s="933">
        <f>intMF!AM887+intMF!AM888</f>
        <v>0.25074955980994273</v>
      </c>
      <c r="G15" s="948">
        <f>intMF!AN887+intMF!AN888</f>
        <v>0.24950853397513112</v>
      </c>
      <c r="H15" s="1044">
        <f t="shared" si="1"/>
        <v>0.25064202960950294</v>
      </c>
    </row>
    <row r="16" spans="1:8">
      <c r="A16" s="934" t="s">
        <v>1287</v>
      </c>
      <c r="B16" s="933">
        <f>intMF!AI423</f>
        <v>2.264821508772425E-3</v>
      </c>
      <c r="C16" s="933">
        <f>intMF!AJ423</f>
        <v>1.8481796629399776E-3</v>
      </c>
      <c r="D16" s="933">
        <f>intMF!AK423</f>
        <v>1.8692802757538116E-3</v>
      </c>
      <c r="E16" s="933">
        <f>intMF!AL423</f>
        <v>1.8168802899001888E-3</v>
      </c>
      <c r="F16" s="933">
        <f>intMF!AM423</f>
        <v>1.7581604330803521E-3</v>
      </c>
      <c r="G16" s="948">
        <f>intMF!AN423</f>
        <v>1.6515051570927684E-3</v>
      </c>
      <c r="H16" s="1044">
        <f t="shared" si="1"/>
        <v>1.7888011637534195E-3</v>
      </c>
    </row>
    <row r="17" spans="1:8">
      <c r="A17" s="875" t="s">
        <v>1262</v>
      </c>
      <c r="B17" s="871">
        <f>intMF!AI888</f>
        <v>9.8889475631086285E-2</v>
      </c>
      <c r="C17" s="871">
        <f>intMF!AJ888</f>
        <v>8.2884889833743911E-2</v>
      </c>
      <c r="D17" s="871">
        <f>intMF!AK888</f>
        <v>7.34181305169056E-2</v>
      </c>
      <c r="E17" s="871">
        <f>intMF!AL888</f>
        <v>8.1214710352865815E-2</v>
      </c>
      <c r="F17" s="871">
        <f>intMF!AM888</f>
        <v>8.4912889779844361E-2</v>
      </c>
      <c r="G17" s="944">
        <f>intMF!AN888</f>
        <v>8.6757679873479224E-2</v>
      </c>
      <c r="H17" s="1044">
        <f t="shared" si="1"/>
        <v>8.1837660071367779E-2</v>
      </c>
    </row>
    <row r="18" spans="1:8">
      <c r="A18" s="870" t="s">
        <v>1290</v>
      </c>
      <c r="B18" s="871">
        <f>intMF!AI454</f>
        <v>-6.0320342600261041E-2</v>
      </c>
      <c r="C18" s="871">
        <f>intMF!AJ454</f>
        <v>-4.5586812110851402E-2</v>
      </c>
      <c r="D18" s="871">
        <f>intMF!AK454</f>
        <v>-4.6019731653675948E-2</v>
      </c>
      <c r="E18" s="871">
        <f>intMF!AL454</f>
        <v>-4.9062645017715845E-2</v>
      </c>
      <c r="F18" s="871">
        <f>intMF!AM454</f>
        <v>-6.0314462258245424E-2</v>
      </c>
      <c r="G18" s="944">
        <f>intMF!AN454</f>
        <v>-6.4783502874169868E-2</v>
      </c>
      <c r="H18" s="1044">
        <f t="shared" si="1"/>
        <v>-5.3153430782931686E-2</v>
      </c>
    </row>
    <row r="19" spans="1:8">
      <c r="A19" s="875" t="s">
        <v>1289</v>
      </c>
      <c r="B19" s="937">
        <f>intMF!AI455</f>
        <v>-3.7266245262399175E-2</v>
      </c>
      <c r="C19" s="937">
        <f>intMF!AJ455</f>
        <v>-2.4843798525462896E-2</v>
      </c>
      <c r="D19" s="937">
        <f>intMF!AK455</f>
        <v>-2.8748059722676057E-2</v>
      </c>
      <c r="E19" s="937">
        <f>intMF!AL455</f>
        <v>-3.2150849212386125E-2</v>
      </c>
      <c r="F19" s="937">
        <f>intMF!AM455</f>
        <v>-4.4728087846729471E-2</v>
      </c>
      <c r="G19" s="949">
        <f>intMF!AN455</f>
        <v>-5.0394949623540998E-2</v>
      </c>
      <c r="H19" s="1044">
        <f t="shared" si="1"/>
        <v>-3.6173148986159108E-2</v>
      </c>
    </row>
    <row r="20" spans="1:8">
      <c r="A20" s="875" t="s">
        <v>1288</v>
      </c>
      <c r="B20" s="936">
        <f>B19-intMF!AI474</f>
        <v>-0.1109245623517887</v>
      </c>
      <c r="C20" s="936">
        <f>C19-intMF!AJ474</f>
        <v>-8.8343416024558433E-2</v>
      </c>
      <c r="D20" s="936">
        <f>D19-intMF!AK474</f>
        <v>-0.10894331790082032</v>
      </c>
      <c r="E20" s="936">
        <f>E19-intMF!AL474</f>
        <v>-9.5161497735140183E-2</v>
      </c>
      <c r="F20" s="936">
        <f>F19-intMF!AM474</f>
        <v>-7.9107451121008782E-2</v>
      </c>
      <c r="G20" s="950">
        <f>G19-intMF!AN474</f>
        <v>-7.509033088369152E-2</v>
      </c>
      <c r="H20" s="1044">
        <f t="shared" si="1"/>
        <v>-8.9329202733043858E-2</v>
      </c>
    </row>
    <row r="21" spans="1:8">
      <c r="A21" s="875" t="s">
        <v>293</v>
      </c>
      <c r="B21" s="874">
        <f>intMF!AI406+intMF!AI416</f>
        <v>1.0958827988137384E-2</v>
      </c>
      <c r="C21" s="874">
        <f>intMF!AJ406+intMF!AJ416</f>
        <v>1.1010005052797842E-2</v>
      </c>
      <c r="D21" s="874">
        <f>intMF!AK406+intMF!AK416</f>
        <v>1.0229039417112985E-2</v>
      </c>
      <c r="E21" s="874">
        <f>intMF!AL406+intMF!AL416</f>
        <v>1.0222374324369019E-2</v>
      </c>
      <c r="F21" s="874">
        <f>intMF!AM406+intMF!AM416</f>
        <v>1.0777859946465639E-2</v>
      </c>
      <c r="G21" s="951">
        <f>intMF!AN406+intMF!AN416</f>
        <v>1.0893119899886327E-2</v>
      </c>
      <c r="H21" s="1044">
        <f t="shared" si="1"/>
        <v>1.0626479728126362E-2</v>
      </c>
    </row>
    <row r="22" spans="1:8">
      <c r="A22" s="876"/>
      <c r="B22" s="868"/>
      <c r="C22" s="868"/>
      <c r="D22" s="868"/>
      <c r="E22" s="868"/>
      <c r="F22" s="868"/>
      <c r="G22" s="943"/>
      <c r="H22" s="1047"/>
    </row>
    <row r="23" spans="1:8">
      <c r="A23" s="922" t="s">
        <v>240</v>
      </c>
      <c r="B23" s="920">
        <v>2024</v>
      </c>
      <c r="C23" s="920">
        <v>2025</v>
      </c>
      <c r="D23" s="920">
        <v>2026</v>
      </c>
      <c r="E23" s="920">
        <v>2027</v>
      </c>
      <c r="F23" s="920">
        <v>2028</v>
      </c>
      <c r="G23" s="942">
        <v>2029</v>
      </c>
      <c r="H23" s="921"/>
    </row>
    <row r="24" spans="1:8" ht="22.5" customHeight="1">
      <c r="A24" s="870" t="s">
        <v>241</v>
      </c>
      <c r="B24" s="872">
        <f>intMF!AI928</f>
        <v>3201.0016814397941</v>
      </c>
      <c r="C24" s="872">
        <f>intMF!AJ928</f>
        <v>3938.16278084023</v>
      </c>
      <c r="D24" s="872">
        <f>intMF!AK928</f>
        <v>4647.3597580271507</v>
      </c>
      <c r="E24" s="872">
        <f>intMF!AL928</f>
        <v>5204.6529691371488</v>
      </c>
      <c r="F24" s="872">
        <f>intMF!AM928</f>
        <v>5980.287834758501</v>
      </c>
      <c r="G24" s="952">
        <f>intMF!AN928</f>
        <v>6730.976598794331</v>
      </c>
      <c r="H24" s="1045">
        <f>AVERAGE(C24:G24)</f>
        <v>5300.2879883114729</v>
      </c>
    </row>
    <row r="25" spans="1:8">
      <c r="A25" s="875" t="s">
        <v>316</v>
      </c>
      <c r="B25" s="931">
        <f>intMF!AI629</f>
        <v>9.1099284012357451E-2</v>
      </c>
      <c r="C25" s="931">
        <f>intMF!AJ629</f>
        <v>9.7219122102780942E-2</v>
      </c>
      <c r="D25" s="931">
        <f>intMF!AK629</f>
        <v>9.3731348925865321E-2</v>
      </c>
      <c r="E25" s="931">
        <f>intMF!AL629</f>
        <v>9.6007352200705443E-2</v>
      </c>
      <c r="F25" s="931">
        <f>intMF!AM629</f>
        <v>0.10105886834473576</v>
      </c>
      <c r="G25" s="946">
        <f>intMF!AN629</f>
        <v>8.178735903900991E-2</v>
      </c>
      <c r="H25" s="1048">
        <f t="shared" ref="H25:H30" si="2">AVERAGE(C25:G25)</f>
        <v>9.3960810122619476E-2</v>
      </c>
    </row>
    <row r="26" spans="1:8">
      <c r="A26" s="870" t="s">
        <v>1263</v>
      </c>
      <c r="B26" s="872">
        <f>intMF!AI933</f>
        <v>5545.4012692603374</v>
      </c>
      <c r="C26" s="872">
        <f>intMF!AJ933</f>
        <v>6434.0609548579196</v>
      </c>
      <c r="D26" s="872">
        <f>intMF!AK933</f>
        <v>7505.7893703656482</v>
      </c>
      <c r="E26" s="872">
        <f>intMF!AL933</f>
        <v>7979.0303221071226</v>
      </c>
      <c r="F26" s="872">
        <f>intMF!AM933</f>
        <v>8442.416650570367</v>
      </c>
      <c r="G26" s="952">
        <f>intMF!AN933</f>
        <v>9236.8535671238697</v>
      </c>
      <c r="H26" s="1045">
        <f t="shared" si="2"/>
        <v>7919.6301730049863</v>
      </c>
    </row>
    <row r="27" spans="1:8" ht="18" customHeight="1">
      <c r="A27" s="870" t="s">
        <v>1264</v>
      </c>
      <c r="B27" s="940">
        <f>intMF!AI519</f>
        <v>-1806.5845100067868</v>
      </c>
      <c r="C27" s="940">
        <f>intMF!AJ519</f>
        <v>-2151.5247065536355</v>
      </c>
      <c r="D27" s="940">
        <f>intMF!AK519</f>
        <v>-2721.2858519457436</v>
      </c>
      <c r="E27" s="940">
        <f>intMF!AL519</f>
        <v>-2610.9886741199302</v>
      </c>
      <c r="F27" s="940">
        <f>intMF!AM519</f>
        <v>-2191.0563070897761</v>
      </c>
      <c r="G27" s="953">
        <f>intMF!AN519</f>
        <v>-2249.2453675283791</v>
      </c>
      <c r="H27" s="1045">
        <f t="shared" si="2"/>
        <v>-2384.8201814474933</v>
      </c>
    </row>
    <row r="28" spans="1:8">
      <c r="A28" s="875" t="s">
        <v>259</v>
      </c>
      <c r="B28" s="930">
        <f>intMF!AI941</f>
        <v>-0.12720535242180789</v>
      </c>
      <c r="C28" s="930">
        <f>intMF!AJ941</f>
        <v>-0.14604910014467759</v>
      </c>
      <c r="D28" s="930">
        <f>intMF!AK941</f>
        <v>-0.17474899760463738</v>
      </c>
      <c r="E28" s="930">
        <f>intMF!AL941</f>
        <v>-0.15734143201630979</v>
      </c>
      <c r="F28" s="930">
        <f>intMF!AM941</f>
        <v>-0.12369358015964559</v>
      </c>
      <c r="G28" s="954">
        <f>intMF!AN941</f>
        <v>-0.11764980839135343</v>
      </c>
      <c r="H28" s="1048">
        <f t="shared" si="2"/>
        <v>-0.14389658366332475</v>
      </c>
    </row>
    <row r="29" spans="1:8">
      <c r="A29" s="870" t="s">
        <v>1265</v>
      </c>
      <c r="B29" s="938">
        <f>intMF!AI947</f>
        <v>2412.5872591572861</v>
      </c>
      <c r="C29" s="938">
        <f>intMF!AJ947</f>
        <v>2583.8218684004032</v>
      </c>
      <c r="D29" s="872">
        <f>intMF!AK947</f>
        <v>2605.7216053352422</v>
      </c>
      <c r="E29" s="872">
        <f>intMF!AL947</f>
        <v>2654.4803865774388</v>
      </c>
      <c r="F29" s="872">
        <f>intMF!AM947</f>
        <v>2663.3326790652236</v>
      </c>
      <c r="G29" s="952">
        <f>intMF!AN947</f>
        <v>2554.5595830205475</v>
      </c>
      <c r="H29" s="1045">
        <f t="shared" si="2"/>
        <v>2612.3832244797709</v>
      </c>
    </row>
    <row r="30" spans="1:8">
      <c r="A30" s="870" t="s">
        <v>497</v>
      </c>
      <c r="B30" s="939">
        <f>intMF!AI949</f>
        <v>5.2860485984505035</v>
      </c>
      <c r="C30" s="939">
        <f>intMF!AJ949</f>
        <v>4.9754917842353503</v>
      </c>
      <c r="D30" s="939">
        <f>intMF!AK949</f>
        <v>4.9065290597830566</v>
      </c>
      <c r="E30" s="939">
        <f>intMF!AL949</f>
        <v>5.0830713712691304</v>
      </c>
      <c r="F30" s="939">
        <f>intMF!AM949</f>
        <v>4.8209248723489022</v>
      </c>
      <c r="G30" s="939">
        <f>intMF!AN949</f>
        <v>4.4833549777851029</v>
      </c>
      <c r="H30" s="1049">
        <f t="shared" si="2"/>
        <v>4.8538744130843083</v>
      </c>
    </row>
    <row r="31" spans="1:8">
      <c r="A31" s="876"/>
      <c r="B31" s="868"/>
      <c r="C31" s="877"/>
      <c r="D31" s="868"/>
      <c r="E31" s="868"/>
      <c r="F31" s="868"/>
      <c r="G31" s="943"/>
      <c r="H31" s="1047"/>
    </row>
    <row r="32" spans="1:8" hidden="1">
      <c r="A32" s="878" t="s">
        <v>245</v>
      </c>
      <c r="B32" s="868"/>
      <c r="C32" s="868"/>
      <c r="D32" s="868"/>
      <c r="E32" s="868"/>
      <c r="F32" s="868"/>
      <c r="G32" s="943"/>
      <c r="H32" s="1047"/>
    </row>
    <row r="33" spans="1:9" hidden="1">
      <c r="A33" s="870" t="s">
        <v>499</v>
      </c>
      <c r="B33" s="868"/>
      <c r="C33" s="879">
        <v>2.9649809417833239E-2</v>
      </c>
      <c r="D33" s="879">
        <v>3.2309585613859326E-2</v>
      </c>
      <c r="E33" s="879">
        <v>3.2309585613859326E-2</v>
      </c>
      <c r="F33" s="879">
        <v>3.2309585613859326E-2</v>
      </c>
      <c r="G33" s="955">
        <v>3.2309585613859326E-2</v>
      </c>
      <c r="H33" s="1050">
        <v>-3.3762631370962026E-2</v>
      </c>
    </row>
    <row r="34" spans="1:9" ht="15.5" hidden="1" thickBot="1">
      <c r="A34" s="870" t="s">
        <v>500</v>
      </c>
      <c r="B34" s="868"/>
      <c r="C34" s="880">
        <v>0</v>
      </c>
      <c r="D34" s="881">
        <v>0</v>
      </c>
      <c r="E34" s="881">
        <v>0</v>
      </c>
      <c r="F34" s="881">
        <v>0</v>
      </c>
      <c r="G34" s="956">
        <v>0</v>
      </c>
      <c r="H34" s="1051">
        <v>372.125</v>
      </c>
    </row>
    <row r="35" spans="1:9">
      <c r="A35" s="870"/>
      <c r="B35" s="868"/>
      <c r="C35" s="868"/>
      <c r="D35" s="868"/>
      <c r="E35" s="868"/>
      <c r="F35" s="868"/>
      <c r="G35" s="943"/>
      <c r="H35" s="1047"/>
    </row>
    <row r="36" spans="1:9">
      <c r="A36" s="922" t="s">
        <v>244</v>
      </c>
      <c r="B36" s="920">
        <v>2024</v>
      </c>
      <c r="C36" s="920">
        <v>2025</v>
      </c>
      <c r="D36" s="920">
        <v>2026</v>
      </c>
      <c r="E36" s="920">
        <v>2027</v>
      </c>
      <c r="F36" s="920">
        <v>2028</v>
      </c>
      <c r="G36" s="942">
        <v>2029</v>
      </c>
      <c r="H36" s="921"/>
    </row>
    <row r="37" spans="1:9">
      <c r="A37" s="870" t="s">
        <v>257</v>
      </c>
      <c r="B37" s="871">
        <f>intMF!AI877</f>
        <v>0.20595801850542075</v>
      </c>
      <c r="C37" s="871">
        <f>intMF!AJ877</f>
        <v>0.23590733105534911</v>
      </c>
      <c r="D37" s="871">
        <f>intMF!AK877</f>
        <v>9.3983068296146513E-2</v>
      </c>
      <c r="E37" s="871">
        <f>intMF!AL877</f>
        <v>0.14715214320485903</v>
      </c>
      <c r="F37" s="871">
        <f>intMF!AM877</f>
        <v>0.12292594718830609</v>
      </c>
      <c r="G37" s="944">
        <f>intMF!AN877</f>
        <v>0.12420756479151049</v>
      </c>
      <c r="H37" s="1044">
        <f>AVERAGE(C37:G37)</f>
        <v>0.14483521090723425</v>
      </c>
    </row>
    <row r="38" spans="1:9">
      <c r="A38" s="870" t="s">
        <v>258</v>
      </c>
      <c r="B38" s="871">
        <f>intMF!AI876</f>
        <v>-6.6810853428867223E-3</v>
      </c>
      <c r="C38" s="871">
        <f>intMF!AJ876</f>
        <v>8.9124524338758407E-2</v>
      </c>
      <c r="D38" s="871">
        <f>intMF!AK876</f>
        <v>6.7115777119520464E-2</v>
      </c>
      <c r="E38" s="871">
        <f>intMF!AL876</f>
        <v>0.11026248454337877</v>
      </c>
      <c r="F38" s="871">
        <f>intMF!AM876</f>
        <v>6.7964171387422417E-2</v>
      </c>
      <c r="G38" s="944">
        <f>intMF!AN876</f>
        <v>4.9307097210381942E-2</v>
      </c>
      <c r="H38" s="1044">
        <f t="shared" ref="H38:H44" si="3">AVERAGE(C38:G38)</f>
        <v>7.6754810919892405E-2</v>
      </c>
    </row>
    <row r="39" spans="1:9">
      <c r="A39" s="870" t="s">
        <v>267</v>
      </c>
      <c r="B39" s="871">
        <f>intMF!AI878</f>
        <v>0.11007248105504552</v>
      </c>
      <c r="C39" s="871">
        <f>intMF!AJ878</f>
        <v>0.11911787705910903</v>
      </c>
      <c r="D39" s="871">
        <f>intMF!AK878</f>
        <v>0.22441951105453328</v>
      </c>
      <c r="E39" s="871">
        <f>intMF!AL878</f>
        <v>0.13839525661550911</v>
      </c>
      <c r="F39" s="871">
        <f>intMF!AM878</f>
        <v>0.12078704062223311</v>
      </c>
      <c r="G39" s="944">
        <f>intMF!AN878</f>
        <v>5.4667317130203674E-3</v>
      </c>
      <c r="H39" s="1044">
        <f t="shared" si="3"/>
        <v>0.12163728341288098</v>
      </c>
    </row>
    <row r="40" spans="1:9">
      <c r="A40" s="870"/>
      <c r="B40" s="882"/>
      <c r="C40" s="882"/>
      <c r="D40" s="882"/>
      <c r="E40" s="868"/>
      <c r="F40" s="868"/>
      <c r="G40" s="943"/>
      <c r="H40" s="1044"/>
    </row>
    <row r="41" spans="1:9">
      <c r="A41" s="867" t="s">
        <v>1266</v>
      </c>
      <c r="B41" s="871">
        <f>intMF!AI913</f>
        <v>0.75936584206321045</v>
      </c>
      <c r="C41" s="871">
        <f>intMF!AJ913</f>
        <v>0.79960594058013978</v>
      </c>
      <c r="D41" s="871">
        <f>intMF!AK913</f>
        <v>0.82931436034627015</v>
      </c>
      <c r="E41" s="871">
        <f>intMF!AL913</f>
        <v>0.83364868512292611</v>
      </c>
      <c r="F41" s="871">
        <f>intMF!AM913</f>
        <v>0.81332632189484066</v>
      </c>
      <c r="G41" s="944">
        <f>intMF!AN913</f>
        <v>0.77662555178688764</v>
      </c>
      <c r="H41" s="1044">
        <f t="shared" si="3"/>
        <v>0.81050417194621294</v>
      </c>
    </row>
    <row r="42" spans="1:9">
      <c r="A42" s="870" t="s">
        <v>358</v>
      </c>
      <c r="B42" s="871">
        <f>intMF!AI921</f>
        <v>0.13520230114171411</v>
      </c>
      <c r="C42" s="871">
        <f>intMF!AJ921</f>
        <v>0.12847231340262494</v>
      </c>
      <c r="D42" s="871">
        <f>intMF!AK921</f>
        <v>0.11952766520666469</v>
      </c>
      <c r="E42" s="871">
        <f>intMF!AL921</f>
        <v>0.10624185039546288</v>
      </c>
      <c r="F42" s="871">
        <f>intMF!AM921</f>
        <v>0.10494530667948913</v>
      </c>
      <c r="G42" s="944">
        <f>intMF!AN921</f>
        <v>0.10653450743189045</v>
      </c>
      <c r="H42" s="1044">
        <f t="shared" si="3"/>
        <v>0.11314432862322643</v>
      </c>
    </row>
    <row r="43" spans="1:9">
      <c r="A43" s="870" t="s">
        <v>1267</v>
      </c>
      <c r="B43" s="935">
        <f>intMF!AI915/B8</f>
        <v>0.45336459150183822</v>
      </c>
      <c r="C43" s="935">
        <f>intMF!AJ915/C8</f>
        <v>0.45077114382040712</v>
      </c>
      <c r="D43" s="935">
        <f>intMF!AK915/D8</f>
        <v>0.44584944985202613</v>
      </c>
      <c r="E43" s="935">
        <f>intMF!AL915/E8</f>
        <v>0.42528298532740366</v>
      </c>
      <c r="F43" s="935">
        <f>intMF!AM915/F8</f>
        <v>0.39087482648757227</v>
      </c>
      <c r="G43" s="957">
        <f>intMF!AN915/G8</f>
        <v>0.35058102653693618</v>
      </c>
      <c r="H43" s="1044">
        <f t="shared" si="3"/>
        <v>0.41267188640486907</v>
      </c>
    </row>
    <row r="44" spans="1:9">
      <c r="A44" s="870" t="s">
        <v>1291</v>
      </c>
      <c r="B44" s="935">
        <f>intMF!AI916/B8</f>
        <v>0.2757024811846947</v>
      </c>
      <c r="C44" s="935">
        <f>intMF!AJ916/C8</f>
        <v>0.28266367420734861</v>
      </c>
      <c r="D44" s="935">
        <f>intMF!AK916/D8</f>
        <v>0.28356137355968397</v>
      </c>
      <c r="E44" s="935">
        <f>intMF!AL916/E8</f>
        <v>0.27331697775459374</v>
      </c>
      <c r="F44" s="935">
        <f>intMF!AM916/F8</f>
        <v>0.25378044745427569</v>
      </c>
      <c r="G44" s="957">
        <f>intMF!AN916/G8</f>
        <v>0.22973971144570973</v>
      </c>
      <c r="H44" s="1044">
        <f t="shared" si="3"/>
        <v>0.26461243688432234</v>
      </c>
    </row>
    <row r="45" spans="1:9" ht="15.5" thickBot="1">
      <c r="A45" s="883"/>
      <c r="B45" s="884"/>
      <c r="C45" s="884"/>
      <c r="D45" s="884"/>
      <c r="E45" s="884"/>
      <c r="F45" s="884"/>
      <c r="G45" s="958"/>
      <c r="H45" s="885"/>
    </row>
    <row r="47" spans="1:9" ht="15.5" thickBot="1">
      <c r="I47" s="418"/>
    </row>
    <row r="48" spans="1:9" ht="16">
      <c r="A48" s="886" t="s">
        <v>1268</v>
      </c>
      <c r="B48" s="887"/>
      <c r="C48" s="888"/>
      <c r="D48" s="888"/>
      <c r="E48" s="888"/>
      <c r="F48" s="888"/>
      <c r="G48" s="888"/>
      <c r="H48" s="888"/>
      <c r="I48" s="889"/>
    </row>
    <row r="49" spans="1:9" ht="29.75">
      <c r="A49" s="925"/>
      <c r="B49" s="926">
        <v>2024</v>
      </c>
      <c r="C49" s="927">
        <v>2025</v>
      </c>
      <c r="D49" s="927">
        <f>C49+1</f>
        <v>2026</v>
      </c>
      <c r="E49" s="927">
        <f t="shared" ref="E49:H49" si="4">D49+1</f>
        <v>2027</v>
      </c>
      <c r="F49" s="927">
        <f t="shared" si="4"/>
        <v>2028</v>
      </c>
      <c r="G49" s="927">
        <f t="shared" si="4"/>
        <v>2029</v>
      </c>
      <c r="H49" s="927">
        <f t="shared" si="4"/>
        <v>2030</v>
      </c>
      <c r="I49" s="928" t="s">
        <v>1270</v>
      </c>
    </row>
    <row r="50" spans="1:9" ht="16">
      <c r="A50" s="890" t="s">
        <v>58</v>
      </c>
      <c r="B50" s="1056"/>
      <c r="C50" s="1057"/>
      <c r="D50" s="1057"/>
      <c r="E50" s="1057"/>
      <c r="F50" s="1057"/>
      <c r="G50" s="1057"/>
      <c r="H50" s="1057"/>
      <c r="I50" s="891"/>
    </row>
    <row r="51" spans="1:9">
      <c r="A51" s="892" t="s">
        <v>59</v>
      </c>
      <c r="B51" s="871">
        <f>intMF!AI854</f>
        <v>8.8999999999999996E-2</v>
      </c>
      <c r="C51" s="871">
        <f>intMF!AJ854</f>
        <v>7.7424679435095109E-2</v>
      </c>
      <c r="D51" s="871">
        <f>intMF!AK854</f>
        <v>7.9108502971855302E-2</v>
      </c>
      <c r="E51" s="871">
        <f>intMF!AL854</f>
        <v>8.1708866604985095E-2</v>
      </c>
      <c r="F51" s="871">
        <f>intMF!AM854</f>
        <v>7.5751043829722323E-2</v>
      </c>
      <c r="G51" s="871">
        <f>intMF!AN854</f>
        <v>7.6303176529250144E-2</v>
      </c>
      <c r="H51" s="871">
        <f>intMF!AO854</f>
        <v>8.6010611818962773E-2</v>
      </c>
      <c r="I51" s="1044">
        <f>AVERAGE(B51:G51)</f>
        <v>7.988271156181799E-2</v>
      </c>
    </row>
    <row r="52" spans="1:9">
      <c r="A52" s="894" t="s">
        <v>60</v>
      </c>
      <c r="B52" s="871">
        <f>intMF!AI858</f>
        <v>3.7620768715626474E-2</v>
      </c>
      <c r="C52" s="871">
        <f>intMF!AJ858</f>
        <v>4.837093289092631E-2</v>
      </c>
      <c r="D52" s="871">
        <f>intMF!AK858</f>
        <v>5.6315155123190186E-2</v>
      </c>
      <c r="E52" s="871">
        <f>intMF!AL858</f>
        <v>5.4242247217500372E-2</v>
      </c>
      <c r="F52" s="871">
        <f>intMF!AM858</f>
        <v>5.4330149211139878E-2</v>
      </c>
      <c r="G52" s="871">
        <f>intMF!AN858</f>
        <v>5.3983746965640567E-2</v>
      </c>
      <c r="H52" s="871">
        <f>intMF!AO858</f>
        <v>0.12137182804570612</v>
      </c>
      <c r="I52" s="1044">
        <f t="shared" ref="I52:I57" si="5">AVERAGE(B52:G52)</f>
        <v>5.0810500020670633E-2</v>
      </c>
    </row>
    <row r="53" spans="1:9">
      <c r="A53" s="894" t="s">
        <v>61</v>
      </c>
      <c r="B53" s="871">
        <f>intMF!AI859</f>
        <v>6.7787993314077033E-2</v>
      </c>
      <c r="C53" s="871">
        <f>intMF!AJ859</f>
        <v>0.05</v>
      </c>
      <c r="D53" s="871">
        <f>intMF!AK859</f>
        <v>0.05</v>
      </c>
      <c r="E53" s="871">
        <f>intMF!AL859</f>
        <v>0.05</v>
      </c>
      <c r="F53" s="871">
        <f>intMF!AM859</f>
        <v>0.05</v>
      </c>
      <c r="G53" s="871">
        <f>intMF!AN859</f>
        <v>0.05</v>
      </c>
      <c r="H53" s="871">
        <f>intMF!AO859</f>
        <v>0.05</v>
      </c>
      <c r="I53" s="1044">
        <f t="shared" si="5"/>
        <v>5.296466555234617E-2</v>
      </c>
    </row>
    <row r="54" spans="1:9">
      <c r="A54" s="894" t="s">
        <v>62</v>
      </c>
      <c r="B54" s="871">
        <f>intMF!AI860</f>
        <v>4.7622148458877703E-2</v>
      </c>
      <c r="C54" s="871">
        <f>intMF!AJ860</f>
        <v>5.8893996657038518E-2</v>
      </c>
      <c r="D54" s="871">
        <f>intMF!AK860</f>
        <v>0.05</v>
      </c>
      <c r="E54" s="871">
        <f>intMF!AL860</f>
        <v>0.05</v>
      </c>
      <c r="F54" s="871">
        <f>intMF!AM860</f>
        <v>0.05</v>
      </c>
      <c r="G54" s="871">
        <f>intMF!AN860</f>
        <v>0.05</v>
      </c>
      <c r="H54" s="871">
        <f>intMF!AO860</f>
        <v>0.05</v>
      </c>
      <c r="I54" s="1044">
        <f t="shared" si="5"/>
        <v>5.1086024185986033E-2</v>
      </c>
    </row>
    <row r="55" spans="1:9">
      <c r="A55" s="894" t="s">
        <v>63</v>
      </c>
      <c r="B55" s="871">
        <f>intMF!AI864</f>
        <v>3.7704687839724693E-2</v>
      </c>
      <c r="C55" s="871">
        <f>intMF!AJ864</f>
        <v>1.0335024278311122E-2</v>
      </c>
      <c r="D55" s="871">
        <f>intMF!AK864</f>
        <v>1.6791333450944634E-2</v>
      </c>
      <c r="E55" s="871">
        <f>intMF!AL864</f>
        <v>-1.3893651985585898E-4</v>
      </c>
      <c r="F55" s="871">
        <f>intMF!AM864</f>
        <v>-3.4235573909868755E-4</v>
      </c>
      <c r="G55" s="871">
        <f>intMF!AN864</f>
        <v>4.8996156968359461E-3</v>
      </c>
      <c r="H55" s="1058">
        <v>0</v>
      </c>
      <c r="I55" s="1044">
        <f t="shared" si="5"/>
        <v>1.1541561501143641E-2</v>
      </c>
    </row>
    <row r="56" spans="1:9">
      <c r="A56" s="894" t="s">
        <v>64</v>
      </c>
      <c r="B56" s="1059">
        <f>intMF!AI871</f>
        <v>1382.9873419999999</v>
      </c>
      <c r="C56" s="1059">
        <f>intMF!AJ871</f>
        <v>1497.7752913859999</v>
      </c>
      <c r="D56" s="1059">
        <f>intMF!AK871</f>
        <v>1608.6106629485641</v>
      </c>
      <c r="E56" s="1059">
        <f>intMF!AL871</f>
        <v>1715.7441331009386</v>
      </c>
      <c r="F56" s="1059">
        <f>intMF!AM871</f>
        <v>1816.4583137139637</v>
      </c>
      <c r="G56" s="1059">
        <f>intMF!AN871</f>
        <v>1896.0191878546354</v>
      </c>
      <c r="H56" s="1059">
        <f>intMF!AO871</f>
        <v>1952.8997634902746</v>
      </c>
      <c r="I56" s="1045">
        <f>AVERAGE(B56:G56)</f>
        <v>1652.9324885006836</v>
      </c>
    </row>
    <row r="57" spans="1:9">
      <c r="A57" s="894" t="s">
        <v>65</v>
      </c>
      <c r="B57" s="871">
        <f>intMF!AI872</f>
        <v>-9.1601942500445177E-2</v>
      </c>
      <c r="C57" s="871">
        <f>intMF!AJ872</f>
        <v>-2.6883218853469448E-2</v>
      </c>
      <c r="D57" s="871">
        <f>intMF!AK872</f>
        <v>-4.8048875316678119E-2</v>
      </c>
      <c r="E57" s="871">
        <f>intMF!AL872</f>
        <v>-3.9363893229355629E-2</v>
      </c>
      <c r="F57" s="871">
        <f>intMF!AM872</f>
        <v>-3.3345461790137088E-2</v>
      </c>
      <c r="G57" s="871">
        <f>intMF!AN872</f>
        <v>-2.1835704423849522E-2</v>
      </c>
      <c r="H57" s="871">
        <f>intMF!AO872</f>
        <v>-9.3847072184192193E-3</v>
      </c>
      <c r="I57" s="1044">
        <f t="shared" si="5"/>
        <v>-4.3513182685655828E-2</v>
      </c>
    </row>
    <row r="58" spans="1:9" ht="16">
      <c r="A58" s="894"/>
      <c r="B58" s="893"/>
      <c r="C58" s="895"/>
      <c r="D58" s="895"/>
      <c r="E58" s="895"/>
      <c r="F58" s="895"/>
      <c r="G58" s="895"/>
      <c r="H58" s="895"/>
      <c r="I58" s="1046"/>
    </row>
    <row r="59" spans="1:9" ht="16">
      <c r="A59" s="890" t="s">
        <v>66</v>
      </c>
      <c r="B59" s="893"/>
      <c r="C59" s="895"/>
      <c r="D59" s="895"/>
      <c r="E59" s="895"/>
      <c r="F59" s="895"/>
      <c r="G59" s="895"/>
      <c r="H59" s="895"/>
      <c r="I59" s="1046"/>
    </row>
    <row r="60" spans="1:9">
      <c r="A60" s="892" t="s">
        <v>1271</v>
      </c>
      <c r="B60" s="893">
        <f>intMF!AI855</f>
        <v>0.05</v>
      </c>
      <c r="C60" s="893">
        <f>intMF!AJ855</f>
        <v>7.1186346277785612E-2</v>
      </c>
      <c r="D60" s="893">
        <f>intMF!AK855</f>
        <v>7.5437096198444575E-2</v>
      </c>
      <c r="E60" s="893">
        <f>intMF!AL855</f>
        <v>7.8544702049086604E-2</v>
      </c>
      <c r="F60" s="893">
        <f>intMF!AM855</f>
        <v>6.0302365007848593E-2</v>
      </c>
      <c r="G60" s="893">
        <f>intMF!AN855</f>
        <v>4.887756773980878E-2</v>
      </c>
      <c r="H60" s="893">
        <f>intMF!AO855</f>
        <v>0.10395468977176849</v>
      </c>
      <c r="I60" s="1044">
        <f t="shared" ref="I60:I70" si="6">AVERAGE(B60:G60)</f>
        <v>6.4058012878829021E-2</v>
      </c>
    </row>
    <row r="61" spans="1:9">
      <c r="A61" s="894" t="s">
        <v>67</v>
      </c>
      <c r="B61" s="893">
        <f>intMF!AI127</f>
        <v>-0.01</v>
      </c>
      <c r="C61" s="893">
        <f>intMF!AJ127</f>
        <v>5.9602437911366893E-2</v>
      </c>
      <c r="D61" s="893">
        <f>intMF!AK127</f>
        <v>5.6562232527346559E-2</v>
      </c>
      <c r="E61" s="893">
        <f>intMF!AL127</f>
        <v>5.5422612027772336E-2</v>
      </c>
      <c r="F61" s="893">
        <f>intMF!AM127</f>
        <v>5.3165424765089078E-2</v>
      </c>
      <c r="G61" s="893">
        <f>intMF!AN127</f>
        <v>5.1162116346487915E-2</v>
      </c>
      <c r="H61" s="893">
        <f>intMF!AO127</f>
        <v>1.0516335537061618</v>
      </c>
      <c r="I61" s="1044">
        <f t="shared" si="6"/>
        <v>4.4319137263010462E-2</v>
      </c>
    </row>
    <row r="62" spans="1:9">
      <c r="A62" s="892" t="s">
        <v>1272</v>
      </c>
      <c r="B62" s="893">
        <f>intMF!AI128</f>
        <v>0.1</v>
      </c>
      <c r="C62" s="893">
        <f>intMF!AJ128</f>
        <v>0.1037733059931714</v>
      </c>
      <c r="D62" s="893">
        <f>intMF!AK128</f>
        <v>9.6089834756369438E-2</v>
      </c>
      <c r="E62" s="893">
        <f>intMF!AL128</f>
        <v>9.9507256212639186E-2</v>
      </c>
      <c r="F62" s="893">
        <f>intMF!AM128</f>
        <v>9.7374622573087738E-2</v>
      </c>
      <c r="G62" s="893">
        <f>intMF!AN128</f>
        <v>9.522800376148427E-2</v>
      </c>
      <c r="H62" s="893">
        <f>intMF!AO128</f>
        <v>9.7537279229620868E-2</v>
      </c>
      <c r="I62" s="1044">
        <f t="shared" si="6"/>
        <v>9.8662170549458653E-2</v>
      </c>
    </row>
    <row r="63" spans="1:9">
      <c r="A63" s="894" t="s">
        <v>68</v>
      </c>
      <c r="B63" s="893">
        <f>intMF!AI129</f>
        <v>0.12</v>
      </c>
      <c r="C63" s="893">
        <f>intMF!AJ129</f>
        <v>0.1171285613182611</v>
      </c>
      <c r="D63" s="893">
        <f>intMF!AK129</f>
        <v>0.11883263542501396</v>
      </c>
      <c r="E63" s="893">
        <f>intMF!AL129</f>
        <v>0.11553609301425595</v>
      </c>
      <c r="F63" s="893">
        <f>intMF!AM129</f>
        <v>0.12422708136264675</v>
      </c>
      <c r="G63" s="893">
        <f>intMF!AN129</f>
        <v>0.11030752197888527</v>
      </c>
      <c r="H63" s="893">
        <f>intMF!AO129</f>
        <v>0.11824073853960528</v>
      </c>
      <c r="I63" s="1044">
        <f t="shared" si="6"/>
        <v>0.11767198218317716</v>
      </c>
    </row>
    <row r="64" spans="1:9">
      <c r="A64" s="892" t="s">
        <v>69</v>
      </c>
      <c r="B64" s="893">
        <f>intMF!AI132</f>
        <v>0.1</v>
      </c>
      <c r="C64" s="893">
        <f>intMF!AJ132</f>
        <v>7.3041869484984145E-2</v>
      </c>
      <c r="D64" s="893">
        <f>intMF!AK132</f>
        <v>7.3988991366100654E-2</v>
      </c>
      <c r="E64" s="893">
        <f>intMF!AL132</f>
        <v>7.6706655515863365E-2</v>
      </c>
      <c r="F64" s="893">
        <f>intMF!AM132</f>
        <v>7.4816371405853704E-2</v>
      </c>
      <c r="G64" s="893">
        <f>intMF!AN132</f>
        <v>8.0436112225377804E-2</v>
      </c>
      <c r="H64" s="893">
        <f>intMF!AO132</f>
        <v>7.1378179974873127E-2</v>
      </c>
      <c r="I64" s="1044">
        <f t="shared" si="6"/>
        <v>7.983166666636328E-2</v>
      </c>
    </row>
    <row r="65" spans="1:9">
      <c r="A65" s="892" t="s">
        <v>70</v>
      </c>
      <c r="B65" s="893">
        <f>intMF!AI135</f>
        <v>0.24580769608720432</v>
      </c>
      <c r="C65" s="893">
        <f>intMF!AJ135</f>
        <v>0.24528982708689895</v>
      </c>
      <c r="D65" s="893">
        <f>intMF!AK135</f>
        <v>0.24124532772451243</v>
      </c>
      <c r="E65" s="893">
        <f>intMF!AL135</f>
        <v>0.23725567670195424</v>
      </c>
      <c r="F65" s="893">
        <f>intMF!AM135</f>
        <v>0.23106713258141759</v>
      </c>
      <c r="G65" s="893">
        <f>intMF!AN135</f>
        <v>0.22388303245600552</v>
      </c>
      <c r="H65" s="893">
        <f>intMF!AO135</f>
        <v>0.21463310576609038</v>
      </c>
      <c r="I65" s="1044">
        <f t="shared" si="6"/>
        <v>0.23742478210633219</v>
      </c>
    </row>
    <row r="66" spans="1:9">
      <c r="A66" s="894" t="s">
        <v>67</v>
      </c>
      <c r="B66" s="893">
        <f>intMF!AI136</f>
        <v>1.3710153163925315E-2</v>
      </c>
      <c r="C66" s="893">
        <f>intMF!AJ136</f>
        <v>1.4100719251509712E-2</v>
      </c>
      <c r="D66" s="893">
        <f>intMF!AK136</f>
        <v>1.4260957244445951E-2</v>
      </c>
      <c r="E66" s="893">
        <f>intMF!AL136</f>
        <v>1.4232010419024813E-2</v>
      </c>
      <c r="F66" s="893">
        <f>intMF!AM136</f>
        <v>1.4201132932824498E-2</v>
      </c>
      <c r="G66" s="893">
        <f>intMF!AN136</f>
        <v>1.4010488202666972E-2</v>
      </c>
      <c r="H66" s="893">
        <f>intMF!AO136</f>
        <v>2.4793974694484345E-2</v>
      </c>
      <c r="I66" s="1044">
        <f t="shared" si="6"/>
        <v>1.4085910202399542E-2</v>
      </c>
    </row>
    <row r="67" spans="1:9">
      <c r="A67" s="892" t="s">
        <v>71</v>
      </c>
      <c r="B67" s="893">
        <f>intMF!AI137</f>
        <v>0.20965858017894021</v>
      </c>
      <c r="C67" s="893">
        <f>intMF!AJ137</f>
        <v>0.21593941470083172</v>
      </c>
      <c r="D67" s="893">
        <f>intMF!AK137</f>
        <v>0.21687469072836116</v>
      </c>
      <c r="E67" s="893">
        <f>intMF!AL137</f>
        <v>0.21778860224431248</v>
      </c>
      <c r="F67" s="893">
        <f>intMF!AM137</f>
        <v>0.21984642545886832</v>
      </c>
      <c r="G67" s="893">
        <f>intMF!AN137</f>
        <v>0.2226001624902568</v>
      </c>
      <c r="H67" s="893">
        <f>intMF!AO137</f>
        <v>0.21209043079560524</v>
      </c>
      <c r="I67" s="1044">
        <f t="shared" si="6"/>
        <v>0.21711797930026178</v>
      </c>
    </row>
    <row r="68" spans="1:9">
      <c r="A68" s="894" t="s">
        <v>68</v>
      </c>
      <c r="B68" s="893">
        <f>intMF!AI138</f>
        <v>2.6001605281181322E-2</v>
      </c>
      <c r="C68" s="893">
        <f>intMF!AJ138</f>
        <v>2.8194170839852872E-2</v>
      </c>
      <c r="D68" s="893">
        <f>intMF!AK138</f>
        <v>3.0195121566417911E-2</v>
      </c>
      <c r="E68" s="893">
        <f>intMF!AL138</f>
        <v>3.1850157880422447E-2</v>
      </c>
      <c r="F68" s="893">
        <f>intMF!AM138</f>
        <v>3.3925462660622269E-2</v>
      </c>
      <c r="G68" s="893">
        <f>intMF!AN138</f>
        <v>3.5353273782309437E-2</v>
      </c>
      <c r="H68" s="893">
        <f>intMF!AO138</f>
        <v>3.410028731111104E-2</v>
      </c>
      <c r="I68" s="1044">
        <f t="shared" si="6"/>
        <v>3.0919965335134376E-2</v>
      </c>
    </row>
    <row r="69" spans="1:9">
      <c r="A69" s="892" t="s">
        <v>72</v>
      </c>
      <c r="B69" s="893">
        <f>intMF!AI139</f>
        <v>0.47550146937844706</v>
      </c>
      <c r="C69" s="893">
        <f>intMF!AJ139</f>
        <v>0.4789122612224439</v>
      </c>
      <c r="D69" s="893">
        <f>intMF!AK139</f>
        <v>0.47374791063084376</v>
      </c>
      <c r="E69" s="893">
        <f>intMF!AL139</f>
        <v>0.46784264511627283</v>
      </c>
      <c r="F69" s="893">
        <f>intMF!AM139</f>
        <v>0.46437465046208404</v>
      </c>
      <c r="G69" s="893">
        <f>intMF!AN139</f>
        <v>0.46564689016425909</v>
      </c>
      <c r="H69" s="893">
        <f>intMF!AO139</f>
        <v>0.43488856183866015</v>
      </c>
      <c r="I69" s="1044">
        <f t="shared" si="6"/>
        <v>0.47100430449572511</v>
      </c>
    </row>
    <row r="70" spans="1:9">
      <c r="A70" s="894" t="s">
        <v>73</v>
      </c>
      <c r="B70" s="893">
        <f>intMF!AI140</f>
        <v>6.9032254355408496E-2</v>
      </c>
      <c r="C70" s="893">
        <f>intMF!AJ140</f>
        <v>6.9194468978249712E-2</v>
      </c>
      <c r="D70" s="893">
        <f>intMF!AK140</f>
        <v>6.9629495687329082E-2</v>
      </c>
      <c r="E70" s="893">
        <f>intMF!AL140</f>
        <v>7.3050884774598132E-2</v>
      </c>
      <c r="F70" s="893">
        <f>intMF!AM140</f>
        <v>7.5257381182798427E-2</v>
      </c>
      <c r="G70" s="893">
        <f>intMF!AN140</f>
        <v>7.4721183117112636E-2</v>
      </c>
      <c r="H70" s="893">
        <f>intMF!AO140</f>
        <v>6.0860300119945872E-2</v>
      </c>
      <c r="I70" s="1044">
        <f t="shared" si="6"/>
        <v>7.1814278015916069E-2</v>
      </c>
    </row>
    <row r="71" spans="1:9" ht="16">
      <c r="A71" s="894"/>
      <c r="B71" s="893"/>
      <c r="C71" s="895"/>
      <c r="D71" s="895"/>
      <c r="E71" s="895"/>
      <c r="F71" s="895"/>
      <c r="G71" s="895"/>
      <c r="H71" s="895"/>
      <c r="I71" s="1046"/>
    </row>
    <row r="72" spans="1:9" ht="16">
      <c r="A72" s="890" t="s">
        <v>74</v>
      </c>
      <c r="B72" s="893"/>
      <c r="C72" s="895"/>
      <c r="D72" s="895"/>
      <c r="E72" s="895"/>
      <c r="F72" s="895"/>
      <c r="G72" s="895"/>
      <c r="H72" s="895"/>
      <c r="I72" s="1046"/>
    </row>
    <row r="73" spans="1:9">
      <c r="A73" s="894" t="s">
        <v>375</v>
      </c>
      <c r="B73" s="893">
        <f>intMF!AI143</f>
        <v>0.1472465935684204</v>
      </c>
      <c r="C73" s="893">
        <f>intMF!AJ143</f>
        <v>0.14060468785517305</v>
      </c>
      <c r="D73" s="893">
        <f>intMF!AK143</f>
        <v>0.13730700006982607</v>
      </c>
      <c r="E73" s="893">
        <f>intMF!AL143</f>
        <v>0.13833556353989615</v>
      </c>
      <c r="F73" s="893">
        <f>intMF!AM143</f>
        <v>0.13862613073972646</v>
      </c>
      <c r="G73" s="893">
        <f>intMF!AN143</f>
        <v>0.13661293871597899</v>
      </c>
      <c r="H73" s="893">
        <f>intMF!AO143</f>
        <v>0.18282734001819501</v>
      </c>
      <c r="I73" s="1044">
        <f t="shared" ref="I73:I91" si="7">AVERAGE(B73:G73)</f>
        <v>0.13978881908150351</v>
      </c>
    </row>
    <row r="74" spans="1:9">
      <c r="A74" s="894" t="s">
        <v>75</v>
      </c>
      <c r="B74" s="893">
        <f>intMF!AI144</f>
        <v>0.7046394414754279</v>
      </c>
      <c r="C74" s="893">
        <f>intMF!AJ144</f>
        <v>0.74304852388262865</v>
      </c>
      <c r="D74" s="893">
        <f>intMF!AK144</f>
        <v>0.74209783748274694</v>
      </c>
      <c r="E74" s="893">
        <f>intMF!AL144</f>
        <v>0.72167280486426233</v>
      </c>
      <c r="F74" s="893">
        <f>intMF!AM144</f>
        <v>0.69455088922936348</v>
      </c>
      <c r="G74" s="893">
        <f>intMF!AN144</f>
        <v>0.68537850445943616</v>
      </c>
      <c r="H74" s="893">
        <f>intMF!AO144</f>
        <v>0.69529464448015788</v>
      </c>
      <c r="I74" s="1044">
        <f t="shared" si="7"/>
        <v>0.71523133356564417</v>
      </c>
    </row>
    <row r="75" spans="1:9">
      <c r="A75" s="890" t="s">
        <v>76</v>
      </c>
      <c r="B75" s="893">
        <f>intMF!AI145</f>
        <v>0.30669377126840536</v>
      </c>
      <c r="C75" s="893">
        <f>intMF!AJ145</f>
        <v>0.28307287125731312</v>
      </c>
      <c r="D75" s="893">
        <f>intMF!AK145</f>
        <v>0.31094340342307836</v>
      </c>
      <c r="E75" s="893">
        <f>intMF!AL145</f>
        <v>0.31001779914233563</v>
      </c>
      <c r="F75" s="893">
        <f>intMF!AM145</f>
        <v>0.30097816664193822</v>
      </c>
      <c r="G75" s="893">
        <f>intMF!AN145</f>
        <v>0.30441228476918314</v>
      </c>
      <c r="H75" s="893">
        <f>intMF!AO145</f>
        <v>0.2253057091146537</v>
      </c>
      <c r="I75" s="1044">
        <f t="shared" si="7"/>
        <v>0.30268638275037563</v>
      </c>
    </row>
    <row r="76" spans="1:9">
      <c r="A76" s="894" t="s">
        <v>77</v>
      </c>
      <c r="B76" s="893">
        <f>intMF!AI146</f>
        <v>7.856579729688179E-2</v>
      </c>
      <c r="C76" s="893">
        <f>intMF!AJ146</f>
        <v>6.9351973384502941E-2</v>
      </c>
      <c r="D76" s="893">
        <f>intMF!AK146</f>
        <v>6.894017818555738E-2</v>
      </c>
      <c r="E76" s="893">
        <f>intMF!AL146</f>
        <v>7.2895680473446814E-2</v>
      </c>
      <c r="F76" s="893">
        <f>intMF!AM146</f>
        <v>7.4713932922589196E-2</v>
      </c>
      <c r="G76" s="893">
        <f>intMF!AN146</f>
        <v>7.5231118864475324E-2</v>
      </c>
      <c r="H76" s="893">
        <f>intMF!AO146</f>
        <v>9.8142096767665846E-3</v>
      </c>
      <c r="I76" s="1044">
        <f t="shared" si="7"/>
        <v>7.3283113521242241E-2</v>
      </c>
    </row>
    <row r="77" spans="1:9">
      <c r="A77" s="894" t="s">
        <v>78</v>
      </c>
      <c r="B77" s="893">
        <f>intMF!AI147</f>
        <v>0.22812797397152354</v>
      </c>
      <c r="C77" s="893">
        <f>intMF!AJ147</f>
        <v>0.21372089787281018</v>
      </c>
      <c r="D77" s="893">
        <f>intMF!AK147</f>
        <v>0.24200322523752096</v>
      </c>
      <c r="E77" s="893">
        <f>intMF!AL147</f>
        <v>0.23712211866888883</v>
      </c>
      <c r="F77" s="893">
        <f>intMF!AM147</f>
        <v>0.22626423371934903</v>
      </c>
      <c r="G77" s="893">
        <f>intMF!AN147</f>
        <v>0.22918116590470783</v>
      </c>
      <c r="H77" s="893">
        <f>intMF!AO147</f>
        <v>0.21549149943788712</v>
      </c>
      <c r="I77" s="1044">
        <f t="shared" si="7"/>
        <v>0.22940326922913337</v>
      </c>
    </row>
    <row r="78" spans="1:9">
      <c r="A78" s="890" t="s">
        <v>79</v>
      </c>
      <c r="B78" s="893">
        <f>intMF!AI148</f>
        <v>0</v>
      </c>
      <c r="C78" s="893">
        <f>intMF!AJ148</f>
        <v>0</v>
      </c>
      <c r="D78" s="893">
        <f>intMF!AK148</f>
        <v>0</v>
      </c>
      <c r="E78" s="893">
        <f>intMF!AL148</f>
        <v>0</v>
      </c>
      <c r="F78" s="893">
        <f>intMF!AM148</f>
        <v>0</v>
      </c>
      <c r="G78" s="893">
        <f>intMF!AN148</f>
        <v>0</v>
      </c>
      <c r="H78" s="893">
        <f>intMF!AO148</f>
        <v>0</v>
      </c>
      <c r="I78" s="1044">
        <f t="shared" si="7"/>
        <v>0</v>
      </c>
    </row>
    <row r="79" spans="1:9">
      <c r="A79" s="894" t="s">
        <v>376</v>
      </c>
      <c r="B79" s="893">
        <f>intMF!AI149</f>
        <v>0</v>
      </c>
      <c r="C79" s="893">
        <f>intMF!AJ149</f>
        <v>0</v>
      </c>
      <c r="D79" s="893">
        <f>intMF!AK149</f>
        <v>0</v>
      </c>
      <c r="E79" s="893">
        <f>intMF!AL149</f>
        <v>0</v>
      </c>
      <c r="F79" s="893">
        <f>intMF!AM149</f>
        <v>0</v>
      </c>
      <c r="G79" s="893">
        <f>intMF!AN149</f>
        <v>0</v>
      </c>
      <c r="H79" s="893">
        <f>intMF!AO149</f>
        <v>0</v>
      </c>
      <c r="I79" s="1044">
        <f t="shared" si="7"/>
        <v>0</v>
      </c>
    </row>
    <row r="80" spans="1:9">
      <c r="A80" s="894" t="s">
        <v>80</v>
      </c>
      <c r="B80" s="893">
        <f>intMF!AI150</f>
        <v>0.14803438806026842</v>
      </c>
      <c r="C80" s="893">
        <f>intMF!AJ150</f>
        <v>0.11634678826219819</v>
      </c>
      <c r="D80" s="893">
        <f>intMF!AK150</f>
        <v>0.12059516244742696</v>
      </c>
      <c r="E80" s="893">
        <f>intMF!AL150</f>
        <v>0.13999163159584155</v>
      </c>
      <c r="F80" s="893">
        <f>intMF!AM150</f>
        <v>0.16682298003091017</v>
      </c>
      <c r="G80" s="893">
        <f>intMF!AN150</f>
        <v>0.17800855682458477</v>
      </c>
      <c r="H80" s="893">
        <f>intMF!AO150</f>
        <v>0.12187801550164706</v>
      </c>
      <c r="I80" s="1044">
        <f t="shared" si="7"/>
        <v>0.1449665845368717</v>
      </c>
    </row>
    <row r="81" spans="1:9">
      <c r="A81" s="894" t="s">
        <v>81</v>
      </c>
      <c r="B81" s="893">
        <f>intMF!AI151</f>
        <v>-8.8634621312224174E-3</v>
      </c>
      <c r="C81" s="893">
        <f>intMF!AJ151</f>
        <v>-1.1097521360296833E-2</v>
      </c>
      <c r="D81" s="893">
        <f>intMF!AK151</f>
        <v>-4.6101185998429078E-3</v>
      </c>
      <c r="E81" s="893">
        <f>intMF!AL151</f>
        <v>2.0593003816330349E-2</v>
      </c>
      <c r="F81" s="893">
        <f>intMF!AM151</f>
        <v>3.419425819377072E-2</v>
      </c>
      <c r="G81" s="893">
        <f>intMF!AN151</f>
        <v>4.0096971401321249E-2</v>
      </c>
      <c r="H81" s="893">
        <f>intMF!AO151</f>
        <v>-3.4413132710594374E-2</v>
      </c>
      <c r="I81" s="1044">
        <f t="shared" si="7"/>
        <v>1.1718855220010026E-2</v>
      </c>
    </row>
    <row r="82" spans="1:9">
      <c r="A82" s="894" t="s">
        <v>377</v>
      </c>
      <c r="B82" s="893">
        <f>intMF!AI152</f>
        <v>0.15689785019149083</v>
      </c>
      <c r="C82" s="893">
        <f>intMF!AJ152</f>
        <v>0.12744430962249503</v>
      </c>
      <c r="D82" s="893">
        <f>intMF!AK152</f>
        <v>0.12520528104726986</v>
      </c>
      <c r="E82" s="893">
        <f>intMF!AL152</f>
        <v>0.1193986277795112</v>
      </c>
      <c r="F82" s="893">
        <f>intMF!AM152</f>
        <v>0.13262872183713945</v>
      </c>
      <c r="G82" s="893">
        <f>intMF!AN152</f>
        <v>0.13791158542326354</v>
      </c>
      <c r="H82" s="893">
        <f>intMF!AO152</f>
        <v>0.15629114821224144</v>
      </c>
      <c r="I82" s="1044">
        <f t="shared" si="7"/>
        <v>0.13324772931686166</v>
      </c>
    </row>
    <row r="83" spans="1:9">
      <c r="A83" s="894" t="s">
        <v>378</v>
      </c>
      <c r="B83" s="893">
        <f>intMF!AI153</f>
        <v>-0.15865938320813694</v>
      </c>
      <c r="C83" s="893">
        <f>intMF!AJ153</f>
        <v>-0.16672608299511493</v>
      </c>
      <c r="D83" s="893">
        <f>intMF!AK153</f>
        <v>-0.19034824097565139</v>
      </c>
      <c r="E83" s="893">
        <f>intMF!AL153</f>
        <v>-0.17002616754649408</v>
      </c>
      <c r="F83" s="893">
        <f>intMF!AM153</f>
        <v>-0.13415518661102804</v>
      </c>
      <c r="G83" s="893">
        <f>intMF!AN153</f>
        <v>-0.12640372794459837</v>
      </c>
      <c r="H83" s="893">
        <f>intMF!AO153</f>
        <v>-0.10342769361300663</v>
      </c>
      <c r="I83" s="1044">
        <f t="shared" si="7"/>
        <v>-0.15771979821350393</v>
      </c>
    </row>
    <row r="84" spans="1:9">
      <c r="A84" s="894" t="s">
        <v>82</v>
      </c>
      <c r="B84" s="893">
        <f>intMF!AI154</f>
        <v>0.30133271089458991</v>
      </c>
      <c r="C84" s="893">
        <f>intMF!AJ154</f>
        <v>0.34433352826269048</v>
      </c>
      <c r="D84" s="893">
        <f>intMF!AK154</f>
        <v>0.37534815194368099</v>
      </c>
      <c r="E84" s="893">
        <f>intMF!AL154</f>
        <v>0.39061615343208683</v>
      </c>
      <c r="F84" s="893">
        <f>intMF!AM154</f>
        <v>0.41449553018283963</v>
      </c>
      <c r="G84" s="893">
        <f>intMF!AN154</f>
        <v>0.42808612240401184</v>
      </c>
      <c r="H84" s="893">
        <f>intMF!AO154</f>
        <v>0.39574631215908523</v>
      </c>
      <c r="I84" s="1044">
        <f t="shared" si="7"/>
        <v>0.37570203285331666</v>
      </c>
    </row>
    <row r="85" spans="1:9">
      <c r="A85" s="894" t="s">
        <v>83</v>
      </c>
      <c r="B85" s="893">
        <f>intMF!AI155</f>
        <v>0.10625559479370755</v>
      </c>
      <c r="C85" s="893">
        <f>intMF!AJ155</f>
        <v>0.14247485706854099</v>
      </c>
      <c r="D85" s="893">
        <f>intMF!AK155</f>
        <v>0.16870748644306652</v>
      </c>
      <c r="E85" s="893">
        <f>intMF!AL155</f>
        <v>0.17952891589429515</v>
      </c>
      <c r="F85" s="893">
        <f>intMF!AM155</f>
        <v>0.19771302311652614</v>
      </c>
      <c r="G85" s="893">
        <f>intMF!AN155</f>
        <v>0.21043445230442415</v>
      </c>
      <c r="H85" s="893">
        <f>intMF!AO155</f>
        <v>1.8750702119087813E-3</v>
      </c>
      <c r="I85" s="1044">
        <f t="shared" si="7"/>
        <v>0.16751905493676009</v>
      </c>
    </row>
    <row r="86" spans="1:9">
      <c r="A86" s="894" t="s">
        <v>84</v>
      </c>
      <c r="B86" s="893">
        <f>intMF!AI156</f>
        <v>0.45999209410272685</v>
      </c>
      <c r="C86" s="893">
        <f>intMF!AJ156</f>
        <v>0.51105961125780541</v>
      </c>
      <c r="D86" s="893">
        <f>intMF!AK156</f>
        <v>0.56569639291933238</v>
      </c>
      <c r="E86" s="893">
        <f>intMF!AL156</f>
        <v>0.56064232097858091</v>
      </c>
      <c r="F86" s="893">
        <f>intMF!AM156</f>
        <v>0.54865071679386768</v>
      </c>
      <c r="G86" s="893">
        <f>intMF!AN156</f>
        <v>0.5544898503486102</v>
      </c>
      <c r="H86" s="893">
        <f>intMF!AO156</f>
        <v>0.49917400577209187</v>
      </c>
      <c r="I86" s="1044">
        <f t="shared" si="7"/>
        <v>0.53342183106682051</v>
      </c>
    </row>
    <row r="87" spans="1:9">
      <c r="A87" s="890" t="s">
        <v>85</v>
      </c>
      <c r="B87" s="893">
        <f>intMF!AI157</f>
        <v>0.10406124955253405</v>
      </c>
      <c r="C87" s="893">
        <f>intMF!AJ157</f>
        <v>0.13927955113816068</v>
      </c>
      <c r="D87" s="893">
        <f>intMF!AK157</f>
        <v>0.1655212723653644</v>
      </c>
      <c r="E87" s="893">
        <f>intMF!AL157</f>
        <v>0.17660068090508799</v>
      </c>
      <c r="F87" s="893">
        <f>intMF!AM157</f>
        <v>0.194875172921083</v>
      </c>
      <c r="G87" s="893">
        <f>intMF!AN157</f>
        <v>0.20773762578162758</v>
      </c>
      <c r="H87" s="893">
        <f>intMF!AO157</f>
        <v>0.19471534160021717</v>
      </c>
      <c r="I87" s="1044">
        <f t="shared" si="7"/>
        <v>0.16467925877730963</v>
      </c>
    </row>
    <row r="88" spans="1:9">
      <c r="A88" s="894" t="s">
        <v>1130</v>
      </c>
      <c r="B88" s="893">
        <f>intMF!AI158</f>
        <v>3.1454030786329024E-2</v>
      </c>
      <c r="C88" s="893">
        <f>intMF!AJ158</f>
        <v>2.0676841288754126E-2</v>
      </c>
      <c r="D88" s="893">
        <f>intMF!AK158</f>
        <v>1.5598538097115294E-2</v>
      </c>
      <c r="E88" s="893">
        <f>intMF!AL158</f>
        <v>1.2682807928859159E-2</v>
      </c>
      <c r="F88" s="893">
        <f>intMF!AM158</f>
        <v>1.0461712751066259E-2</v>
      </c>
      <c r="G88" s="893">
        <f>intMF!AN158</f>
        <v>8.7570169368220083E-3</v>
      </c>
      <c r="H88" s="893">
        <f>intMF!AO158</f>
        <v>4.4253153561878058E-3</v>
      </c>
      <c r="I88" s="1044">
        <f t="shared" si="7"/>
        <v>1.6605157964824313E-2</v>
      </c>
    </row>
    <row r="89" spans="1:9">
      <c r="A89" s="894" t="s">
        <v>87</v>
      </c>
      <c r="B89" s="893">
        <f>intMF!AI159</f>
        <v>5.3123099434804356E-3</v>
      </c>
      <c r="C89" s="893">
        <f>intMF!AJ159</f>
        <v>-5.5281497892885698E-3</v>
      </c>
      <c r="D89" s="893">
        <f>intMF!AK159</f>
        <v>-9.7428034567135016E-3</v>
      </c>
      <c r="E89" s="893">
        <f>intMF!AL159</f>
        <v>-9.6901361364635907E-3</v>
      </c>
      <c r="F89" s="893">
        <f>intMF!AM159</f>
        <v>-9.4315205168235758E-3</v>
      </c>
      <c r="G89" s="893">
        <f>intMF!AN159</f>
        <v>-9.3451209418063258E-3</v>
      </c>
      <c r="H89" s="893">
        <f>intMF!AO159</f>
        <v>-8.360254793151143E-3</v>
      </c>
      <c r="I89" s="1044">
        <f t="shared" si="7"/>
        <v>-6.4042368162691883E-3</v>
      </c>
    </row>
    <row r="90" spans="1:9">
      <c r="A90" s="894" t="s">
        <v>531</v>
      </c>
      <c r="B90" s="893">
        <f>intMF!AI160</f>
        <v>2.614172084284859E-2</v>
      </c>
      <c r="C90" s="893">
        <f>intMF!AJ160</f>
        <v>2.6204991078042698E-2</v>
      </c>
      <c r="D90" s="893">
        <f>intMF!AK160</f>
        <v>2.5341341553828795E-2</v>
      </c>
      <c r="E90" s="893">
        <f>intMF!AL160</f>
        <v>2.2372944065322749E-2</v>
      </c>
      <c r="F90" s="893">
        <f>intMF!AM160</f>
        <v>1.9893233267889835E-2</v>
      </c>
      <c r="G90" s="893">
        <f>intMF!AN160</f>
        <v>1.8102137878628334E-2</v>
      </c>
      <c r="H90" s="893">
        <f>intMF!AO160</f>
        <v>1.2785570149338949E-2</v>
      </c>
      <c r="I90" s="1044">
        <f t="shared" si="7"/>
        <v>2.3009394781093498E-2</v>
      </c>
    </row>
    <row r="91" spans="1:9">
      <c r="A91" s="896" t="s">
        <v>193</v>
      </c>
      <c r="B91" s="893">
        <f>intMF!AI161</f>
        <v>0.17948841884659744</v>
      </c>
      <c r="C91" s="893">
        <f>intMF!AJ161</f>
        <v>0.13702362955095232</v>
      </c>
      <c r="D91" s="893">
        <f>intMF!AK161</f>
        <v>0.13619370054454225</v>
      </c>
      <c r="E91" s="893">
        <f>intMF!AL161</f>
        <v>0.15267443952470069</v>
      </c>
      <c r="F91" s="893">
        <f>intMF!AM161</f>
        <v>0.17728469278197642</v>
      </c>
      <c r="G91" s="893">
        <f>intMF!AN161</f>
        <v>0.18676557376140679</v>
      </c>
      <c r="H91" s="893">
        <f>intMF!AO161</f>
        <v>0.12630333085783488</v>
      </c>
      <c r="I91" s="1044">
        <f t="shared" si="7"/>
        <v>0.16157174250169601</v>
      </c>
    </row>
    <row r="92" spans="1:9" ht="16">
      <c r="A92" s="897" t="s">
        <v>88</v>
      </c>
      <c r="B92" s="893"/>
      <c r="C92" s="1058" t="s">
        <v>55</v>
      </c>
      <c r="D92" s="895" t="s">
        <v>55</v>
      </c>
      <c r="E92" s="895" t="s">
        <v>55</v>
      </c>
      <c r="F92" s="895" t="s">
        <v>55</v>
      </c>
      <c r="G92" s="895" t="s">
        <v>55</v>
      </c>
      <c r="H92" s="895" t="s">
        <v>55</v>
      </c>
      <c r="I92" s="1044"/>
    </row>
    <row r="93" spans="1:9">
      <c r="A93" s="898" t="s">
        <v>233</v>
      </c>
      <c r="B93" s="1060">
        <f>intMF!AI163</f>
        <v>0.18303957103433943</v>
      </c>
      <c r="C93" s="1060">
        <f>intMF!AJ163</f>
        <v>0.15364930070053773</v>
      </c>
      <c r="D93" s="1060">
        <f>intMF!AK163</f>
        <v>0.15054662260109866</v>
      </c>
      <c r="E93" s="1060">
        <f>intMF!AL163</f>
        <v>0.14177157184483394</v>
      </c>
      <c r="F93" s="1060">
        <f>intMF!AM163</f>
        <v>0.15252195510502928</v>
      </c>
      <c r="G93" s="1060">
        <f>intMF!AN163</f>
        <v>0.15601372330189187</v>
      </c>
      <c r="H93" s="1060">
        <f>intMF!AO163</f>
        <v>0.16907671836158039</v>
      </c>
      <c r="I93" s="1045">
        <f>AVERAGE(B93:G93)</f>
        <v>0.15625712409795514</v>
      </c>
    </row>
    <row r="94" spans="1:9">
      <c r="A94" s="898" t="s">
        <v>234</v>
      </c>
      <c r="B94" s="893">
        <f>intMF!AI164</f>
        <v>-0.12720535242180792</v>
      </c>
      <c r="C94" s="893">
        <f>intMF!AJ164</f>
        <v>-0.1460492417063608</v>
      </c>
      <c r="D94" s="893">
        <f>intMF!AK164</f>
        <v>-0.17474970287853611</v>
      </c>
      <c r="E94" s="893">
        <f>intMF!AL164</f>
        <v>-0.15734335961763493</v>
      </c>
      <c r="F94" s="893">
        <f>intMF!AM164</f>
        <v>-0.12369347385996179</v>
      </c>
      <c r="G94" s="893">
        <f>intMF!AN164</f>
        <v>-0.11764671100777635</v>
      </c>
      <c r="H94" s="893">
        <f>intMF!AO164</f>
        <v>-9.9002378256818818E-2</v>
      </c>
      <c r="I94" s="1044">
        <f t="shared" ref="I94:I95" si="8">AVERAGE(D94:H94)</f>
        <v>-0.1344871251241456</v>
      </c>
    </row>
    <row r="95" spans="1:9">
      <c r="A95" s="899" t="s">
        <v>194</v>
      </c>
      <c r="B95" s="1060">
        <f>intMF!AI165</f>
        <v>-0.12720535242180794</v>
      </c>
      <c r="C95" s="1060">
        <f>intMF!AJ165</f>
        <v>-0.14604924170636072</v>
      </c>
      <c r="D95" s="1060">
        <f>intMF!AK165</f>
        <v>-0.17474970287853614</v>
      </c>
      <c r="E95" s="1060">
        <f>intMF!AL165</f>
        <v>-0.15734335961763499</v>
      </c>
      <c r="F95" s="1060">
        <f>intMF!AM165</f>
        <v>-0.12369347385996182</v>
      </c>
      <c r="G95" s="1060">
        <f>intMF!AN165</f>
        <v>-0.11764671100777642</v>
      </c>
      <c r="H95" s="1060">
        <f>intMF!AO165</f>
        <v>-9.9002378256818749E-2</v>
      </c>
      <c r="I95" s="1045">
        <f t="shared" si="8"/>
        <v>-0.13448712512414562</v>
      </c>
    </row>
    <row r="96" spans="1:9">
      <c r="A96" s="899" t="s">
        <v>195</v>
      </c>
      <c r="B96" s="893" t="str">
        <f>intMF!AI166</f>
        <v>check</v>
      </c>
      <c r="C96" s="893" t="str">
        <f>intMF!AJ166</f>
        <v/>
      </c>
      <c r="D96" s="893" t="str">
        <f>intMF!AK166</f>
        <v/>
      </c>
      <c r="E96" s="893" t="str">
        <f>intMF!AL166</f>
        <v/>
      </c>
      <c r="F96" s="893" t="str">
        <f>intMF!AM166</f>
        <v/>
      </c>
      <c r="G96" s="893" t="str">
        <f>intMF!AN166</f>
        <v/>
      </c>
      <c r="H96" s="893" t="str">
        <f>intMF!AO166</f>
        <v/>
      </c>
      <c r="I96" s="1044" t="e">
        <f t="shared" ref="I96" si="9">AVERAGE(B96:G96)</f>
        <v>#DIV/0!</v>
      </c>
    </row>
    <row r="97" spans="1:10">
      <c r="A97" s="899" t="s">
        <v>232</v>
      </c>
      <c r="B97" s="1060">
        <f>intMF!AI167</f>
        <v>18785.493999999999</v>
      </c>
      <c r="C97" s="1060">
        <f>intMF!AJ167</f>
        <v>21218.980348792029</v>
      </c>
      <c r="D97" s="1060">
        <f>intMF!AK167</f>
        <v>24187.06300773894</v>
      </c>
      <c r="E97" s="1060">
        <f>intMF!AL167</f>
        <v>27582.519981569942</v>
      </c>
      <c r="F97" s="1060">
        <f>intMF!AM167</f>
        <v>31284.004755875983</v>
      </c>
      <c r="G97" s="1060">
        <f>intMF!AN167</f>
        <v>35488.764415626327</v>
      </c>
      <c r="H97" s="1060">
        <f>intMF!AO167</f>
        <v>43218.987590843346</v>
      </c>
      <c r="I97" s="1045">
        <f>AVERAGE(B97:G97)</f>
        <v>26424.471084933873</v>
      </c>
    </row>
    <row r="98" spans="1:10">
      <c r="A98" s="899" t="s">
        <v>1273</v>
      </c>
      <c r="B98" s="1061">
        <f>intMF!AI168</f>
        <v>0.12987208812975015</v>
      </c>
      <c r="C98" s="1061">
        <f>intMF!AJ168</f>
        <v>0.12954071629907782</v>
      </c>
      <c r="D98" s="1061">
        <f>intMF!AK168</f>
        <v>0.13987866571146901</v>
      </c>
      <c r="E98" s="1061">
        <f>intMF!AL168</f>
        <v>0.1403831863647349</v>
      </c>
      <c r="F98" s="1061">
        <f>intMF!AM168</f>
        <v>0.13419675855503033</v>
      </c>
      <c r="G98" s="1061">
        <f>intMF!AN168</f>
        <v>0.13440605486932022</v>
      </c>
      <c r="H98" s="1061">
        <f>intMF!AO168</f>
        <v>0.21782170505246623</v>
      </c>
      <c r="I98" s="1044">
        <f t="shared" ref="I98" si="10">AVERAGE(B98:G98)</f>
        <v>0.13471291165489707</v>
      </c>
    </row>
    <row r="99" spans="1:10">
      <c r="A99" s="900" t="s">
        <v>1274</v>
      </c>
      <c r="B99" s="1060">
        <f>intMF!AI172</f>
        <v>2.2141675313800624E-2</v>
      </c>
      <c r="C99" s="1060">
        <f>intMF!AJ172</f>
        <v>2.2205503892761103E-2</v>
      </c>
      <c r="D99" s="1060">
        <f>intMF!AK172</f>
        <v>2.2203529041014969E-2</v>
      </c>
      <c r="E99" s="1060">
        <f>intMF!AL172</f>
        <v>2.2170535807484182E-2</v>
      </c>
      <c r="F99" s="1060">
        <f>intMF!AM172</f>
        <v>2.21089262761891E-2</v>
      </c>
      <c r="G99" s="1060">
        <f>intMF!AN172</f>
        <v>2.201984380933153E-2</v>
      </c>
      <c r="H99" s="1060">
        <f>intMF!AO172</f>
        <v>2.1908578953669045E-2</v>
      </c>
      <c r="I99" s="1045">
        <f>AVERAGE(B99:G99)</f>
        <v>2.214166902343025E-2</v>
      </c>
    </row>
    <row r="100" spans="1:10" ht="16">
      <c r="A100" s="901" t="s">
        <v>89</v>
      </c>
      <c r="B100" s="893">
        <f>intMF!AI173</f>
        <v>1029.2457890642522</v>
      </c>
      <c r="C100" s="893">
        <f>intMF!AJ173</f>
        <v>1044.4196118342647</v>
      </c>
      <c r="D100" s="893">
        <f>intMF!AK173</f>
        <v>1080.0611108093274</v>
      </c>
      <c r="E100" s="893">
        <f>intMF!AL173</f>
        <v>1125.9622283979356</v>
      </c>
      <c r="F100" s="893">
        <f>intMF!AM173</f>
        <v>1175.917419257335</v>
      </c>
      <c r="G100" s="893">
        <f>intMF!AN173</f>
        <v>1241.8461293377811</v>
      </c>
      <c r="H100" s="893">
        <f>intMF!AO173</f>
        <v>1427.4618738111567</v>
      </c>
      <c r="I100" s="1044">
        <f t="shared" ref="I100" si="11">AVERAGE(B100:G100)</f>
        <v>1116.242048116816</v>
      </c>
    </row>
    <row r="101" spans="1:10">
      <c r="A101" s="902" t="s">
        <v>1275</v>
      </c>
      <c r="B101" s="1060">
        <f>intMF!AI174</f>
        <v>6.5410036887179723E-2</v>
      </c>
      <c r="C101" s="1060">
        <f>intMF!AJ174</f>
        <v>5.4019642167889348E-2</v>
      </c>
      <c r="D101" s="1060">
        <f>intMF!AK174</f>
        <v>5.5668927287138237E-2</v>
      </c>
      <c r="E101" s="1060">
        <f>intMF!AL174</f>
        <v>5.8246964387862477E-2</v>
      </c>
      <c r="F101" s="1060">
        <f>intMF!AM174</f>
        <v>5.2481801278231321E-2</v>
      </c>
      <c r="G101" s="1060">
        <f>intMF!AN174</f>
        <v>5.3113775675421859E-2</v>
      </c>
      <c r="H101" s="1060">
        <f>intMF!AO174</f>
        <v>6.2727756851721272E-2</v>
      </c>
      <c r="I101" s="1045">
        <f>AVERAGE(B101:G101)</f>
        <v>5.6490191280620494E-2</v>
      </c>
    </row>
    <row r="102" spans="1:10">
      <c r="A102" s="902" t="s">
        <v>1276</v>
      </c>
      <c r="B102" s="1060">
        <f>intMF!AI172</f>
        <v>2.2141675313800624E-2</v>
      </c>
      <c r="C102" s="1060">
        <f>intMF!AJ172</f>
        <v>2.2205503892761103E-2</v>
      </c>
      <c r="D102" s="1060">
        <f>intMF!AK172</f>
        <v>2.2203529041014969E-2</v>
      </c>
      <c r="E102" s="1060">
        <f>intMF!AL172</f>
        <v>2.2170535807484182E-2</v>
      </c>
      <c r="F102" s="1060">
        <f>intMF!AM172</f>
        <v>2.21089262761891E-2</v>
      </c>
      <c r="G102" s="1060">
        <f>intMF!AN172</f>
        <v>2.201984380933153E-2</v>
      </c>
      <c r="H102" s="1060">
        <f>intMF!AO172</f>
        <v>2.1908578953669045E-2</v>
      </c>
      <c r="I102" s="1045">
        <f>AVERAGE(B102:G102)</f>
        <v>2.214166902343025E-2</v>
      </c>
    </row>
    <row r="103" spans="1:10" ht="16">
      <c r="A103" s="901" t="s">
        <v>90</v>
      </c>
      <c r="B103" s="893">
        <f>intMF!AI173</f>
        <v>1029.2457890642522</v>
      </c>
      <c r="C103" s="893">
        <f>intMF!AJ173</f>
        <v>1044.4196118342647</v>
      </c>
      <c r="D103" s="893">
        <f>intMF!AK173</f>
        <v>1080.0611108093274</v>
      </c>
      <c r="E103" s="893">
        <f>intMF!AL173</f>
        <v>1125.9622283979356</v>
      </c>
      <c r="F103" s="893">
        <f>intMF!AM173</f>
        <v>1175.917419257335</v>
      </c>
      <c r="G103" s="893">
        <f>intMF!AN173</f>
        <v>1241.8461293377811</v>
      </c>
      <c r="H103" s="893">
        <f>intMF!AO173</f>
        <v>1427.4618738111567</v>
      </c>
      <c r="I103" s="1044">
        <f t="shared" ref="I103" si="12">AVERAGE(B103:G103)</f>
        <v>1116.242048116816</v>
      </c>
    </row>
    <row r="104" spans="1:10">
      <c r="A104" s="902" t="s">
        <v>452</v>
      </c>
      <c r="B104" s="1060">
        <f>intMF!AI174</f>
        <v>6.5410036887179723E-2</v>
      </c>
      <c r="C104" s="1060">
        <f>intMF!AJ174</f>
        <v>5.4019642167889348E-2</v>
      </c>
      <c r="D104" s="1060">
        <f>intMF!AK174</f>
        <v>5.5668927287138237E-2</v>
      </c>
      <c r="E104" s="1060">
        <f>intMF!AL174</f>
        <v>5.8246964387862477E-2</v>
      </c>
      <c r="F104" s="1060">
        <f>intMF!AM174</f>
        <v>5.2481801278231321E-2</v>
      </c>
      <c r="G104" s="1060">
        <f>intMF!AN174</f>
        <v>5.3113775675421859E-2</v>
      </c>
      <c r="H104" s="1060">
        <f>intMF!AO174</f>
        <v>6.2727756851721272E-2</v>
      </c>
      <c r="I104" s="1045">
        <f>AVERAGE(B104:G104)</f>
        <v>5.6490191280620494E-2</v>
      </c>
    </row>
    <row r="105" spans="1:10">
      <c r="A105" s="902" t="s">
        <v>1277</v>
      </c>
      <c r="B105" s="1060">
        <f>intMF!AI175</f>
        <v>13535.362423060184</v>
      </c>
      <c r="C105" s="1060">
        <f>intMF!AJ175</f>
        <v>14028.508969045441</v>
      </c>
      <c r="D105" s="1060">
        <f>intMF!AK175</f>
        <v>14662.305330732481</v>
      </c>
      <c r="E105" s="1060">
        <f>intMF!AL175</f>
        <v>15509.352204422023</v>
      </c>
      <c r="F105" s="1060">
        <f>intMF!AM175</f>
        <v>16482.966454967991</v>
      </c>
      <c r="G105" s="1060">
        <f>intMF!AN175</f>
        <v>17803.951079965384</v>
      </c>
      <c r="H105" s="1060">
        <f>intMF!AO175</f>
        <v>21064.400316907733</v>
      </c>
      <c r="I105" s="1045">
        <f>AVERAGE(B105:G105)</f>
        <v>15337.074410365583</v>
      </c>
    </row>
    <row r="106" spans="1:10">
      <c r="A106" s="902" t="s">
        <v>1278</v>
      </c>
      <c r="B106" s="1060">
        <f>intMF!AI176</f>
        <v>1005.0857197158604</v>
      </c>
      <c r="C106" s="1060">
        <f>intMF!AJ176</f>
        <v>1019.4995535005345</v>
      </c>
      <c r="D106" s="1060">
        <f>intMF!AK176</f>
        <v>1048.4976755068851</v>
      </c>
      <c r="E106" s="1060">
        <f>intMF!AL176</f>
        <v>1089.1569697325922</v>
      </c>
      <c r="F106" s="1060">
        <f>intMF!AM176</f>
        <v>1135.0697151680988</v>
      </c>
      <c r="G106" s="1060">
        <f>intMF!AN176</f>
        <v>1199.1484314492318</v>
      </c>
      <c r="H106" s="1060">
        <f>intMF!AO176</f>
        <v>1383.1804077126426</v>
      </c>
      <c r="I106" s="1045">
        <f>AVERAGE(B106:G106)</f>
        <v>1082.7430108455339</v>
      </c>
    </row>
    <row r="107" spans="1:10" ht="15.5" thickBot="1">
      <c r="A107" s="903" t="s">
        <v>1279</v>
      </c>
      <c r="B107" s="1062">
        <f>intMF!AI180</f>
        <v>451.68511780117467</v>
      </c>
      <c r="C107" s="1062">
        <f>intMF!AJ180</f>
        <v>196.41873563393673</v>
      </c>
      <c r="D107" s="1062">
        <f>intMF!AK180</f>
        <v>885.2795140861341</v>
      </c>
      <c r="E107" s="1062">
        <f>intMF!AL180</f>
        <v>734.76387912540463</v>
      </c>
      <c r="F107" s="1062">
        <f>intMF!AM180</f>
        <v>216.93457162411951</v>
      </c>
      <c r="G107" s="1062">
        <f>intMF!AN180</f>
        <v>189.16049787199441</v>
      </c>
      <c r="H107" s="1062">
        <f>intMF!AO180</f>
        <v>1002.741096657339</v>
      </c>
      <c r="I107" s="1063">
        <f>AVERAGE(B107:G107)</f>
        <v>445.70705269046067</v>
      </c>
    </row>
    <row r="108" spans="1:10">
      <c r="I108" s="905"/>
    </row>
    <row r="109" spans="1:10" ht="15.5" thickBot="1">
      <c r="I109" s="418"/>
    </row>
    <row r="110" spans="1:10" ht="29.5">
      <c r="A110" s="906" t="s">
        <v>1280</v>
      </c>
      <c r="B110" s="907" t="s">
        <v>1269</v>
      </c>
      <c r="C110" s="908">
        <v>2024</v>
      </c>
      <c r="D110" s="908">
        <v>2025</v>
      </c>
      <c r="E110" s="908">
        <v>2026</v>
      </c>
      <c r="F110" s="908">
        <v>2027</v>
      </c>
      <c r="G110" s="908">
        <v>2028</v>
      </c>
      <c r="H110" s="908">
        <v>2029</v>
      </c>
      <c r="I110" s="909" t="s">
        <v>1281</v>
      </c>
      <c r="J110" s="910" t="s">
        <v>1282</v>
      </c>
    </row>
    <row r="111" spans="1:10" ht="16">
      <c r="A111" s="894"/>
      <c r="B111" s="911"/>
      <c r="C111" s="895"/>
      <c r="D111" s="895"/>
      <c r="E111" s="895"/>
      <c r="F111" s="895"/>
      <c r="G111" s="895"/>
      <c r="H111" s="895"/>
      <c r="I111" s="912"/>
      <c r="J111" s="913"/>
    </row>
    <row r="112" spans="1:10">
      <c r="A112" s="892" t="s">
        <v>1283</v>
      </c>
      <c r="B112" s="893">
        <f>intMF!AH135</f>
        <v>0.26612127488081622</v>
      </c>
      <c r="C112" s="893">
        <f>intMF!AI135</f>
        <v>0.24580769608720432</v>
      </c>
      <c r="D112" s="893">
        <f>intMF!AJ135</f>
        <v>0.24528982708689895</v>
      </c>
      <c r="E112" s="893">
        <f>intMF!AK135</f>
        <v>0.24124532772451243</v>
      </c>
      <c r="F112" s="893">
        <f>intMF!AL135</f>
        <v>0.23725567670195424</v>
      </c>
      <c r="G112" s="893">
        <f>intMF!AM135</f>
        <v>0.23106713258141759</v>
      </c>
      <c r="H112" s="893">
        <f>intMF!AN135</f>
        <v>0.22388303245600552</v>
      </c>
      <c r="I112" s="914">
        <f>AVERAGE(C112:H112)</f>
        <v>0.23742478210633219</v>
      </c>
      <c r="J112" s="1052">
        <v>0.1</v>
      </c>
    </row>
    <row r="113" spans="1:10">
      <c r="A113" s="892" t="s">
        <v>1284</v>
      </c>
      <c r="B113" s="893">
        <f>intMF!AH137</f>
        <v>0.20703253350597636</v>
      </c>
      <c r="C113" s="893">
        <f>intMF!AI137</f>
        <v>0.20965858017894021</v>
      </c>
      <c r="D113" s="893">
        <f>intMF!AJ137</f>
        <v>0.21593941470083172</v>
      </c>
      <c r="E113" s="893">
        <f>intMF!AK137</f>
        <v>0.21687469072836116</v>
      </c>
      <c r="F113" s="893">
        <f>intMF!AL137</f>
        <v>0.21778860224431248</v>
      </c>
      <c r="G113" s="893">
        <f>intMF!AM137</f>
        <v>0.21984642545886832</v>
      </c>
      <c r="H113" s="893">
        <f>intMF!AN137</f>
        <v>0.2226001624902568</v>
      </c>
      <c r="I113" s="914">
        <f t="shared" ref="I113:I115" si="13">AVERAGE(C113:H113)</f>
        <v>0.21711797930026178</v>
      </c>
      <c r="J113" s="1052">
        <v>0.28000000000000003</v>
      </c>
    </row>
    <row r="114" spans="1:10">
      <c r="A114" s="892" t="s">
        <v>1285</v>
      </c>
      <c r="B114" s="893">
        <f>intMF!AH139</f>
        <v>0.45714336752452289</v>
      </c>
      <c r="C114" s="893">
        <f>intMF!AI139</f>
        <v>0.47550146937844706</v>
      </c>
      <c r="D114" s="893">
        <f>intMF!AJ139</f>
        <v>0.4789122612224439</v>
      </c>
      <c r="E114" s="893">
        <f>intMF!AK139</f>
        <v>0.47374791063084376</v>
      </c>
      <c r="F114" s="893">
        <f>intMF!AL139</f>
        <v>0.46784264511627283</v>
      </c>
      <c r="G114" s="893">
        <f>intMF!AM139</f>
        <v>0.46437465046208404</v>
      </c>
      <c r="H114" s="893">
        <f>intMF!AN139</f>
        <v>0.46564689016425909</v>
      </c>
      <c r="I114" s="914">
        <f t="shared" si="13"/>
        <v>0.47100430449572511</v>
      </c>
      <c r="J114" s="1052">
        <v>0.62</v>
      </c>
    </row>
    <row r="115" spans="1:10">
      <c r="A115" s="894" t="s">
        <v>73</v>
      </c>
      <c r="B115" s="893">
        <f>intMF!AH140</f>
        <v>6.9702824088684542E-2</v>
      </c>
      <c r="C115" s="893">
        <f>intMF!AI140</f>
        <v>6.9032254355408496E-2</v>
      </c>
      <c r="D115" s="893">
        <f>intMF!AJ140</f>
        <v>6.9194468978249712E-2</v>
      </c>
      <c r="E115" s="893">
        <f>intMF!AK140</f>
        <v>6.9629495687329082E-2</v>
      </c>
      <c r="F115" s="893">
        <f>intMF!AL140</f>
        <v>7.3050884774598132E-2</v>
      </c>
      <c r="G115" s="893">
        <f>intMF!AM140</f>
        <v>7.5257381182798427E-2</v>
      </c>
      <c r="H115" s="893">
        <f>intMF!AN140</f>
        <v>7.4721183117112636E-2</v>
      </c>
      <c r="I115" s="914">
        <f t="shared" si="13"/>
        <v>7.1814278015916069E-2</v>
      </c>
      <c r="J115" s="1053"/>
    </row>
    <row r="116" spans="1:10" ht="15.5" thickBot="1">
      <c r="A116" s="915"/>
      <c r="B116" s="904"/>
      <c r="C116" s="916"/>
      <c r="D116" s="916"/>
      <c r="E116" s="916"/>
      <c r="F116" s="916"/>
      <c r="G116" s="916"/>
      <c r="H116" s="916"/>
      <c r="I116" s="917"/>
      <c r="J116" s="918"/>
    </row>
  </sheetData>
  <mergeCells count="1">
    <mergeCell ref="H2:H3"/>
  </mergeCells>
  <pageMargins left="0.7" right="0.7" top="0.75" bottom="0.75" header="0.3" footer="0.3"/>
  <pageSetup scale="6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32</vt:i4>
      </vt:variant>
    </vt:vector>
  </HeadingPairs>
  <TitlesOfParts>
    <vt:vector size="39" baseType="lpstr">
      <vt:lpstr>intMF</vt:lpstr>
      <vt:lpstr>Graphs</vt:lpstr>
      <vt:lpstr>IntMF_Refoto</vt:lpstr>
      <vt:lpstr>NST2 Costing</vt:lpstr>
      <vt:lpstr>SEI</vt:lpstr>
      <vt:lpstr>Rwametric</vt:lpstr>
      <vt:lpstr>NST2 MacroFrame summary</vt:lpstr>
      <vt:lpstr>BOP_OUTPUT</vt:lpstr>
      <vt:lpstr>BOP_Output_IMF_format</vt:lpstr>
      <vt:lpstr>BOP_REFOTO</vt:lpstr>
      <vt:lpstr>BOP_variables_for_Rwametric</vt:lpstr>
      <vt:lpstr>DOMDEBT_OUTPUT</vt:lpstr>
      <vt:lpstr>EXTDEBT_OUTPUT</vt:lpstr>
      <vt:lpstr>EXTFIN_ALL</vt:lpstr>
      <vt:lpstr>EXTFIN_PRINT</vt:lpstr>
      <vt:lpstr>FISC_Rwametric_Mdata_below</vt:lpstr>
      <vt:lpstr>FISCAL_DEBT_OUTPUT</vt:lpstr>
      <vt:lpstr>FISCAL2014_OUTPUT</vt:lpstr>
      <vt:lpstr>GEE_ALL</vt:lpstr>
      <vt:lpstr>MON_MF</vt:lpstr>
      <vt:lpstr>MON_MF_PRINT</vt:lpstr>
      <vt:lpstr>MON_Output</vt:lpstr>
      <vt:lpstr>OUTPUT_govtdebt_Rwametric_Qdata</vt:lpstr>
      <vt:lpstr>OUTPUT_intMFpaper</vt:lpstr>
      <vt:lpstr>intMF!Print_Area</vt:lpstr>
      <vt:lpstr>range_GEE_ALL__below_this_updated_February_2019</vt:lpstr>
      <vt:lpstr>REAL_Output</vt:lpstr>
      <vt:lpstr>REAL_REFOTO</vt:lpstr>
      <vt:lpstr>REAL_Rwametric_Adata_below</vt:lpstr>
      <vt:lpstr>REAL_Rwametric_Qdata_below</vt:lpstr>
      <vt:lpstr>SEI_PRINT</vt:lpstr>
      <vt:lpstr>Sum_SEI_Comparison</vt:lpstr>
      <vt:lpstr>Sum_SEI_PRINT</vt:lpstr>
      <vt:lpstr>Sum_SEI_PRINT_5thREVIEW</vt:lpstr>
      <vt:lpstr>Sum_SEI_PRINT_6thREVIEW</vt:lpstr>
      <vt:lpstr>Sum_SEI_PRINT_Febr17</vt:lpstr>
      <vt:lpstr>WEO_ALL</vt:lpstr>
      <vt:lpstr>WEO_PRINT</vt:lpstr>
      <vt:lpstr>WEOGAS_Rwametric_Qdata__IMF_Aug_2020__file_update_Nov_2020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akouwenaar</dc:creator>
  <cp:lastModifiedBy>Evariste MANIRUMVA</cp:lastModifiedBy>
  <cp:lastPrinted>2025-08-28T18:56:40Z</cp:lastPrinted>
  <dcterms:created xsi:type="dcterms:W3CDTF">2015-10-22T09:00:57Z</dcterms:created>
  <dcterms:modified xsi:type="dcterms:W3CDTF">2026-02-19T12:42:13Z</dcterms:modified>
</cp:coreProperties>
</file>