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KDocs\aa Local Docs\MyWorkingDocs\AK files\Rwa\MU-MF\MUiMF\integratedMF\2025\"/>
    </mc:Choice>
  </mc:AlternateContent>
  <xr:revisionPtr revIDLastSave="0" documentId="13_ncr:1_{6836B82C-4612-4FD5-B13F-BC562847FC35}" xr6:coauthVersionLast="47" xr6:coauthVersionMax="47" xr10:uidLastSave="{00000000-0000-0000-0000-000000000000}"/>
  <bookViews>
    <workbookView xWindow="-110" yWindow="-110" windowWidth="25820" windowHeight="15500" xr2:uid="{32E5CDEB-A6C1-4816-B2E4-EFE94DD23187}"/>
  </bookViews>
  <sheets>
    <sheet name="Sheet1" sheetId="1" r:id="rId1"/>
  </sheets>
  <definedNames>
    <definedName name="fiscal_tunes">Sheet1!$A$23:$AT$61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Q55" i="1"/>
  <c r="AP55" i="1"/>
  <c r="AO55" i="1"/>
  <c r="AN55" i="1"/>
  <c r="AM55" i="1"/>
  <c r="AL55" i="1"/>
  <c r="AP61" i="1"/>
  <c r="AP60" i="1"/>
  <c r="AO61" i="1"/>
  <c r="AM42" i="1"/>
  <c r="AM57" i="1" s="1"/>
  <c r="AL42" i="1"/>
  <c r="AL57" i="1" s="1"/>
  <c r="AP57" i="1"/>
  <c r="AR53" i="1"/>
  <c r="AR42" i="1"/>
  <c r="AY52" i="1"/>
  <c r="AV52" i="1"/>
  <c r="AS52" i="1"/>
  <c r="AS53" i="1" s="1"/>
  <c r="AS42" i="1" s="1"/>
  <c r="AZ53" i="1"/>
  <c r="AX25" i="1"/>
  <c r="AW25" i="1"/>
  <c r="AV25" i="1"/>
  <c r="AU25" i="1"/>
  <c r="AR25" i="1"/>
  <c r="AO25" i="1"/>
  <c r="AL25" i="1"/>
  <c r="AJ36" i="1"/>
  <c r="AK36" i="1" s="1"/>
  <c r="A50" i="1"/>
  <c r="AX44" i="1"/>
  <c r="AX45" i="1" s="1"/>
  <c r="AY43" i="1"/>
  <c r="AU44" i="1"/>
  <c r="AU46" i="1" s="1"/>
  <c r="AV43" i="1"/>
  <c r="AS43" i="1"/>
  <c r="AP43" i="1"/>
  <c r="AQ43" i="1" s="1"/>
  <c r="AM43" i="1"/>
  <c r="AN43" i="1" s="1"/>
  <c r="AY36" i="1"/>
  <c r="AZ36" i="1" s="1"/>
  <c r="AZ25" i="1" s="1"/>
  <c r="AV36" i="1"/>
  <c r="AW36" i="1" s="1"/>
  <c r="AZ13" i="1"/>
  <c r="AY13" i="1"/>
  <c r="AX13" i="1"/>
  <c r="AW13" i="1"/>
  <c r="AV13" i="1"/>
  <c r="AU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S13" i="1"/>
  <c r="A25" i="1"/>
  <c r="A43" i="1" s="1"/>
  <c r="A39" i="1"/>
  <c r="A46" i="1" s="1"/>
  <c r="AY33" i="1"/>
  <c r="AL32" i="1"/>
  <c r="AM31" i="1" s="1"/>
  <c r="AM32" i="1" s="1"/>
  <c r="AO31" i="1" s="1"/>
  <c r="AO32" i="1" s="1"/>
  <c r="AP31" i="1" s="1"/>
  <c r="AS36" i="1"/>
  <c r="AS25" i="1" s="1"/>
  <c r="AP36" i="1"/>
  <c r="AQ36" i="1" s="1"/>
  <c r="AQ25" i="1" s="1"/>
  <c r="AM36" i="1"/>
  <c r="AM25" i="1" s="1"/>
  <c r="AQ42" i="1"/>
  <c r="AQ57" i="1" s="1"/>
  <c r="AN42" i="1"/>
  <c r="AN57" i="1" s="1"/>
  <c r="AO53" i="1"/>
  <c r="AO42" i="1" s="1"/>
  <c r="AO57" i="1" s="1"/>
  <c r="AL53" i="1"/>
  <c r="AP52" i="1"/>
  <c r="AP53" i="1" s="1"/>
  <c r="AP42" i="1" s="1"/>
  <c r="AM52" i="1"/>
  <c r="AM53" i="1" s="1"/>
  <c r="AI42" i="1"/>
  <c r="AZ41" i="1"/>
  <c r="AY41" i="1"/>
  <c r="AX41" i="1"/>
  <c r="AW41" i="1"/>
  <c r="AV41" i="1"/>
  <c r="AU41" i="1"/>
  <c r="AT41" i="1"/>
  <c r="AS41" i="1"/>
  <c r="AR41" i="1"/>
  <c r="AR44" i="1" s="1"/>
  <c r="AQ41" i="1"/>
  <c r="AP41" i="1"/>
  <c r="AO41" i="1"/>
  <c r="AO44" i="1" s="1"/>
  <c r="AN41" i="1"/>
  <c r="AM41" i="1"/>
  <c r="AL41" i="1"/>
  <c r="AL44" i="1" s="1"/>
  <c r="AK41" i="1"/>
  <c r="AK44" i="1" s="1"/>
  <c r="AJ41" i="1"/>
  <c r="AJ44" i="1" s="1"/>
  <c r="AI41" i="1"/>
  <c r="AI44" i="1" s="1"/>
  <c r="AZ35" i="1"/>
  <c r="AY35" i="1"/>
  <c r="AX35" i="1"/>
  <c r="AX37" i="1" s="1"/>
  <c r="AX39" i="1" s="1"/>
  <c r="AW35" i="1"/>
  <c r="AW49" i="1" s="1"/>
  <c r="AV35" i="1"/>
  <c r="AV49" i="1" s="1"/>
  <c r="AU35" i="1"/>
  <c r="AU37" i="1" s="1"/>
  <c r="AU39" i="1" s="1"/>
  <c r="AT35" i="1"/>
  <c r="AT49" i="1" s="1"/>
  <c r="AS35" i="1"/>
  <c r="AS49" i="1" s="1"/>
  <c r="AR35" i="1"/>
  <c r="AR49" i="1" s="1"/>
  <c r="AQ35" i="1"/>
  <c r="AQ49" i="1" s="1"/>
  <c r="AP35" i="1"/>
  <c r="AO35" i="1"/>
  <c r="AO37" i="1" s="1"/>
  <c r="AO38" i="1" s="1"/>
  <c r="AN35" i="1"/>
  <c r="AM35" i="1"/>
  <c r="AL35" i="1"/>
  <c r="AL37" i="1" s="1"/>
  <c r="AL39" i="1" s="1"/>
  <c r="AK35" i="1"/>
  <c r="AJ35" i="1"/>
  <c r="AI35" i="1"/>
  <c r="AI37" i="1" s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K49" i="1" s="1"/>
  <c r="AJ30" i="1"/>
  <c r="AI30" i="1"/>
  <c r="A41" i="1"/>
  <c r="A35" i="1"/>
  <c r="A30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I24" i="1"/>
  <c r="AV23" i="1"/>
  <c r="AU23" i="1"/>
  <c r="AS23" i="1"/>
  <c r="AR23" i="1"/>
  <c r="AP23" i="1"/>
  <c r="AO23" i="1"/>
  <c r="AM23" i="1"/>
  <c r="AL23" i="1"/>
  <c r="AJ23" i="1"/>
  <c r="AI23" i="1"/>
  <c r="AW53" i="1"/>
  <c r="AW42" i="1" s="1"/>
  <c r="AT53" i="1"/>
  <c r="AT42" i="1" s="1"/>
  <c r="AQ53" i="1"/>
  <c r="AK53" i="1"/>
  <c r="AN53" i="1"/>
  <c r="AZ23" i="1"/>
  <c r="AW23" i="1"/>
  <c r="AT23" i="1"/>
  <c r="AQ23" i="1"/>
  <c r="AN23" i="1"/>
  <c r="AK23" i="1"/>
  <c r="AK24" i="1"/>
  <c r="AR57" i="1" l="1"/>
  <c r="AJ37" i="1"/>
  <c r="AJ50" i="1" s="1"/>
  <c r="AN49" i="1"/>
  <c r="AP49" i="1"/>
  <c r="AY49" i="1"/>
  <c r="AZ49" i="1"/>
  <c r="AI50" i="1"/>
  <c r="AP25" i="1"/>
  <c r="AI49" i="1"/>
  <c r="AJ49" i="1"/>
  <c r="AY25" i="1"/>
  <c r="AM49" i="1"/>
  <c r="AU49" i="1"/>
  <c r="AX49" i="1"/>
  <c r="AO49" i="1"/>
  <c r="AY44" i="1"/>
  <c r="AY46" i="1" s="1"/>
  <c r="AM44" i="1"/>
  <c r="AM45" i="1" s="1"/>
  <c r="AN44" i="1"/>
  <c r="AP44" i="1"/>
  <c r="AP46" i="1" s="1"/>
  <c r="AQ44" i="1"/>
  <c r="AU38" i="1"/>
  <c r="AL49" i="1"/>
  <c r="AO26" i="1"/>
  <c r="AO50" i="1" s="1"/>
  <c r="AK37" i="1"/>
  <c r="AK50" i="1" s="1"/>
  <c r="AL38" i="1"/>
  <c r="AX38" i="1"/>
  <c r="AL46" i="1"/>
  <c r="AL28" i="1" s="1"/>
  <c r="AL45" i="1"/>
  <c r="AR46" i="1"/>
  <c r="AR45" i="1"/>
  <c r="AM46" i="1"/>
  <c r="AO46" i="1"/>
  <c r="AO45" i="1"/>
  <c r="AO27" i="1" s="1"/>
  <c r="AV44" i="1"/>
  <c r="AX46" i="1"/>
  <c r="AO39" i="1"/>
  <c r="AO28" i="1" s="1"/>
  <c r="AU45" i="1"/>
  <c r="AS44" i="1"/>
  <c r="AZ43" i="1"/>
  <c r="AZ44" i="1" s="1"/>
  <c r="AT43" i="1"/>
  <c r="AT44" i="1" s="1"/>
  <c r="AW43" i="1"/>
  <c r="AW44" i="1" s="1"/>
  <c r="AV26" i="1"/>
  <c r="AY26" i="1"/>
  <c r="AW37" i="1"/>
  <c r="AV37" i="1"/>
  <c r="AP26" i="1"/>
  <c r="AQ26" i="1"/>
  <c r="AL26" i="1"/>
  <c r="AL50" i="1" s="1"/>
  <c r="AZ26" i="1"/>
  <c r="AZ37" i="1"/>
  <c r="AZ50" i="1" s="1"/>
  <c r="AM26" i="1"/>
  <c r="AR26" i="1"/>
  <c r="AS26" i="1"/>
  <c r="AU26" i="1"/>
  <c r="AU50" i="1" s="1"/>
  <c r="AW26" i="1"/>
  <c r="AX26" i="1"/>
  <c r="AX50" i="1" s="1"/>
  <c r="AM37" i="1"/>
  <c r="AM50" i="1" s="1"/>
  <c r="AI31" i="1"/>
  <c r="AI32" i="1"/>
  <c r="AJ31" i="1" s="1"/>
  <c r="AJ32" i="1" s="1"/>
  <c r="AQ37" i="1"/>
  <c r="AP32" i="1"/>
  <c r="AN33" i="1"/>
  <c r="AN36" i="1"/>
  <c r="AN25" i="1" s="1"/>
  <c r="AP37" i="1"/>
  <c r="AP50" i="1" s="1"/>
  <c r="AS37" i="1"/>
  <c r="AT36" i="1"/>
  <c r="AT25" i="1" s="1"/>
  <c r="AR37" i="1"/>
  <c r="AR50" i="1" s="1"/>
  <c r="AY37" i="1"/>
  <c r="AQ50" i="1" l="1"/>
  <c r="AL59" i="1"/>
  <c r="AL58" i="1"/>
  <c r="AO59" i="1"/>
  <c r="AP59" i="1"/>
  <c r="AP58" i="1"/>
  <c r="AO58" i="1"/>
  <c r="AM59" i="1"/>
  <c r="AM58" i="1"/>
  <c r="AV50" i="1"/>
  <c r="AL27" i="1"/>
  <c r="AW50" i="1"/>
  <c r="AY45" i="1"/>
  <c r="AY50" i="1"/>
  <c r="AS50" i="1"/>
  <c r="AP45" i="1"/>
  <c r="AP39" i="1"/>
  <c r="AP28" i="1" s="1"/>
  <c r="AP38" i="1"/>
  <c r="AS46" i="1"/>
  <c r="AS45" i="1"/>
  <c r="AV39" i="1"/>
  <c r="AV38" i="1"/>
  <c r="AM38" i="1"/>
  <c r="AM27" i="1" s="1"/>
  <c r="AM39" i="1"/>
  <c r="AM28" i="1" s="1"/>
  <c r="AV46" i="1"/>
  <c r="AV45" i="1"/>
  <c r="AY39" i="1"/>
  <c r="AY38" i="1"/>
  <c r="AR39" i="1"/>
  <c r="AR38" i="1"/>
  <c r="AS39" i="1"/>
  <c r="AS38" i="1"/>
  <c r="AT37" i="1"/>
  <c r="AT26" i="1"/>
  <c r="AN37" i="1"/>
  <c r="AN26" i="1"/>
  <c r="AQ33" i="1"/>
  <c r="AR31" i="1"/>
  <c r="AK33" i="1"/>
  <c r="AP27" i="1" l="1"/>
  <c r="AQ28" i="1" s="1"/>
  <c r="AN50" i="1"/>
  <c r="AT50" i="1"/>
  <c r="AR32" i="1"/>
  <c r="AR27" i="1"/>
  <c r="AN28" i="1"/>
  <c r="AS31" i="1" l="1"/>
  <c r="AR28" i="1"/>
  <c r="AS32" i="1" l="1"/>
  <c r="AS27" i="1"/>
  <c r="AT33" i="1"/>
  <c r="AU31" i="1" l="1"/>
  <c r="AS28" i="1"/>
  <c r="AT28" i="1" s="1"/>
  <c r="AU32" i="1" l="1"/>
  <c r="AU27" i="1"/>
  <c r="AV31" i="1" l="1"/>
  <c r="AU28" i="1"/>
  <c r="AV32" i="1" l="1"/>
  <c r="AV27" i="1"/>
  <c r="AW33" i="1"/>
  <c r="AX31" i="1" l="1"/>
  <c r="AV28" i="1"/>
  <c r="AW28" i="1" s="1"/>
  <c r="AX32" i="1" l="1"/>
  <c r="AX27" i="1"/>
  <c r="AY31" i="1" l="1"/>
  <c r="AX28" i="1"/>
  <c r="AY32" i="1" l="1"/>
  <c r="AY27" i="1"/>
  <c r="AZ33" i="1" l="1"/>
  <c r="AY28" i="1"/>
  <c r="AZ28" i="1" s="1"/>
</calcChain>
</file>

<file path=xl/sharedStrings.xml><?xml version="1.0" encoding="utf-8"?>
<sst xmlns="http://schemas.openxmlformats.org/spreadsheetml/2006/main" count="168" uniqueCount="62">
  <si>
    <t>III.2 FISCAL  "TOFE" GFS 2014 PRESENTATION - detailed TOFE</t>
  </si>
  <si>
    <t>2013/14</t>
  </si>
  <si>
    <t>2014/15</t>
  </si>
  <si>
    <t>2015/16</t>
  </si>
  <si>
    <t>2016/17</t>
  </si>
  <si>
    <t>2017/18</t>
  </si>
  <si>
    <t>2018/19</t>
  </si>
  <si>
    <t>2019/20</t>
  </si>
  <si>
    <t>2020/2021</t>
  </si>
  <si>
    <t>2021/2022</t>
  </si>
  <si>
    <t>2022/2023</t>
  </si>
  <si>
    <t>2023/2024</t>
  </si>
  <si>
    <t>2024/2025</t>
  </si>
  <si>
    <t>2025/2026</t>
  </si>
  <si>
    <t>2026/2027</t>
  </si>
  <si>
    <t>2027/2028</t>
  </si>
  <si>
    <t>2028/2029</t>
  </si>
  <si>
    <t>2029/2030</t>
  </si>
  <si>
    <t>Jul-Dec</t>
  </si>
  <si>
    <t>Jan-Jun</t>
  </si>
  <si>
    <t>Proj.</t>
  </si>
  <si>
    <t>Est.</t>
  </si>
  <si>
    <t>July-Dec</t>
  </si>
  <si>
    <t>Jan-June</t>
  </si>
  <si>
    <t>check</t>
  </si>
  <si>
    <t>Grev (Taxes and Other Rev.)</t>
  </si>
  <si>
    <t>Gdem (Salaries, Use of G&amp;S, (CG,LG,EBUS'S),Capital Spending, Other Expense)</t>
  </si>
  <si>
    <t>Other Expenditure (Subsidies, Interest, Social Benefits, Net Lending)</t>
  </si>
  <si>
    <t>Tot Spending (Incl. Net Lending)</t>
  </si>
  <si>
    <t>Deficit ( Excl. Grants) 1986</t>
  </si>
  <si>
    <t>Check</t>
  </si>
  <si>
    <t/>
  </si>
  <si>
    <t xml:space="preserve">Nominal GDP </t>
  </si>
  <si>
    <t>Grev in % of GDP</t>
  </si>
  <si>
    <t>Gdem in % of GDP</t>
  </si>
  <si>
    <t>Other Expenditure of %GDP</t>
  </si>
  <si>
    <t>Tot Spending in % of GDP</t>
  </si>
  <si>
    <t>Deficit (Excl. Grants ) % of GDP</t>
  </si>
  <si>
    <t>Extract from FISCAL in-year, with corrected GDP numbers, lonked to intMF FY GDP</t>
  </si>
  <si>
    <t>QMFM</t>
  </si>
  <si>
    <t xml:space="preserve">NB Bugesera spending </t>
  </si>
  <si>
    <t xml:space="preserve">       in % of FY GDP</t>
  </si>
  <si>
    <t xml:space="preserve">  o/w: Bugesera</t>
  </si>
  <si>
    <t xml:space="preserve">                                                 second Q in sem</t>
  </si>
  <si>
    <t>smoothened revenue   first quarter sem</t>
  </si>
  <si>
    <t xml:space="preserve">correction </t>
  </si>
  <si>
    <t>smoothened other expend  first quarter sem</t>
  </si>
  <si>
    <t>residual smoothened deficit first quarter sem</t>
  </si>
  <si>
    <t xml:space="preserve">                                                               second Q in sem</t>
  </si>
  <si>
    <t>smoothened gdemand first quarter sem</t>
  </si>
  <si>
    <t>private investment shock ~ Bugesera</t>
  </si>
  <si>
    <t>private investment shock first quarter sem</t>
  </si>
  <si>
    <t xml:space="preserve">                                                              second Q in sem</t>
  </si>
  <si>
    <t>deficit corrected for frontloading</t>
  </si>
  <si>
    <t>gdemand corrected for frontloading</t>
  </si>
  <si>
    <t>oexp corrected for other OEXP unevenness</t>
  </si>
  <si>
    <t>average 2 yrs</t>
  </si>
  <si>
    <t>inv/GDP</t>
  </si>
  <si>
    <t>fraction impact</t>
  </si>
  <si>
    <t>Q factors</t>
  </si>
  <si>
    <t>fiscal_tunes below this</t>
  </si>
  <si>
    <t>fiscal_tunes above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</si>
</sst>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6" formatCode="#,##0.000"/>
    <numFmt numFmtId="170" formatCode="0.0%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1"/>
      <name val="Aptos Display"/>
      <family val="1"/>
      <scheme val="major"/>
    </font>
    <font>
      <sz val="12"/>
      <color theme="1"/>
      <name val="Aptos Display"/>
      <family val="1"/>
      <scheme val="major"/>
    </font>
    <font>
      <sz val="10"/>
      <color theme="1"/>
      <name val="Aptos Display"/>
      <family val="1"/>
      <scheme val="major"/>
    </font>
    <font>
      <b/>
      <sz val="11"/>
      <color theme="1"/>
      <name val="Aptos Display"/>
      <family val="1"/>
      <scheme val="major"/>
    </font>
    <font>
      <b/>
      <sz val="10"/>
      <color theme="1"/>
      <name val="Aptos Display"/>
      <family val="1"/>
      <scheme val="major"/>
    </font>
    <font>
      <sz val="10"/>
      <color indexed="8"/>
      <name val="Arial"/>
      <family val="2"/>
    </font>
    <font>
      <sz val="12"/>
      <color rgb="FFFF0000"/>
      <name val="Aptos Display"/>
      <family val="1"/>
      <scheme val="major"/>
    </font>
    <font>
      <sz val="10"/>
      <color rgb="FFFF0000"/>
      <name val="Aptos Display"/>
      <family val="1"/>
      <scheme val="maj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1"/>
      <color theme="1"/>
      <name val="Aptos Display"/>
      <family val="1"/>
      <scheme val="major"/>
    </font>
    <font>
      <sz val="11"/>
      <color rgb="FFFF0000"/>
      <name val="Aptos Display"/>
      <family val="1"/>
      <scheme val="major"/>
    </font>
    <font>
      <sz val="9"/>
      <color rgb="FFC0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u/>
      <sz val="12"/>
      <color theme="1"/>
      <name val="Aptos Display"/>
      <family val="1"/>
      <scheme val="major"/>
    </font>
    <font>
      <sz val="8"/>
      <color theme="1"/>
      <name val="Aptos Display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FEE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87">
    <xf numFmtId="0" fontId="0" fillId="0" borderId="0" xfId="0"/>
    <xf numFmtId="0" fontId="3" fillId="0" borderId="1" xfId="0" applyFont="1" applyBorder="1"/>
    <xf numFmtId="164" fontId="4" fillId="0" borderId="0" xfId="0" applyNumberFormat="1" applyFont="1"/>
    <xf numFmtId="0" fontId="3" fillId="0" borderId="2" xfId="0" applyFont="1" applyBorder="1"/>
    <xf numFmtId="164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5" fillId="0" borderId="0" xfId="0" applyNumberFormat="1" applyFont="1"/>
    <xf numFmtId="164" fontId="5" fillId="4" borderId="0" xfId="0" applyNumberFormat="1" applyFont="1" applyFill="1"/>
    <xf numFmtId="164" fontId="4" fillId="4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0" fontId="9" fillId="5" borderId="0" xfId="0" applyFont="1" applyFill="1"/>
    <xf numFmtId="164" fontId="9" fillId="5" borderId="0" xfId="0" applyNumberFormat="1" applyFont="1" applyFill="1"/>
    <xf numFmtId="9" fontId="9" fillId="5" borderId="0" xfId="1" applyFont="1" applyFill="1"/>
    <xf numFmtId="170" fontId="4" fillId="5" borderId="0" xfId="1" applyNumberFormat="1" applyFont="1" applyFill="1"/>
    <xf numFmtId="3" fontId="4" fillId="5" borderId="0" xfId="0" applyNumberFormat="1" applyFont="1" applyFill="1"/>
    <xf numFmtId="170" fontId="0" fillId="0" borderId="0" xfId="0" applyNumberFormat="1"/>
    <xf numFmtId="0" fontId="11" fillId="0" borderId="0" xfId="0" applyFont="1"/>
    <xf numFmtId="164" fontId="7" fillId="0" borderId="2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5" borderId="0" xfId="0" applyNumberFormat="1" applyFont="1" applyFill="1"/>
    <xf numFmtId="164" fontId="10" fillId="5" borderId="0" xfId="0" applyNumberFormat="1" applyFont="1" applyFill="1"/>
    <xf numFmtId="3" fontId="5" fillId="5" borderId="0" xfId="0" applyNumberFormat="1" applyFont="1" applyFill="1"/>
    <xf numFmtId="3" fontId="5" fillId="3" borderId="0" xfId="0" applyNumberFormat="1" applyFont="1" applyFill="1"/>
    <xf numFmtId="170" fontId="5" fillId="5" borderId="0" xfId="1" applyNumberFormat="1" applyFont="1" applyFill="1"/>
    <xf numFmtId="170" fontId="11" fillId="0" borderId="0" xfId="0" applyNumberFormat="1" applyFont="1"/>
    <xf numFmtId="164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3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2" fillId="0" borderId="0" xfId="0" applyFont="1"/>
    <xf numFmtId="1" fontId="12" fillId="0" borderId="0" xfId="0" applyNumberFormat="1" applyFont="1"/>
    <xf numFmtId="170" fontId="14" fillId="0" borderId="0" xfId="0" applyNumberFormat="1" applyFont="1"/>
    <xf numFmtId="170" fontId="15" fillId="0" borderId="0" xfId="0" applyNumberFormat="1" applyFont="1"/>
    <xf numFmtId="170" fontId="16" fillId="0" borderId="0" xfId="0" applyNumberFormat="1" applyFont="1"/>
    <xf numFmtId="0" fontId="17" fillId="0" borderId="0" xfId="0" applyFont="1"/>
    <xf numFmtId="170" fontId="18" fillId="0" borderId="0" xfId="0" applyNumberFormat="1" applyFont="1"/>
    <xf numFmtId="0" fontId="9" fillId="0" borderId="0" xfId="0" applyFont="1" applyFill="1"/>
    <xf numFmtId="9" fontId="11" fillId="0" borderId="0" xfId="0" applyNumberFormat="1" applyFont="1"/>
    <xf numFmtId="1" fontId="19" fillId="5" borderId="0" xfId="0" applyNumberFormat="1" applyFont="1" applyFill="1"/>
    <xf numFmtId="1" fontId="20" fillId="5" borderId="0" xfId="0" applyNumberFormat="1" applyFont="1" applyFill="1"/>
    <xf numFmtId="1" fontId="19" fillId="4" borderId="0" xfId="0" applyNumberFormat="1" applyFont="1" applyFill="1"/>
    <xf numFmtId="1" fontId="19" fillId="3" borderId="0" xfId="0" applyNumberFormat="1" applyFont="1" applyFill="1"/>
    <xf numFmtId="170" fontId="19" fillId="5" borderId="0" xfId="1" applyNumberFormat="1" applyFont="1" applyFill="1"/>
    <xf numFmtId="0" fontId="9" fillId="5" borderId="0" xfId="0" applyFont="1" applyFill="1" applyAlignment="1">
      <alignment horizontal="right"/>
    </xf>
    <xf numFmtId="170" fontId="21" fillId="0" borderId="0" xfId="0" applyNumberFormat="1" applyFont="1"/>
    <xf numFmtId="9" fontId="21" fillId="0" borderId="0" xfId="0" applyNumberFormat="1" applyFont="1"/>
    <xf numFmtId="0" fontId="22" fillId="0" borderId="0" xfId="0" applyFont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170" fontId="0" fillId="6" borderId="0" xfId="0" applyNumberFormat="1" applyFill="1"/>
    <xf numFmtId="170" fontId="15" fillId="6" borderId="0" xfId="0" applyNumberFormat="1" applyFont="1" applyFill="1"/>
    <xf numFmtId="0" fontId="23" fillId="0" borderId="0" xfId="0" applyFont="1"/>
    <xf numFmtId="170" fontId="24" fillId="0" borderId="3" xfId="0" applyNumberFormat="1" applyFont="1" applyBorder="1"/>
    <xf numFmtId="170" fontId="24" fillId="0" borderId="4" xfId="0" applyNumberFormat="1" applyFont="1" applyBorder="1"/>
    <xf numFmtId="170" fontId="15" fillId="6" borderId="9" xfId="0" applyNumberFormat="1" applyFont="1" applyFill="1" applyBorder="1"/>
    <xf numFmtId="170" fontId="0" fillId="6" borderId="10" xfId="0" applyNumberFormat="1" applyFill="1" applyBorder="1"/>
    <xf numFmtId="0" fontId="11" fillId="0" borderId="10" xfId="0" applyFont="1" applyBorder="1"/>
    <xf numFmtId="170" fontId="15" fillId="6" borderId="10" xfId="0" applyNumberFormat="1" applyFont="1" applyFill="1" applyBorder="1"/>
    <xf numFmtId="170" fontId="0" fillId="6" borderId="11" xfId="0" applyNumberFormat="1" applyFill="1" applyBorder="1"/>
    <xf numFmtId="170" fontId="15" fillId="6" borderId="12" xfId="0" applyNumberFormat="1" applyFont="1" applyFill="1" applyBorder="1"/>
    <xf numFmtId="170" fontId="0" fillId="6" borderId="13" xfId="0" applyNumberFormat="1" applyFill="1" applyBorder="1"/>
    <xf numFmtId="170" fontId="24" fillId="0" borderId="14" xfId="0" applyNumberFormat="1" applyFont="1" applyBorder="1"/>
    <xf numFmtId="170" fontId="15" fillId="6" borderId="13" xfId="0" applyNumberFormat="1" applyFont="1" applyFill="1" applyBorder="1"/>
    <xf numFmtId="170" fontId="0" fillId="6" borderId="15" xfId="0" applyNumberFormat="1" applyFill="1" applyBorder="1"/>
    <xf numFmtId="170" fontId="15" fillId="6" borderId="11" xfId="0" applyNumberFormat="1" applyFont="1" applyFill="1" applyBorder="1"/>
    <xf numFmtId="170" fontId="15" fillId="6" borderId="15" xfId="0" applyNumberFormat="1" applyFont="1" applyFill="1" applyBorder="1"/>
    <xf numFmtId="170" fontId="12" fillId="0" borderId="0" xfId="0" applyNumberFormat="1" applyFont="1"/>
    <xf numFmtId="170" fontId="18" fillId="6" borderId="9" xfId="0" applyNumberFormat="1" applyFont="1" applyFill="1" applyBorder="1"/>
    <xf numFmtId="170" fontId="18" fillId="6" borderId="10" xfId="0" applyNumberFormat="1" applyFont="1" applyFill="1" applyBorder="1"/>
    <xf numFmtId="170" fontId="18" fillId="6" borderId="12" xfId="0" applyNumberFormat="1" applyFont="1" applyFill="1" applyBorder="1"/>
    <xf numFmtId="170" fontId="18" fillId="6" borderId="13" xfId="0" applyNumberFormat="1" applyFont="1" applyFill="1" applyBorder="1"/>
    <xf numFmtId="0" fontId="25" fillId="0" borderId="0" xfId="0" applyFont="1" applyFill="1"/>
    <xf numFmtId="0" fontId="26" fillId="0" borderId="0" xfId="0" applyFont="1" applyFill="1"/>
  </cellXfs>
  <cellStyles count="3">
    <cellStyle name="Normal" xfId="0" builtinId="0"/>
    <cellStyle name="Normal 2 2" xfId="2" xr:uid="{A31F484C-B2FE-48FC-B32D-5E3154216AB5}"/>
    <cellStyle name="Percent" xfId="1" builtinId="5"/>
  </cellStyles>
  <dxfs count="0"/>
  <tableStyles count="0" defaultTableStyle="TableStyleMedium2" defaultPivotStyle="PivotStyleLight16"/>
  <colors>
    <mruColors>
      <color rgb="FFFBF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913D-3C66-4642-A097-E4E684B436C8}">
  <sheetPr>
    <pageSetUpPr fitToPage="1"/>
  </sheetPr>
  <dimension ref="A2:BC62"/>
  <sheetViews>
    <sheetView tabSelected="1" topLeftCell="A7" workbookViewId="0">
      <selection activeCell="AS19" sqref="AS19"/>
    </sheetView>
  </sheetViews>
  <sheetFormatPr defaultRowHeight="14.5" outlineLevelCol="1" x14ac:dyDescent="0.35"/>
  <cols>
    <col min="1" max="1" width="43.26953125" customWidth="1"/>
    <col min="2" max="25" width="0" hidden="1" customWidth="1" outlineLevel="1"/>
    <col min="26" max="26" width="10.6328125" hidden="1" customWidth="1" collapsed="1"/>
    <col min="27" max="30" width="10.6328125" hidden="1" customWidth="1"/>
    <col min="31" max="31" width="11.81640625" hidden="1" customWidth="1"/>
    <col min="32" max="34" width="8.6328125" style="23" customWidth="1"/>
    <col min="35" max="52" width="9.6328125" style="23" customWidth="1"/>
  </cols>
  <sheetData>
    <row r="2" spans="1:52" x14ac:dyDescent="0.35">
      <c r="A2" t="s">
        <v>38</v>
      </c>
    </row>
    <row r="5" spans="1:52" ht="16" x14ac:dyDescent="0.4">
      <c r="A5" s="1" t="s">
        <v>0</v>
      </c>
      <c r="B5" s="3"/>
      <c r="C5" s="3"/>
      <c r="D5" s="4" t="s">
        <v>1</v>
      </c>
      <c r="E5" s="4" t="s">
        <v>2</v>
      </c>
      <c r="F5" s="4" t="s">
        <v>2</v>
      </c>
      <c r="G5" s="4" t="s">
        <v>2</v>
      </c>
      <c r="H5" s="4" t="s">
        <v>3</v>
      </c>
      <c r="I5" s="4" t="s">
        <v>3</v>
      </c>
      <c r="J5" s="4" t="s">
        <v>3</v>
      </c>
      <c r="K5" s="4" t="s">
        <v>4</v>
      </c>
      <c r="L5" s="4" t="s">
        <v>4</v>
      </c>
      <c r="M5" s="4" t="s">
        <v>4</v>
      </c>
      <c r="N5" s="4" t="s">
        <v>5</v>
      </c>
      <c r="O5" s="4" t="s">
        <v>5</v>
      </c>
      <c r="P5" s="5" t="s">
        <v>5</v>
      </c>
      <c r="Q5" s="4" t="s">
        <v>6</v>
      </c>
      <c r="R5" s="4" t="s">
        <v>6</v>
      </c>
      <c r="S5" s="5" t="s">
        <v>6</v>
      </c>
      <c r="T5" s="5" t="s">
        <v>7</v>
      </c>
      <c r="U5" s="5" t="s">
        <v>7</v>
      </c>
      <c r="V5" s="5" t="s">
        <v>7</v>
      </c>
      <c r="W5" s="5" t="s">
        <v>8</v>
      </c>
      <c r="X5" s="5" t="s">
        <v>8</v>
      </c>
      <c r="Y5" s="5" t="s">
        <v>8</v>
      </c>
      <c r="Z5" s="5" t="s">
        <v>9</v>
      </c>
      <c r="AA5" s="5" t="s">
        <v>9</v>
      </c>
      <c r="AB5" s="5" t="s">
        <v>9</v>
      </c>
      <c r="AC5" s="5" t="s">
        <v>10</v>
      </c>
      <c r="AD5" s="5" t="s">
        <v>10</v>
      </c>
      <c r="AE5" s="5" t="s">
        <v>10</v>
      </c>
      <c r="AF5" s="24" t="s">
        <v>11</v>
      </c>
      <c r="AG5" s="24" t="s">
        <v>11</v>
      </c>
      <c r="AH5" s="24" t="s">
        <v>11</v>
      </c>
      <c r="AI5" s="24" t="s">
        <v>12</v>
      </c>
      <c r="AJ5" s="24" t="s">
        <v>12</v>
      </c>
      <c r="AK5" s="24" t="s">
        <v>12</v>
      </c>
      <c r="AL5" s="24" t="s">
        <v>13</v>
      </c>
      <c r="AM5" s="24" t="s">
        <v>13</v>
      </c>
      <c r="AN5" s="24" t="s">
        <v>13</v>
      </c>
      <c r="AO5" s="24" t="s">
        <v>14</v>
      </c>
      <c r="AP5" s="24" t="s">
        <v>14</v>
      </c>
      <c r="AQ5" s="24" t="s">
        <v>14</v>
      </c>
      <c r="AR5" s="24" t="s">
        <v>15</v>
      </c>
      <c r="AS5" s="24" t="s">
        <v>15</v>
      </c>
      <c r="AT5" s="24" t="s">
        <v>15</v>
      </c>
      <c r="AU5" s="24" t="s">
        <v>16</v>
      </c>
      <c r="AV5" s="24" t="s">
        <v>16</v>
      </c>
      <c r="AW5" s="24" t="s">
        <v>16</v>
      </c>
      <c r="AX5" s="24" t="s">
        <v>17</v>
      </c>
      <c r="AY5" s="24" t="s">
        <v>17</v>
      </c>
      <c r="AZ5" s="24" t="s">
        <v>17</v>
      </c>
    </row>
    <row r="6" spans="1:52" ht="16" x14ac:dyDescent="0.4">
      <c r="A6" s="6"/>
      <c r="B6" s="7" t="s">
        <v>18</v>
      </c>
      <c r="C6" s="7" t="s">
        <v>19</v>
      </c>
      <c r="D6" s="7" t="s">
        <v>20</v>
      </c>
      <c r="E6" s="7" t="s">
        <v>18</v>
      </c>
      <c r="F6" s="7" t="s">
        <v>19</v>
      </c>
      <c r="G6" s="7" t="s">
        <v>21</v>
      </c>
      <c r="H6" s="7" t="s">
        <v>22</v>
      </c>
      <c r="I6" s="7" t="s">
        <v>23</v>
      </c>
      <c r="J6" s="7" t="s">
        <v>21</v>
      </c>
      <c r="K6" s="7" t="s">
        <v>18</v>
      </c>
      <c r="L6" s="7" t="s">
        <v>19</v>
      </c>
      <c r="M6" s="7" t="s">
        <v>20</v>
      </c>
      <c r="N6" s="7" t="s">
        <v>18</v>
      </c>
      <c r="O6" s="7" t="s">
        <v>19</v>
      </c>
      <c r="P6" s="8" t="s">
        <v>20</v>
      </c>
      <c r="Q6" s="7" t="s">
        <v>18</v>
      </c>
      <c r="R6" s="7" t="s">
        <v>19</v>
      </c>
      <c r="S6" s="8" t="s">
        <v>20</v>
      </c>
      <c r="T6" s="7" t="s">
        <v>18</v>
      </c>
      <c r="U6" s="7" t="s">
        <v>19</v>
      </c>
      <c r="V6" s="8" t="s">
        <v>20</v>
      </c>
      <c r="W6" s="8" t="s">
        <v>18</v>
      </c>
      <c r="X6" s="8" t="s">
        <v>19</v>
      </c>
      <c r="Y6" s="8" t="s">
        <v>20</v>
      </c>
      <c r="Z6" s="8" t="s">
        <v>18</v>
      </c>
      <c r="AA6" s="8" t="s">
        <v>19</v>
      </c>
      <c r="AB6" s="8" t="s">
        <v>20</v>
      </c>
      <c r="AC6" s="8" t="s">
        <v>18</v>
      </c>
      <c r="AD6" s="8" t="s">
        <v>19</v>
      </c>
      <c r="AE6" s="8" t="s">
        <v>20</v>
      </c>
      <c r="AF6" s="25" t="s">
        <v>18</v>
      </c>
      <c r="AG6" s="25" t="s">
        <v>19</v>
      </c>
      <c r="AH6" s="25" t="s">
        <v>20</v>
      </c>
      <c r="AI6" s="25" t="s">
        <v>18</v>
      </c>
      <c r="AJ6" s="25" t="s">
        <v>19</v>
      </c>
      <c r="AK6" s="25" t="s">
        <v>20</v>
      </c>
      <c r="AL6" s="25" t="s">
        <v>18</v>
      </c>
      <c r="AM6" s="25" t="s">
        <v>19</v>
      </c>
      <c r="AN6" s="25" t="s">
        <v>20</v>
      </c>
      <c r="AO6" s="25" t="s">
        <v>18</v>
      </c>
      <c r="AP6" s="25" t="s">
        <v>19</v>
      </c>
      <c r="AQ6" s="25" t="s">
        <v>20</v>
      </c>
      <c r="AR6" s="25" t="s">
        <v>18</v>
      </c>
      <c r="AS6" s="25" t="s">
        <v>19</v>
      </c>
      <c r="AT6" s="25" t="s">
        <v>20</v>
      </c>
      <c r="AU6" s="25" t="s">
        <v>18</v>
      </c>
      <c r="AV6" s="25" t="s">
        <v>19</v>
      </c>
      <c r="AW6" s="25" t="s">
        <v>20</v>
      </c>
      <c r="AX6" s="25" t="s">
        <v>18</v>
      </c>
      <c r="AY6" s="25" t="s">
        <v>19</v>
      </c>
      <c r="AZ6" s="25" t="s">
        <v>20</v>
      </c>
    </row>
    <row r="7" spans="1:52" ht="13.5" customHeight="1" x14ac:dyDescent="0.4">
      <c r="A7" s="9"/>
      <c r="B7" s="8"/>
      <c r="C7" s="2"/>
      <c r="D7" s="9"/>
      <c r="E7" s="2"/>
      <c r="F7" s="2"/>
      <c r="G7" s="9"/>
      <c r="H7" s="8"/>
      <c r="I7" s="2"/>
      <c r="J7" s="9"/>
      <c r="K7" s="2"/>
      <c r="L7" s="2"/>
      <c r="M7" s="9"/>
      <c r="N7" s="2"/>
      <c r="O7" s="2"/>
      <c r="P7" s="9"/>
      <c r="Q7" s="10"/>
      <c r="R7" s="10"/>
      <c r="S7" s="9"/>
      <c r="T7" s="10"/>
      <c r="U7" s="10"/>
      <c r="V7" s="9"/>
      <c r="W7" s="10"/>
      <c r="X7" s="10"/>
      <c r="Y7" s="9"/>
      <c r="Z7" s="11"/>
      <c r="AA7" s="10"/>
      <c r="AB7" s="9"/>
      <c r="AC7" s="10"/>
      <c r="AD7" s="10"/>
      <c r="AE7" s="9"/>
      <c r="AF7" s="26"/>
      <c r="AG7" s="26"/>
      <c r="AH7" s="27"/>
      <c r="AI7" s="26"/>
      <c r="AJ7" s="26"/>
      <c r="AK7" s="27"/>
      <c r="AL7" s="12"/>
      <c r="AM7" s="12"/>
      <c r="AN7" s="27"/>
      <c r="AO7" s="12"/>
      <c r="AP7" s="12"/>
      <c r="AQ7" s="27"/>
      <c r="AR7" s="12"/>
      <c r="AS7" s="12"/>
      <c r="AT7" s="12"/>
      <c r="AU7" s="12"/>
      <c r="AV7" s="12"/>
      <c r="AW7" s="12"/>
      <c r="AX7" s="12"/>
      <c r="AY7" s="12"/>
      <c r="AZ7" s="12"/>
    </row>
    <row r="8" spans="1:52" ht="16" x14ac:dyDescent="0.4">
      <c r="A8" s="15" t="s">
        <v>25</v>
      </c>
      <c r="B8" s="16">
        <v>408.96122529907126</v>
      </c>
      <c r="C8" s="16">
        <v>455.51260626260114</v>
      </c>
      <c r="D8" s="16">
        <v>864.47383156167234</v>
      </c>
      <c r="E8" s="16">
        <v>448.59583340744371</v>
      </c>
      <c r="F8" s="16">
        <v>554.18346017255112</v>
      </c>
      <c r="G8" s="16">
        <v>1002.7792935799948</v>
      </c>
      <c r="H8" s="16">
        <v>541.30664534152311</v>
      </c>
      <c r="I8" s="16">
        <v>626.65685231089913</v>
      </c>
      <c r="J8" s="16">
        <v>1167.9634976524221</v>
      </c>
      <c r="K8" s="16">
        <v>599.38320158507076</v>
      </c>
      <c r="L8" s="16">
        <v>686.1966439603666</v>
      </c>
      <c r="M8" s="16">
        <v>1285.5798455454374</v>
      </c>
      <c r="N8" s="16">
        <v>690.94483308776034</v>
      </c>
      <c r="O8" s="16">
        <v>770.55892283457592</v>
      </c>
      <c r="P8" s="16">
        <v>1461.5037559223363</v>
      </c>
      <c r="Q8" s="16">
        <v>805.87437132404148</v>
      </c>
      <c r="R8" s="16">
        <v>864.40294225748414</v>
      </c>
      <c r="S8" s="16">
        <v>1670.2773135815255</v>
      </c>
      <c r="T8" s="16">
        <v>907.27158025004235</v>
      </c>
      <c r="U8" s="16">
        <v>848.13167894538265</v>
      </c>
      <c r="V8" s="16">
        <v>1755.4032591954251</v>
      </c>
      <c r="W8" s="16">
        <v>971.59939653109495</v>
      </c>
      <c r="X8" s="16">
        <v>1035.5036327559105</v>
      </c>
      <c r="Y8" s="16">
        <v>2007.1030292870055</v>
      </c>
      <c r="Z8" s="16">
        <v>1051.1631436074811</v>
      </c>
      <c r="AA8" s="16">
        <v>1226.8355023023412</v>
      </c>
      <c r="AB8" s="16">
        <v>2277.9986459098222</v>
      </c>
      <c r="AC8" s="16">
        <v>1257.2104364144536</v>
      </c>
      <c r="AD8" s="16">
        <v>1431.0495012969325</v>
      </c>
      <c r="AE8" s="16">
        <v>2688.2599377113861</v>
      </c>
      <c r="AF8" s="30">
        <v>1469.1922849323196</v>
      </c>
      <c r="AG8" s="30">
        <v>1584.144667207092</v>
      </c>
      <c r="AH8" s="30">
        <v>3053.3369521394116</v>
      </c>
      <c r="AI8" s="50">
        <v>1783.0773881590005</v>
      </c>
      <c r="AJ8" s="50">
        <v>1876.2703651618262</v>
      </c>
      <c r="AK8" s="50">
        <v>3659.347753320827</v>
      </c>
      <c r="AL8" s="50">
        <v>2061.7133066598317</v>
      </c>
      <c r="AM8" s="50">
        <v>2190.915395886761</v>
      </c>
      <c r="AN8" s="50">
        <v>4252.6287025465926</v>
      </c>
      <c r="AO8" s="50">
        <v>2445.1810190357478</v>
      </c>
      <c r="AP8" s="50">
        <v>2600.6354533515682</v>
      </c>
      <c r="AQ8" s="50">
        <v>5045.816472387316</v>
      </c>
      <c r="AR8" s="50">
        <v>2825.7008546387797</v>
      </c>
      <c r="AS8" s="50">
        <v>3004.5466261395095</v>
      </c>
      <c r="AT8" s="50">
        <v>5830.2474807782892</v>
      </c>
      <c r="AU8" s="50">
        <v>3208.8254245076205</v>
      </c>
      <c r="AV8" s="50">
        <v>3412.0906217751308</v>
      </c>
      <c r="AW8" s="50">
        <v>6620.9160462827513</v>
      </c>
      <c r="AX8" s="50">
        <v>3637.498678699671</v>
      </c>
      <c r="AY8" s="50">
        <v>3868.2681755354411</v>
      </c>
      <c r="AZ8" s="50">
        <v>7505.7668542351121</v>
      </c>
    </row>
    <row r="9" spans="1:52" ht="16" x14ac:dyDescent="0.4">
      <c r="A9" s="15" t="s">
        <v>26</v>
      </c>
      <c r="B9" s="16">
        <v>647.78110126558602</v>
      </c>
      <c r="C9" s="16">
        <v>769.20021048579292</v>
      </c>
      <c r="D9" s="16">
        <v>1416.9813117513791</v>
      </c>
      <c r="E9" s="16">
        <v>699.91168160546022</v>
      </c>
      <c r="F9" s="16">
        <v>784.2894369119781</v>
      </c>
      <c r="G9" s="16">
        <v>1484.2011185174383</v>
      </c>
      <c r="H9" s="16">
        <v>774.23100290804916</v>
      </c>
      <c r="I9" s="16">
        <v>824.34013653765351</v>
      </c>
      <c r="J9" s="16">
        <v>1598.5711394457026</v>
      </c>
      <c r="K9" s="16">
        <v>881.66307670777906</v>
      </c>
      <c r="L9" s="16">
        <v>866.56550559146876</v>
      </c>
      <c r="M9" s="16">
        <v>1748.2285822992478</v>
      </c>
      <c r="N9" s="16">
        <v>916.79628874819002</v>
      </c>
      <c r="O9" s="16">
        <v>984.61015095281005</v>
      </c>
      <c r="P9" s="16">
        <v>1901.4064397010002</v>
      </c>
      <c r="Q9" s="16">
        <v>988.5211587925736</v>
      </c>
      <c r="R9" s="16">
        <v>1292.6815515806561</v>
      </c>
      <c r="S9" s="16">
        <v>2281.2027103732298</v>
      </c>
      <c r="T9" s="16">
        <v>1240.3291454495475</v>
      </c>
      <c r="U9" s="16">
        <v>1276.1650151718191</v>
      </c>
      <c r="V9" s="16">
        <v>2516.4941606213665</v>
      </c>
      <c r="W9" s="16">
        <v>1445.4338677308456</v>
      </c>
      <c r="X9" s="16">
        <v>1386.0119024364635</v>
      </c>
      <c r="Y9" s="16">
        <v>2831.4457701673091</v>
      </c>
      <c r="Z9" s="16">
        <v>1576.9416250105817</v>
      </c>
      <c r="AA9" s="16">
        <v>1824.9629640029807</v>
      </c>
      <c r="AB9" s="16">
        <v>3401.9045890135621</v>
      </c>
      <c r="AC9" s="16">
        <v>1706.2754706069873</v>
      </c>
      <c r="AD9" s="16">
        <v>2020.3625759367721</v>
      </c>
      <c r="AE9" s="16">
        <v>3726.6380465437596</v>
      </c>
      <c r="AF9" s="30">
        <v>1829.0395976632849</v>
      </c>
      <c r="AG9" s="30">
        <v>2324.8211175256038</v>
      </c>
      <c r="AH9" s="30">
        <v>4153.8607151888882</v>
      </c>
      <c r="AI9" s="50">
        <v>2202.3127807765336</v>
      </c>
      <c r="AJ9" s="50">
        <v>2128.6087022310408</v>
      </c>
      <c r="AK9" s="50">
        <v>4330.9214830075744</v>
      </c>
      <c r="AL9" s="50">
        <v>2515.4340194639913</v>
      </c>
      <c r="AM9" s="50">
        <v>2063.7955550430784</v>
      </c>
      <c r="AN9" s="50">
        <v>4579.2295745070696</v>
      </c>
      <c r="AO9" s="50">
        <v>2950.6649488498656</v>
      </c>
      <c r="AP9" s="50">
        <v>2447.1509875350171</v>
      </c>
      <c r="AQ9" s="50">
        <v>5397.8159363848827</v>
      </c>
      <c r="AR9" s="50">
        <v>3398.5560268865793</v>
      </c>
      <c r="AS9" s="50">
        <v>2856.2265738176575</v>
      </c>
      <c r="AT9" s="50">
        <v>6254.7826007042368</v>
      </c>
      <c r="AU9" s="50">
        <v>3800.1612093940576</v>
      </c>
      <c r="AV9" s="50">
        <v>3293.3378419925448</v>
      </c>
      <c r="AW9" s="50">
        <v>7093.4990513866014</v>
      </c>
      <c r="AX9" s="50">
        <v>4180.9323425032508</v>
      </c>
      <c r="AY9" s="50">
        <v>3684.963846869829</v>
      </c>
      <c r="AZ9" s="50">
        <v>7865.8961893730793</v>
      </c>
    </row>
    <row r="10" spans="1:52" ht="16" x14ac:dyDescent="0.4">
      <c r="A10" s="15" t="s">
        <v>27</v>
      </c>
      <c r="B10" s="16">
        <v>58.561791359932037</v>
      </c>
      <c r="C10" s="16">
        <v>96.918326545630691</v>
      </c>
      <c r="D10" s="16">
        <v>155.48011790556274</v>
      </c>
      <c r="E10" s="16">
        <v>84.532801711797191</v>
      </c>
      <c r="F10" s="16">
        <v>118.26534418528678</v>
      </c>
      <c r="G10" s="16">
        <v>202.79814589708397</v>
      </c>
      <c r="H10" s="16">
        <v>107.7667541998558</v>
      </c>
      <c r="I10" s="16">
        <v>108.40454882964059</v>
      </c>
      <c r="J10" s="16">
        <v>216.17130302949639</v>
      </c>
      <c r="K10" s="16">
        <v>89.056812893053234</v>
      </c>
      <c r="L10" s="16">
        <v>119.47586113414242</v>
      </c>
      <c r="M10" s="16">
        <v>208.53267402719564</v>
      </c>
      <c r="N10" s="16">
        <v>137.30174408605086</v>
      </c>
      <c r="O10" s="16">
        <v>135.99290314299981</v>
      </c>
      <c r="P10" s="16">
        <v>273.29464722905067</v>
      </c>
      <c r="Q10" s="16">
        <v>158.08262633077041</v>
      </c>
      <c r="R10" s="16">
        <v>172.22497953638825</v>
      </c>
      <c r="S10" s="16">
        <v>330.30760586715866</v>
      </c>
      <c r="T10" s="16">
        <v>267.04058159228782</v>
      </c>
      <c r="U10" s="16">
        <v>254.34229641277159</v>
      </c>
      <c r="V10" s="16">
        <v>521.38287800505941</v>
      </c>
      <c r="W10" s="16">
        <v>308.42441815082589</v>
      </c>
      <c r="X10" s="16">
        <v>287.22455623547927</v>
      </c>
      <c r="Y10" s="16">
        <v>595.6489743863051</v>
      </c>
      <c r="Z10" s="16">
        <v>373.56828368750172</v>
      </c>
      <c r="AA10" s="16">
        <v>442.53703638055373</v>
      </c>
      <c r="AB10" s="16">
        <v>816.10532006805545</v>
      </c>
      <c r="AC10" s="16">
        <v>409.28810172088833</v>
      </c>
      <c r="AD10" s="16">
        <v>380.62786557518308</v>
      </c>
      <c r="AE10" s="16">
        <v>789.91596729607136</v>
      </c>
      <c r="AF10" s="30">
        <v>403.56360173067225</v>
      </c>
      <c r="AG10" s="30">
        <v>481.91500919731516</v>
      </c>
      <c r="AH10" s="30">
        <v>885.47861092798735</v>
      </c>
      <c r="AI10" s="50">
        <v>521.30154843394337</v>
      </c>
      <c r="AJ10" s="50">
        <v>526.72639717096888</v>
      </c>
      <c r="AK10" s="50">
        <v>1048.0279456049122</v>
      </c>
      <c r="AL10" s="50">
        <v>1410.4036542511531</v>
      </c>
      <c r="AM10" s="50">
        <v>519.41763824982036</v>
      </c>
      <c r="AN10" s="50">
        <v>1929.8212925009734</v>
      </c>
      <c r="AO10" s="50">
        <v>955.25849116308723</v>
      </c>
      <c r="AP10" s="50">
        <v>745.82240763464324</v>
      </c>
      <c r="AQ10" s="50">
        <v>1701.0808987977305</v>
      </c>
      <c r="AR10" s="50">
        <v>690.50408025600075</v>
      </c>
      <c r="AS10" s="50">
        <v>651.07225815832328</v>
      </c>
      <c r="AT10" s="50">
        <v>1341.5763384143243</v>
      </c>
      <c r="AU10" s="50">
        <v>666.14100475455427</v>
      </c>
      <c r="AV10" s="50">
        <v>705.1079084413866</v>
      </c>
      <c r="AW10" s="50">
        <v>1371.2489131959405</v>
      </c>
      <c r="AX10" s="50">
        <v>706.98904763890368</v>
      </c>
      <c r="AY10" s="50">
        <v>972.73962831951519</v>
      </c>
      <c r="AZ10" s="50">
        <v>1679.7286759584188</v>
      </c>
    </row>
    <row r="11" spans="1:52" ht="16" x14ac:dyDescent="0.4">
      <c r="A11" s="15" t="s">
        <v>28</v>
      </c>
      <c r="B11" s="16">
        <v>706.34289262551806</v>
      </c>
      <c r="C11" s="16">
        <v>866.11853703142367</v>
      </c>
      <c r="D11" s="16">
        <v>1572.4614296569416</v>
      </c>
      <c r="E11" s="16">
        <v>784.44448331725744</v>
      </c>
      <c r="F11" s="16">
        <v>902.55478109726471</v>
      </c>
      <c r="G11" s="16">
        <v>1686.9992644145223</v>
      </c>
      <c r="H11" s="16">
        <v>881.99775710790493</v>
      </c>
      <c r="I11" s="16">
        <v>932.74468536729398</v>
      </c>
      <c r="J11" s="16">
        <v>1814.7424424751989</v>
      </c>
      <c r="K11" s="16">
        <v>970.71988960083218</v>
      </c>
      <c r="L11" s="16">
        <v>986.04136672561117</v>
      </c>
      <c r="M11" s="16">
        <v>1956.7612563264433</v>
      </c>
      <c r="N11" s="16">
        <v>1054.0980328342407</v>
      </c>
      <c r="O11" s="16">
        <v>1120.6030540958097</v>
      </c>
      <c r="P11" s="16">
        <v>2174.7010869300502</v>
      </c>
      <c r="Q11" s="16">
        <v>1146.6037851233441</v>
      </c>
      <c r="R11" s="16">
        <v>1464.9065311170441</v>
      </c>
      <c r="S11" s="16">
        <v>2611.5103162403884</v>
      </c>
      <c r="T11" s="16">
        <v>1507.3697270418352</v>
      </c>
      <c r="U11" s="16">
        <v>1530.5073115845905</v>
      </c>
      <c r="V11" s="16">
        <v>3037.8770386264259</v>
      </c>
      <c r="W11" s="16">
        <v>1755.4787952166714</v>
      </c>
      <c r="X11" s="16">
        <v>1702.5017534049427</v>
      </c>
      <c r="Y11" s="16">
        <v>3457.9805486216142</v>
      </c>
      <c r="Z11" s="16">
        <v>1950.5099086980831</v>
      </c>
      <c r="AA11" s="16">
        <v>2267.5000003835344</v>
      </c>
      <c r="AB11" s="16">
        <v>4218.0099090816175</v>
      </c>
      <c r="AC11" s="16">
        <v>2115.5635723278756</v>
      </c>
      <c r="AD11" s="16">
        <v>2400.9904415119554</v>
      </c>
      <c r="AE11" s="16">
        <v>4516.554013839831</v>
      </c>
      <c r="AF11" s="30">
        <v>2232.6031993939569</v>
      </c>
      <c r="AG11" s="30">
        <v>2806.7361267229194</v>
      </c>
      <c r="AH11" s="30">
        <v>5039.3393261168767</v>
      </c>
      <c r="AI11" s="50">
        <v>2723.6143292104771</v>
      </c>
      <c r="AJ11" s="50">
        <v>2655.3350994020093</v>
      </c>
      <c r="AK11" s="50">
        <v>5378.9494286124864</v>
      </c>
      <c r="AL11" s="50">
        <v>3925.8376737151448</v>
      </c>
      <c r="AM11" s="50">
        <v>2583.2131932928978</v>
      </c>
      <c r="AN11" s="50">
        <v>6509.0508670080426</v>
      </c>
      <c r="AO11" s="50">
        <v>3905.887710744355</v>
      </c>
      <c r="AP11" s="50">
        <v>3193.0091244382575</v>
      </c>
      <c r="AQ11" s="50">
        <v>7098.8968351826124</v>
      </c>
      <c r="AR11" s="50">
        <v>4089.0860217656864</v>
      </c>
      <c r="AS11" s="50">
        <v>3507.2729173528755</v>
      </c>
      <c r="AT11" s="50">
        <v>7596.3589391185615</v>
      </c>
      <c r="AU11" s="50">
        <v>4466.2917240871893</v>
      </c>
      <c r="AV11" s="50">
        <v>3998.4562404953535</v>
      </c>
      <c r="AW11" s="50">
        <v>8464.7479645825406</v>
      </c>
      <c r="AX11" s="50">
        <v>4887.8710050070358</v>
      </c>
      <c r="AY11" s="50">
        <v>4657.7538603244639</v>
      </c>
      <c r="AZ11" s="50">
        <v>9545.6248653314997</v>
      </c>
    </row>
    <row r="12" spans="1:52" ht="16" x14ac:dyDescent="0.4">
      <c r="A12" s="15" t="s">
        <v>29</v>
      </c>
      <c r="B12" s="16">
        <v>-297.38166732644675</v>
      </c>
      <c r="C12" s="16">
        <v>-410.60593076882253</v>
      </c>
      <c r="D12" s="16">
        <v>-707.98759809526928</v>
      </c>
      <c r="E12" s="16">
        <v>-335.84864990981384</v>
      </c>
      <c r="F12" s="16">
        <v>-348.3713209247137</v>
      </c>
      <c r="G12" s="16">
        <v>-684.21997083452754</v>
      </c>
      <c r="H12" s="16">
        <v>-340.69111176638188</v>
      </c>
      <c r="I12" s="16">
        <v>-306.08783305639497</v>
      </c>
      <c r="J12" s="16">
        <v>-646.77894482277679</v>
      </c>
      <c r="K12" s="16">
        <v>-371.33668801576147</v>
      </c>
      <c r="L12" s="16">
        <v>-299.8447227652444</v>
      </c>
      <c r="M12" s="16">
        <v>-671.18141078100587</v>
      </c>
      <c r="N12" s="16">
        <v>-363.15319974648031</v>
      </c>
      <c r="O12" s="16">
        <v>-350.0441312612341</v>
      </c>
      <c r="P12" s="16">
        <v>-713.19733100771441</v>
      </c>
      <c r="Q12" s="16">
        <v>-340.72941379930268</v>
      </c>
      <c r="R12" s="16">
        <v>-600.50358885955995</v>
      </c>
      <c r="S12" s="16">
        <v>-941.23300265886269</v>
      </c>
      <c r="T12" s="16">
        <v>-600.09814679179294</v>
      </c>
      <c r="U12" s="16">
        <v>-682.37563263920777</v>
      </c>
      <c r="V12" s="16">
        <v>-1282.4737794310008</v>
      </c>
      <c r="W12" s="16">
        <v>-783.87939868557646</v>
      </c>
      <c r="X12" s="16">
        <v>-666.99812064903222</v>
      </c>
      <c r="Y12" s="16">
        <v>-1450.8775193346087</v>
      </c>
      <c r="Z12" s="16">
        <v>-899.34676509060193</v>
      </c>
      <c r="AA12" s="16">
        <v>-1040.6644980811932</v>
      </c>
      <c r="AB12" s="16">
        <v>-1940.0112631717952</v>
      </c>
      <c r="AC12" s="16">
        <v>-858.35313591342208</v>
      </c>
      <c r="AD12" s="16">
        <v>-969.94094021502303</v>
      </c>
      <c r="AE12" s="16">
        <v>-1828.2940761284451</v>
      </c>
      <c r="AF12" s="30">
        <v>-763.41091446163728</v>
      </c>
      <c r="AG12" s="30">
        <v>-1222.5914595158272</v>
      </c>
      <c r="AH12" s="30">
        <v>-1986.0023739774645</v>
      </c>
      <c r="AI12" s="50">
        <v>-940.53694105147645</v>
      </c>
      <c r="AJ12" s="50">
        <v>-779.06473424018316</v>
      </c>
      <c r="AK12" s="50">
        <v>-1719.6016752916596</v>
      </c>
      <c r="AL12" s="50">
        <v>-1864.1243670553133</v>
      </c>
      <c r="AM12" s="50">
        <v>-392.29779740613697</v>
      </c>
      <c r="AN12" s="50">
        <v>-2256.4221644614504</v>
      </c>
      <c r="AO12" s="50">
        <v>-1460.7066917086077</v>
      </c>
      <c r="AP12" s="50">
        <v>-592.37367108668968</v>
      </c>
      <c r="AQ12" s="50">
        <v>-2053.0803627952973</v>
      </c>
      <c r="AR12" s="50">
        <v>-1263.3851671269065</v>
      </c>
      <c r="AS12" s="50">
        <v>-502.72629121336672</v>
      </c>
      <c r="AT12" s="50">
        <v>-1766.111458340273</v>
      </c>
      <c r="AU12" s="50">
        <v>-1257.4662995795686</v>
      </c>
      <c r="AV12" s="50">
        <v>-586.36561872022207</v>
      </c>
      <c r="AW12" s="50">
        <v>-1843.8319182997911</v>
      </c>
      <c r="AX12" s="50">
        <v>-1250.3723263073643</v>
      </c>
      <c r="AY12" s="50">
        <v>-789.48568478902325</v>
      </c>
      <c r="AZ12" s="50">
        <v>-2039.8580110963878</v>
      </c>
    </row>
    <row r="13" spans="1:52" ht="16" x14ac:dyDescent="0.4">
      <c r="A13" s="55" t="s">
        <v>30</v>
      </c>
      <c r="B13" s="18" t="s">
        <v>31</v>
      </c>
      <c r="C13" s="18" t="s">
        <v>31</v>
      </c>
      <c r="D13" s="18" t="s">
        <v>31</v>
      </c>
      <c r="E13" s="18" t="s">
        <v>31</v>
      </c>
      <c r="F13" s="18" t="s">
        <v>31</v>
      </c>
      <c r="G13" s="18" t="s">
        <v>31</v>
      </c>
      <c r="H13" s="18" t="s">
        <v>31</v>
      </c>
      <c r="I13" s="18" t="s">
        <v>31</v>
      </c>
      <c r="J13" s="18" t="s">
        <v>31</v>
      </c>
      <c r="K13" s="18" t="s">
        <v>31</v>
      </c>
      <c r="L13" s="18" t="s">
        <v>31</v>
      </c>
      <c r="M13" s="18" t="s">
        <v>31</v>
      </c>
      <c r="N13" s="18" t="s">
        <v>31</v>
      </c>
      <c r="O13" s="18" t="s">
        <v>31</v>
      </c>
      <c r="P13" s="18" t="s">
        <v>31</v>
      </c>
      <c r="Q13" s="18" t="s">
        <v>31</v>
      </c>
      <c r="R13" s="18" t="s">
        <v>31</v>
      </c>
      <c r="S13" s="18" t="s">
        <v>31</v>
      </c>
      <c r="T13" s="18" t="s">
        <v>31</v>
      </c>
      <c r="U13" s="18" t="s">
        <v>31</v>
      </c>
      <c r="V13" s="18" t="s">
        <v>31</v>
      </c>
      <c r="W13" s="18" t="s">
        <v>31</v>
      </c>
      <c r="X13" s="18" t="s">
        <v>31</v>
      </c>
      <c r="Y13" s="18" t="s">
        <v>31</v>
      </c>
      <c r="Z13" s="18" t="s">
        <v>31</v>
      </c>
      <c r="AA13" s="18" t="s">
        <v>31</v>
      </c>
      <c r="AB13" s="18" t="s">
        <v>31</v>
      </c>
      <c r="AC13" s="18" t="s">
        <v>31</v>
      </c>
      <c r="AD13" s="18" t="s">
        <v>31</v>
      </c>
      <c r="AE13" s="18" t="s">
        <v>31</v>
      </c>
      <c r="AF13" s="18" t="str">
        <f t="shared" ref="AF13:AR13" si="0">IF(ABS(AF8-AF11-AF12)&gt;0.01,AF8-AF11-AF12,"")</f>
        <v/>
      </c>
      <c r="AG13" s="18" t="str">
        <f t="shared" si="0"/>
        <v/>
      </c>
      <c r="AH13" s="18" t="str">
        <f t="shared" si="0"/>
        <v/>
      </c>
      <c r="AI13" s="18" t="str">
        <f t="shared" si="0"/>
        <v/>
      </c>
      <c r="AJ13" s="18" t="str">
        <f t="shared" si="0"/>
        <v/>
      </c>
      <c r="AK13" s="18" t="str">
        <f t="shared" si="0"/>
        <v/>
      </c>
      <c r="AL13" s="18" t="str">
        <f t="shared" si="0"/>
        <v/>
      </c>
      <c r="AM13" s="18" t="str">
        <f t="shared" si="0"/>
        <v/>
      </c>
      <c r="AN13" s="18" t="str">
        <f t="shared" si="0"/>
        <v/>
      </c>
      <c r="AO13" s="18" t="str">
        <f t="shared" si="0"/>
        <v/>
      </c>
      <c r="AP13" s="18" t="str">
        <f t="shared" si="0"/>
        <v/>
      </c>
      <c r="AQ13" s="18" t="str">
        <f t="shared" si="0"/>
        <v/>
      </c>
      <c r="AR13" s="18" t="str">
        <f t="shared" si="0"/>
        <v/>
      </c>
      <c r="AS13" s="18" t="str">
        <f>IF(ABS(AS8-AS11-AS12)&gt;0.01,AS8-AS11-AS12,"")</f>
        <v/>
      </c>
      <c r="AT13" s="18" t="str">
        <f t="shared" ref="AT13:AZ13" si="1">IF(ABS(AT8-AT11-AT12)&gt;0.01,AT8-AT11-AT12,"")</f>
        <v/>
      </c>
      <c r="AU13" s="18" t="str">
        <f t="shared" si="1"/>
        <v/>
      </c>
      <c r="AV13" s="18" t="str">
        <f t="shared" si="1"/>
        <v/>
      </c>
      <c r="AW13" s="18" t="str">
        <f t="shared" si="1"/>
        <v/>
      </c>
      <c r="AX13" s="18" t="str">
        <f t="shared" si="1"/>
        <v/>
      </c>
      <c r="AY13" s="18" t="str">
        <f t="shared" si="1"/>
        <v/>
      </c>
      <c r="AZ13" s="18" t="str">
        <f t="shared" si="1"/>
        <v/>
      </c>
    </row>
    <row r="14" spans="1:52" ht="16" x14ac:dyDescent="0.4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>
        <v>1465.8582474876589</v>
      </c>
      <c r="M14" s="19">
        <v>9.4111371714942216E-2</v>
      </c>
      <c r="N14" s="18"/>
      <c r="O14" s="18">
        <v>1603.8121778983837</v>
      </c>
      <c r="P14" s="19">
        <v>0.30140546844784422</v>
      </c>
      <c r="Q14" s="18"/>
      <c r="R14" s="18">
        <v>2087.2099386802033</v>
      </c>
      <c r="S14" s="19">
        <v>0.1107739663829217</v>
      </c>
      <c r="T14" s="18">
        <v>2318.4184622616644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29"/>
      <c r="AG14" s="29"/>
      <c r="AH14" s="29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ht="16" x14ac:dyDescent="0.4">
      <c r="A15" s="15"/>
      <c r="B15" s="16"/>
      <c r="C15" s="16"/>
      <c r="D15" s="16"/>
      <c r="E15" s="16"/>
      <c r="F15" s="16"/>
      <c r="G15" s="14">
        <v>1229.0158938074383</v>
      </c>
      <c r="H15" s="14">
        <v>631.72635126004923</v>
      </c>
      <c r="I15" s="14">
        <v>680.64867305965356</v>
      </c>
      <c r="J15" s="14">
        <v>1312.3750243197026</v>
      </c>
      <c r="K15" s="14">
        <v>694.45265963977897</v>
      </c>
      <c r="L15" s="14">
        <v>729.25224803146875</v>
      </c>
      <c r="M15" s="14">
        <v>1423.7049076712478</v>
      </c>
      <c r="N15" s="14">
        <v>736.60599945619003</v>
      </c>
      <c r="O15" s="14">
        <v>805.28529763681001</v>
      </c>
      <c r="P15" s="14">
        <v>1541.891297093</v>
      </c>
      <c r="Q15" s="14">
        <v>798.52688026157352</v>
      </c>
      <c r="R15" s="14">
        <v>1070.164379754656</v>
      </c>
      <c r="S15" s="14">
        <v>1868.69126001623</v>
      </c>
      <c r="T15" s="14">
        <v>1017.0455589255474</v>
      </c>
      <c r="U15" s="14">
        <v>1088.7715987698191</v>
      </c>
      <c r="V15" s="14">
        <v>2105.8171576953664</v>
      </c>
      <c r="W15" s="14">
        <v>1229.6468634918454</v>
      </c>
      <c r="X15" s="14">
        <v>1167.2740454914635</v>
      </c>
      <c r="Y15" s="14">
        <v>2396.9209089833089</v>
      </c>
      <c r="Z15" s="14">
        <v>1346.8885515355817</v>
      </c>
      <c r="AA15" s="14">
        <v>1590.2640597839807</v>
      </c>
      <c r="AB15" s="14">
        <v>2937.1526113195623</v>
      </c>
      <c r="AC15" s="14">
        <v>1456.7093055379871</v>
      </c>
      <c r="AD15" s="16"/>
      <c r="AE15" s="16"/>
      <c r="AF15" s="13"/>
      <c r="AG15" s="28"/>
      <c r="AH15" s="28"/>
      <c r="AI15" s="52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 ht="16" x14ac:dyDescent="0.4">
      <c r="A16" s="15" t="s">
        <v>32</v>
      </c>
      <c r="B16" s="16">
        <v>2590</v>
      </c>
      <c r="C16" s="16">
        <v>2749</v>
      </c>
      <c r="D16" s="16">
        <v>5339</v>
      </c>
      <c r="E16" s="16">
        <v>2873</v>
      </c>
      <c r="F16" s="16">
        <v>2965</v>
      </c>
      <c r="G16" s="16">
        <v>5838</v>
      </c>
      <c r="H16" s="16">
        <v>3185</v>
      </c>
      <c r="I16" s="16">
        <v>3372</v>
      </c>
      <c r="J16" s="16">
        <v>6557</v>
      </c>
      <c r="K16" s="16">
        <v>3474</v>
      </c>
      <c r="L16" s="16">
        <v>3763</v>
      </c>
      <c r="M16" s="16">
        <v>7237</v>
      </c>
      <c r="N16" s="16">
        <v>3932</v>
      </c>
      <c r="O16" s="16">
        <v>4081</v>
      </c>
      <c r="P16" s="16">
        <v>8013</v>
      </c>
      <c r="Q16" s="16">
        <v>4218</v>
      </c>
      <c r="R16" s="16">
        <v>4499</v>
      </c>
      <c r="S16" s="16">
        <v>8717</v>
      </c>
      <c r="T16" s="16">
        <v>4808</v>
      </c>
      <c r="U16" s="16">
        <v>4578</v>
      </c>
      <c r="V16" s="16">
        <v>9386</v>
      </c>
      <c r="W16" s="16">
        <v>5019</v>
      </c>
      <c r="X16" s="16">
        <v>5251</v>
      </c>
      <c r="Y16" s="16">
        <v>10270</v>
      </c>
      <c r="Z16" s="21">
        <v>5682</v>
      </c>
      <c r="AA16" s="21">
        <v>6306</v>
      </c>
      <c r="AB16" s="21">
        <v>11988</v>
      </c>
      <c r="AC16" s="21">
        <v>7414</v>
      </c>
      <c r="AD16" s="21">
        <v>7879</v>
      </c>
      <c r="AE16" s="21">
        <v>15293</v>
      </c>
      <c r="AF16" s="30">
        <v>8873.5</v>
      </c>
      <c r="AG16" s="30">
        <v>8873.5</v>
      </c>
      <c r="AH16" s="31">
        <v>17747</v>
      </c>
      <c r="AI16" s="53">
        <v>10016.844911539723</v>
      </c>
      <c r="AJ16" s="53">
        <v>10016.844911539723</v>
      </c>
      <c r="AK16" s="53">
        <v>20033.689823079447</v>
      </c>
      <c r="AL16" s="53">
        <v>11326.738119159327</v>
      </c>
      <c r="AM16" s="53">
        <v>11326.738119159327</v>
      </c>
      <c r="AN16" s="53">
        <v>22653.476238318653</v>
      </c>
      <c r="AO16" s="53">
        <v>12781.239907852294</v>
      </c>
      <c r="AP16" s="53">
        <v>12781.239907852294</v>
      </c>
      <c r="AQ16" s="53">
        <v>25562.479815704588</v>
      </c>
      <c r="AR16" s="53">
        <v>14387.536018309578</v>
      </c>
      <c r="AS16" s="53">
        <v>14387.536018309578</v>
      </c>
      <c r="AT16" s="53">
        <v>28775.072036619156</v>
      </c>
      <c r="AU16" s="53">
        <v>16166.704197489691</v>
      </c>
      <c r="AV16" s="53">
        <v>16166.704197489691</v>
      </c>
      <c r="AW16" s="53">
        <v>32333.408394979382</v>
      </c>
      <c r="AX16" s="53">
        <v>18163.761804602887</v>
      </c>
      <c r="AY16" s="53">
        <v>18163.761804602887</v>
      </c>
      <c r="AZ16" s="53">
        <v>36327.523609205775</v>
      </c>
    </row>
    <row r="17" spans="1:52" ht="16" x14ac:dyDescent="0.4">
      <c r="A17" s="15" t="s">
        <v>33</v>
      </c>
      <c r="B17" s="20">
        <v>0.15790008698805841</v>
      </c>
      <c r="C17" s="20">
        <v>0.1657012027146603</v>
      </c>
      <c r="D17" s="20">
        <v>0.16191680681057732</v>
      </c>
      <c r="E17" s="20">
        <v>0.15614195384874477</v>
      </c>
      <c r="F17" s="20">
        <v>0.18690841827067492</v>
      </c>
      <c r="G17" s="20">
        <v>0.1717676076704342</v>
      </c>
      <c r="H17" s="20">
        <v>0.16995499068807632</v>
      </c>
      <c r="I17" s="20">
        <v>0.1858412966521053</v>
      </c>
      <c r="J17" s="20">
        <v>0.17812467556083914</v>
      </c>
      <c r="K17" s="20">
        <v>0.1725340246358868</v>
      </c>
      <c r="L17" s="20">
        <v>0.18235361253265123</v>
      </c>
      <c r="M17" s="20">
        <v>0.17763988469606706</v>
      </c>
      <c r="N17" s="20">
        <v>0.175723507906348</v>
      </c>
      <c r="O17" s="20">
        <v>0.18881620260587501</v>
      </c>
      <c r="P17" s="20">
        <v>0.18239158316764462</v>
      </c>
      <c r="Q17" s="20">
        <v>0.19105603872073054</v>
      </c>
      <c r="R17" s="20">
        <v>0.19213223877694691</v>
      </c>
      <c r="S17" s="20">
        <v>0.1916114848665281</v>
      </c>
      <c r="T17" s="20">
        <v>0.1887004118656494</v>
      </c>
      <c r="U17" s="20">
        <v>0.18526248994001368</v>
      </c>
      <c r="V17" s="20">
        <v>0.18702357332148148</v>
      </c>
      <c r="W17" s="20">
        <v>0.19358425912155708</v>
      </c>
      <c r="X17" s="20">
        <v>0.19720122505349658</v>
      </c>
      <c r="Y17" s="20">
        <v>0.19543359584099371</v>
      </c>
      <c r="Z17" s="20">
        <v>0.18499879331353064</v>
      </c>
      <c r="AA17" s="20">
        <v>0.19455050781832242</v>
      </c>
      <c r="AB17" s="20">
        <v>0.1900232437362214</v>
      </c>
      <c r="AC17" s="20">
        <v>0.16957248940038488</v>
      </c>
      <c r="AD17" s="20">
        <v>0.18162831594071996</v>
      </c>
      <c r="AE17" s="20">
        <v>0.17578368781216153</v>
      </c>
      <c r="AF17" s="32">
        <v>0.16557077646163515</v>
      </c>
      <c r="AG17" s="32">
        <v>0.17852534706790915</v>
      </c>
      <c r="AH17" s="32">
        <v>0.17204806176477216</v>
      </c>
      <c r="AI17" s="54">
        <v>0.17800788610641649</v>
      </c>
      <c r="AJ17" s="54">
        <v>0.18731151193129716</v>
      </c>
      <c r="AK17" s="54">
        <v>0.18265969901885684</v>
      </c>
      <c r="AL17" s="54">
        <v>0.18202180406841192</v>
      </c>
      <c r="AM17" s="54">
        <v>0.19342862639163508</v>
      </c>
      <c r="AN17" s="54">
        <v>0.1877252152300235</v>
      </c>
      <c r="AO17" s="54">
        <v>0.19131015743891358</v>
      </c>
      <c r="AP17" s="54">
        <v>0.20347286117005281</v>
      </c>
      <c r="AQ17" s="54">
        <v>0.19739150930448318</v>
      </c>
      <c r="AR17" s="54">
        <v>0.19639922020301412</v>
      </c>
      <c r="AS17" s="54">
        <v>0.20882982480919066</v>
      </c>
      <c r="AT17" s="54">
        <v>0.20261452250610237</v>
      </c>
      <c r="AU17" s="54">
        <v>0.19848358609826458</v>
      </c>
      <c r="AV17" s="54">
        <v>0.21105666189556113</v>
      </c>
      <c r="AW17" s="54">
        <v>0.20477012399691286</v>
      </c>
      <c r="AX17" s="54">
        <v>0.20026130698200914</v>
      </c>
      <c r="AY17" s="54">
        <v>0.21296624659299274</v>
      </c>
      <c r="AZ17" s="54">
        <v>0.20661377678750092</v>
      </c>
    </row>
    <row r="18" spans="1:52" ht="16" x14ac:dyDescent="0.4">
      <c r="A18" s="15" t="s">
        <v>34</v>
      </c>
      <c r="B18" s="20">
        <v>0.25010853330717608</v>
      </c>
      <c r="C18" s="20">
        <v>0.27981091687369697</v>
      </c>
      <c r="D18" s="20">
        <v>0.26540200632166683</v>
      </c>
      <c r="E18" s="20">
        <v>0.24361701413347031</v>
      </c>
      <c r="F18" s="20">
        <v>0.26451583032444453</v>
      </c>
      <c r="G18" s="20">
        <v>0.25423109258606341</v>
      </c>
      <c r="H18" s="20">
        <v>0.24308665711398716</v>
      </c>
      <c r="I18" s="20">
        <v>0.24446623266241208</v>
      </c>
      <c r="J18" s="20">
        <v>0.24379611704219956</v>
      </c>
      <c r="K18" s="20">
        <v>0.25378902611047183</v>
      </c>
      <c r="L18" s="20">
        <v>0.23028581068069859</v>
      </c>
      <c r="M18" s="20">
        <v>0.24156813352207376</v>
      </c>
      <c r="N18" s="20">
        <v>0.23316284047512462</v>
      </c>
      <c r="O18" s="20">
        <v>0.24126688335035776</v>
      </c>
      <c r="P18" s="20">
        <v>0.23729020837401724</v>
      </c>
      <c r="Q18" s="20">
        <v>0.23435779013574529</v>
      </c>
      <c r="R18" s="20">
        <v>0.28732641733288644</v>
      </c>
      <c r="S18" s="20">
        <v>0.26169584838513593</v>
      </c>
      <c r="T18" s="20">
        <v>0.25797195204857476</v>
      </c>
      <c r="U18" s="20">
        <v>0.27876037902398842</v>
      </c>
      <c r="V18" s="20">
        <v>0.26811145968691313</v>
      </c>
      <c r="W18" s="20">
        <v>0.28799240241698459</v>
      </c>
      <c r="X18" s="20">
        <v>0.26395199056112428</v>
      </c>
      <c r="Y18" s="20">
        <v>0.27570065921784898</v>
      </c>
      <c r="Z18" s="20">
        <v>0.27753284495082398</v>
      </c>
      <c r="AA18" s="20">
        <v>0.28940104091388846</v>
      </c>
      <c r="AB18" s="20">
        <v>0.28377582490937286</v>
      </c>
      <c r="AC18" s="20">
        <v>0.23014236182991465</v>
      </c>
      <c r="AD18" s="20">
        <v>0.25642373092229626</v>
      </c>
      <c r="AE18" s="20">
        <v>0.24368260292576732</v>
      </c>
      <c r="AF18" s="32">
        <v>0.20612380657725643</v>
      </c>
      <c r="AG18" s="32">
        <v>0.26199595622083777</v>
      </c>
      <c r="AH18" s="32">
        <v>0.23405988139904707</v>
      </c>
      <c r="AI18" s="54">
        <v>0.21986092429557327</v>
      </c>
      <c r="AJ18" s="54">
        <v>0.21250291094941642</v>
      </c>
      <c r="AK18" s="54">
        <v>0.21618191762249483</v>
      </c>
      <c r="AL18" s="54">
        <v>0.22207929529235795</v>
      </c>
      <c r="AM18" s="54">
        <v>0.18220563884602761</v>
      </c>
      <c r="AN18" s="54">
        <v>0.20214246706919278</v>
      </c>
      <c r="AO18" s="54">
        <v>0.23085905359127892</v>
      </c>
      <c r="AP18" s="54">
        <v>0.19146428712535027</v>
      </c>
      <c r="AQ18" s="54">
        <v>0.2111616703583146</v>
      </c>
      <c r="AR18" s="54">
        <v>0.23621529235871777</v>
      </c>
      <c r="AS18" s="54">
        <v>0.19852089824017286</v>
      </c>
      <c r="AT18" s="54">
        <v>0.21736809529944531</v>
      </c>
      <c r="AU18" s="54">
        <v>0.23506097241416302</v>
      </c>
      <c r="AV18" s="54">
        <v>0.20371114617807645</v>
      </c>
      <c r="AW18" s="54">
        <v>0.21938605929611971</v>
      </c>
      <c r="AX18" s="54">
        <v>0.23017987063911832</v>
      </c>
      <c r="AY18" s="54">
        <v>0.20287448638178138</v>
      </c>
      <c r="AZ18" s="54">
        <v>0.21652717851044984</v>
      </c>
    </row>
    <row r="19" spans="1:52" ht="16" x14ac:dyDescent="0.4">
      <c r="A19" s="15" t="s">
        <v>35</v>
      </c>
      <c r="B19" s="20">
        <v>2.2610730254800013E-2</v>
      </c>
      <c r="C19" s="20">
        <v>3.52558481431905E-2</v>
      </c>
      <c r="D19" s="20">
        <v>2.912158042808817E-2</v>
      </c>
      <c r="E19" s="20">
        <v>2.942318193936554E-2</v>
      </c>
      <c r="F19" s="20">
        <v>3.9887131259793179E-2</v>
      </c>
      <c r="G19" s="20">
        <v>3.4737606354416577E-2</v>
      </c>
      <c r="H19" s="20">
        <v>3.3835715604350329E-2</v>
      </c>
      <c r="I19" s="20">
        <v>3.2148442713416547E-2</v>
      </c>
      <c r="J19" s="20">
        <v>3.2968019373112153E-2</v>
      </c>
      <c r="K19" s="20">
        <v>2.5635236871920909E-2</v>
      </c>
      <c r="L19" s="20">
        <v>3.1750162406096842E-2</v>
      </c>
      <c r="M19" s="20">
        <v>2.8814795360950069E-2</v>
      </c>
      <c r="N19" s="20">
        <v>3.4919060042230637E-2</v>
      </c>
      <c r="O19" s="20">
        <v>3.3323426401127128E-2</v>
      </c>
      <c r="P19" s="20">
        <v>3.4106407990646535E-2</v>
      </c>
      <c r="Q19" s="20">
        <v>3.7478100125834614E-2</v>
      </c>
      <c r="R19" s="20">
        <v>3.8280724502420149E-2</v>
      </c>
      <c r="S19" s="20">
        <v>3.7892348958031279E-2</v>
      </c>
      <c r="T19" s="20">
        <v>5.5540886354469181E-2</v>
      </c>
      <c r="U19" s="20">
        <v>5.5557513414760069E-2</v>
      </c>
      <c r="V19" s="20">
        <v>5.554899616503936E-2</v>
      </c>
      <c r="W19" s="20">
        <v>6.145136843013068E-2</v>
      </c>
      <c r="X19" s="20">
        <v>5.4699020421915684E-2</v>
      </c>
      <c r="Y19" s="20">
        <v>5.799892642515142E-2</v>
      </c>
      <c r="Z19" s="20">
        <v>6.5745914059750388E-2</v>
      </c>
      <c r="AA19" s="20">
        <v>7.0177138658508359E-2</v>
      </c>
      <c r="AB19" s="20">
        <v>6.8076853525863817E-2</v>
      </c>
      <c r="AC19" s="20">
        <v>5.5204761494589742E-2</v>
      </c>
      <c r="AD19" s="20">
        <v>4.83091592302555E-2</v>
      </c>
      <c r="AE19" s="20">
        <v>5.165212628627943E-2</v>
      </c>
      <c r="AF19" s="32">
        <v>4.5479641824609486E-2</v>
      </c>
      <c r="AG19" s="32">
        <v>5.4309461790422627E-2</v>
      </c>
      <c r="AH19" s="32">
        <v>4.9894551807516049E-2</v>
      </c>
      <c r="AI19" s="54">
        <v>5.2042489729813769E-2</v>
      </c>
      <c r="AJ19" s="54">
        <v>5.2584062329263312E-2</v>
      </c>
      <c r="AK19" s="54">
        <v>5.2313276029538544E-2</v>
      </c>
      <c r="AL19" s="54">
        <v>0.12451984317227541</v>
      </c>
      <c r="AM19" s="54">
        <v>4.5857654055867912E-2</v>
      </c>
      <c r="AN19" s="54">
        <v>8.5188748614071663E-2</v>
      </c>
      <c r="AO19" s="54">
        <v>7.4739109667772821E-2</v>
      </c>
      <c r="AP19" s="54">
        <v>5.8352899484848814E-2</v>
      </c>
      <c r="AQ19" s="54">
        <v>6.6546004576310824E-2</v>
      </c>
      <c r="AR19" s="54">
        <v>4.7993212971092845E-2</v>
      </c>
      <c r="AS19" s="54">
        <v>4.5252519773348869E-2</v>
      </c>
      <c r="AT19" s="54">
        <v>4.6622866372220864E-2</v>
      </c>
      <c r="AU19" s="54">
        <v>4.1204502576226411E-2</v>
      </c>
      <c r="AV19" s="54">
        <v>4.3614820920078026E-2</v>
      </c>
      <c r="AW19" s="54">
        <v>4.2409661748152208E-2</v>
      </c>
      <c r="AX19" s="54">
        <v>3.8923052132281609E-2</v>
      </c>
      <c r="AY19" s="54">
        <v>5.3553863939848227E-2</v>
      </c>
      <c r="AZ19" s="54">
        <v>4.6238458036064918E-2</v>
      </c>
    </row>
    <row r="20" spans="1:52" ht="16" x14ac:dyDescent="0.4">
      <c r="A20" s="15" t="s">
        <v>36</v>
      </c>
      <c r="B20" s="20">
        <v>0.27271926356197607</v>
      </c>
      <c r="C20" s="20">
        <v>0.31506676501688746</v>
      </c>
      <c r="D20" s="20">
        <v>0.29452358674975493</v>
      </c>
      <c r="E20" s="20">
        <v>0.27304019607283586</v>
      </c>
      <c r="F20" s="20">
        <v>0.30440296158423769</v>
      </c>
      <c r="G20" s="20">
        <v>0.28896869894048</v>
      </c>
      <c r="H20" s="20">
        <v>0.27692237271833747</v>
      </c>
      <c r="I20" s="20">
        <v>0.27661467537582857</v>
      </c>
      <c r="J20" s="20">
        <v>0.27676413641531172</v>
      </c>
      <c r="K20" s="20">
        <v>0.2794242629823927</v>
      </c>
      <c r="L20" s="20">
        <v>0.26203597308679544</v>
      </c>
      <c r="M20" s="20">
        <v>0.27038292888302379</v>
      </c>
      <c r="N20" s="20">
        <v>0.2680819005173552</v>
      </c>
      <c r="O20" s="20">
        <v>0.27459030975148485</v>
      </c>
      <c r="P20" s="20">
        <v>0.27139661636466372</v>
      </c>
      <c r="Q20" s="20">
        <v>0.27183589026157989</v>
      </c>
      <c r="R20" s="20">
        <v>0.32560714183530653</v>
      </c>
      <c r="S20" s="20">
        <v>0.29958819734316722</v>
      </c>
      <c r="T20" s="20">
        <v>0.31351283840304395</v>
      </c>
      <c r="U20" s="20">
        <v>0.33431789243874849</v>
      </c>
      <c r="V20" s="20">
        <v>0.32366045585195247</v>
      </c>
      <c r="W20" s="20">
        <v>0.34976664578933481</v>
      </c>
      <c r="X20" s="20">
        <v>0.32422429125974916</v>
      </c>
      <c r="Y20" s="20">
        <v>0.33670696675965084</v>
      </c>
      <c r="Z20" s="20">
        <v>0.34327875901057431</v>
      </c>
      <c r="AA20" s="20">
        <v>0.35957817957239685</v>
      </c>
      <c r="AB20" s="20">
        <v>0.35185267843523671</v>
      </c>
      <c r="AC20" s="20">
        <v>0.2853471233245044</v>
      </c>
      <c r="AD20" s="20">
        <v>0.30473289015255178</v>
      </c>
      <c r="AE20" s="20">
        <v>0.29533472921204673</v>
      </c>
      <c r="AF20" s="32">
        <v>0.25160344840186588</v>
      </c>
      <c r="AG20" s="32">
        <v>0.31630541801126044</v>
      </c>
      <c r="AH20" s="32">
        <v>0.28395443320656316</v>
      </c>
      <c r="AI20" s="54">
        <v>0.27190341402538709</v>
      </c>
      <c r="AJ20" s="54">
        <v>0.26508697327867969</v>
      </c>
      <c r="AK20" s="54">
        <v>0.26849519365203339</v>
      </c>
      <c r="AL20" s="54">
        <v>0.34659913846463342</v>
      </c>
      <c r="AM20" s="54">
        <v>0.22806329290189545</v>
      </c>
      <c r="AN20" s="54">
        <v>0.28733121568326442</v>
      </c>
      <c r="AO20" s="54">
        <v>0.30559536781284657</v>
      </c>
      <c r="AP20" s="54">
        <v>0.24981998205640421</v>
      </c>
      <c r="AQ20" s="54">
        <v>0.27770767493462539</v>
      </c>
      <c r="AR20" s="54">
        <v>0.28421030651543916</v>
      </c>
      <c r="AS20" s="54">
        <v>0.24377161682789325</v>
      </c>
      <c r="AT20" s="54">
        <v>0.26399096167166619</v>
      </c>
      <c r="AU20" s="54">
        <v>0.27626482612211706</v>
      </c>
      <c r="AV20" s="54">
        <v>0.24732661596642683</v>
      </c>
      <c r="AW20" s="54">
        <v>0.26179572104427185</v>
      </c>
      <c r="AX20" s="54">
        <v>0.26910014883416927</v>
      </c>
      <c r="AY20" s="54">
        <v>0.25643112425886033</v>
      </c>
      <c r="AZ20" s="54">
        <v>0.2627656365465148</v>
      </c>
    </row>
    <row r="21" spans="1:52" ht="16" x14ac:dyDescent="0.4">
      <c r="A21" s="15" t="s">
        <v>37</v>
      </c>
      <c r="B21" s="20">
        <v>-0.11481917657391766</v>
      </c>
      <c r="C21" s="20">
        <v>-0.14936556230222719</v>
      </c>
      <c r="D21" s="20">
        <v>-0.1326067799391776</v>
      </c>
      <c r="E21" s="20">
        <v>-0.11689824222409113</v>
      </c>
      <c r="F21" s="20">
        <v>-0.11749454331356279</v>
      </c>
      <c r="G21" s="20">
        <v>-0.11720109127004583</v>
      </c>
      <c r="H21" s="20">
        <v>-0.10696738203026118</v>
      </c>
      <c r="I21" s="20">
        <v>-9.0773378723723305E-2</v>
      </c>
      <c r="J21" s="20">
        <v>-9.8639460854472588E-2</v>
      </c>
      <c r="K21" s="20">
        <v>-0.10689023834650589</v>
      </c>
      <c r="L21" s="20">
        <v>-7.9682360554144141E-2</v>
      </c>
      <c r="M21" s="20">
        <v>-9.2743044186956725E-2</v>
      </c>
      <c r="N21" s="20">
        <v>-9.2358392611007201E-2</v>
      </c>
      <c r="O21" s="20">
        <v>-8.5774107145609929E-2</v>
      </c>
      <c r="P21" s="20">
        <v>-8.9005033197019148E-2</v>
      </c>
      <c r="Q21" s="20">
        <v>-8.0779851540849379E-2</v>
      </c>
      <c r="R21" s="20">
        <v>-0.13347490305835963</v>
      </c>
      <c r="S21" s="20">
        <v>-0.10797671247663906</v>
      </c>
      <c r="T21" s="20">
        <v>-0.12481242653739454</v>
      </c>
      <c r="U21" s="20">
        <v>-0.14905540249873478</v>
      </c>
      <c r="V21" s="20">
        <v>-0.13663688253047099</v>
      </c>
      <c r="W21" s="20">
        <v>-0.15618238666777773</v>
      </c>
      <c r="X21" s="20">
        <v>-0.12702306620625256</v>
      </c>
      <c r="Y21" s="20">
        <v>-0.14127337091865713</v>
      </c>
      <c r="Z21" s="20">
        <v>-0.15827996569704364</v>
      </c>
      <c r="AA21" s="20">
        <v>-0.1650276717540744</v>
      </c>
      <c r="AB21" s="20">
        <v>-0.16182943469901528</v>
      </c>
      <c r="AC21" s="20">
        <v>-0.11577463392411952</v>
      </c>
      <c r="AD21" s="20">
        <v>-0.12310457421183184</v>
      </c>
      <c r="AE21" s="20">
        <v>-0.11955104139988525</v>
      </c>
      <c r="AF21" s="32">
        <v>-8.6032671940230718E-2</v>
      </c>
      <c r="AG21" s="32">
        <v>-0.13778007094335123</v>
      </c>
      <c r="AH21" s="32">
        <v>-0.11190637144179098</v>
      </c>
      <c r="AI21" s="54">
        <v>-9.3895527918970573E-2</v>
      </c>
      <c r="AJ21" s="54">
        <v>-7.777546134738253E-2</v>
      </c>
      <c r="AK21" s="54">
        <v>-8.5835494633176551E-2</v>
      </c>
      <c r="AL21" s="54">
        <v>-0.16457733439622149</v>
      </c>
      <c r="AM21" s="54">
        <v>-3.4634666510260363E-2</v>
      </c>
      <c r="AN21" s="54">
        <v>-9.9606000453240931E-2</v>
      </c>
      <c r="AO21" s="54">
        <v>-0.11428521037393302</v>
      </c>
      <c r="AP21" s="54">
        <v>-4.6347120886351449E-2</v>
      </c>
      <c r="AQ21" s="54">
        <v>-8.0316165630142225E-2</v>
      </c>
      <c r="AR21" s="54">
        <v>-8.7811086312425041E-2</v>
      </c>
      <c r="AS21" s="54">
        <v>-3.4941792018702664E-2</v>
      </c>
      <c r="AT21" s="54">
        <v>-6.1376439165563845E-2</v>
      </c>
      <c r="AU21" s="54">
        <v>-7.7781240023852449E-2</v>
      </c>
      <c r="AV21" s="54">
        <v>-3.6269954070865654E-2</v>
      </c>
      <c r="AW21" s="54">
        <v>-5.7025597047359065E-2</v>
      </c>
      <c r="AX21" s="54">
        <v>-6.8838841852160104E-2</v>
      </c>
      <c r="AY21" s="54">
        <v>-4.346487766586761E-2</v>
      </c>
      <c r="AZ21" s="54">
        <v>-5.6151859759013864E-2</v>
      </c>
    </row>
    <row r="22" spans="1:52" x14ac:dyDescent="0.35">
      <c r="A22" s="86" t="s">
        <v>60</v>
      </c>
    </row>
    <row r="23" spans="1:52" ht="16" x14ac:dyDescent="0.4">
      <c r="A23" s="36" t="s">
        <v>39</v>
      </c>
      <c r="AI23" s="37" t="str">
        <f>+AI6</f>
        <v>Jul-Dec</v>
      </c>
      <c r="AJ23" s="37" t="str">
        <f>+AJ6</f>
        <v>Jan-Jun</v>
      </c>
      <c r="AK23" s="34" t="str">
        <f>+AK5</f>
        <v>2024/2025</v>
      </c>
      <c r="AL23" s="38" t="str">
        <f>+AL6</f>
        <v>Jul-Dec</v>
      </c>
      <c r="AM23" s="38" t="str">
        <f>+AM6</f>
        <v>Jan-Jun</v>
      </c>
      <c r="AN23" s="34" t="str">
        <f>+AN5</f>
        <v>2025/2026</v>
      </c>
      <c r="AO23" s="38" t="str">
        <f>+AO6</f>
        <v>Jul-Dec</v>
      </c>
      <c r="AP23" s="38" t="str">
        <f>+AP6</f>
        <v>Jan-Jun</v>
      </c>
      <c r="AQ23" s="34" t="str">
        <f>+AQ5</f>
        <v>2026/2027</v>
      </c>
      <c r="AR23" s="38" t="str">
        <f>+AR6</f>
        <v>Jul-Dec</v>
      </c>
      <c r="AS23" s="38" t="str">
        <f>+AS6</f>
        <v>Jan-Jun</v>
      </c>
      <c r="AT23" s="34" t="str">
        <f>+AT5</f>
        <v>2027/2028</v>
      </c>
      <c r="AU23" s="38" t="str">
        <f>+AU6</f>
        <v>Jul-Dec</v>
      </c>
      <c r="AV23" s="38" t="str">
        <f>+AV6</f>
        <v>Jan-Jun</v>
      </c>
      <c r="AW23" s="34" t="str">
        <f>+AW5</f>
        <v>2028/2029</v>
      </c>
      <c r="AX23" s="35"/>
      <c r="AY23" s="35"/>
      <c r="AZ23" s="34" t="str">
        <f>+AZ5</f>
        <v>2029/2030</v>
      </c>
    </row>
    <row r="24" spans="1:52" ht="16" x14ac:dyDescent="0.4">
      <c r="A24" s="85" t="str">
        <f>+A21</f>
        <v>Deficit (Excl. Grants ) % of GDP</v>
      </c>
      <c r="AI24" s="33">
        <f t="shared" ref="AI24:AJ24" si="2">+AI21</f>
        <v>-9.3895527918970573E-2</v>
      </c>
      <c r="AJ24" s="33">
        <f t="shared" si="2"/>
        <v>-7.777546134738253E-2</v>
      </c>
      <c r="AK24" s="33">
        <f>+AK21</f>
        <v>-8.5835494633176551E-2</v>
      </c>
      <c r="AL24" s="33">
        <f t="shared" ref="AL24:AZ24" si="3">+AL21</f>
        <v>-0.16457733439622149</v>
      </c>
      <c r="AM24" s="33">
        <f t="shared" si="3"/>
        <v>-3.4634666510260363E-2</v>
      </c>
      <c r="AN24" s="33">
        <f t="shared" si="3"/>
        <v>-9.9606000453240931E-2</v>
      </c>
      <c r="AO24" s="33">
        <f t="shared" si="3"/>
        <v>-0.11428521037393302</v>
      </c>
      <c r="AP24" s="33">
        <f t="shared" si="3"/>
        <v>-4.6347120886351449E-2</v>
      </c>
      <c r="AQ24" s="33">
        <f t="shared" si="3"/>
        <v>-8.0316165630142225E-2</v>
      </c>
      <c r="AR24" s="33">
        <f t="shared" si="3"/>
        <v>-8.7811086312425041E-2</v>
      </c>
      <c r="AS24" s="33">
        <f t="shared" si="3"/>
        <v>-3.4941792018702664E-2</v>
      </c>
      <c r="AT24" s="33">
        <f t="shared" si="3"/>
        <v>-6.1376439165563845E-2</v>
      </c>
      <c r="AU24" s="33">
        <f t="shared" si="3"/>
        <v>-7.7781240023852449E-2</v>
      </c>
      <c r="AV24" s="33">
        <f t="shared" si="3"/>
        <v>-3.6269954070865654E-2</v>
      </c>
      <c r="AW24" s="33">
        <f t="shared" si="3"/>
        <v>-5.7025597047359065E-2</v>
      </c>
      <c r="AX24" s="33">
        <f t="shared" si="3"/>
        <v>-6.8838841852160104E-2</v>
      </c>
      <c r="AY24" s="33">
        <f t="shared" si="3"/>
        <v>-4.346487766586761E-2</v>
      </c>
      <c r="AZ24" s="33">
        <f t="shared" si="3"/>
        <v>-5.6151859759013864E-2</v>
      </c>
    </row>
    <row r="25" spans="1:52" ht="16" x14ac:dyDescent="0.4">
      <c r="A25" s="48" t="str">
        <f>+A36</f>
        <v xml:space="preserve">correction </v>
      </c>
      <c r="AL25" s="56">
        <f>-AL36</f>
        <v>0.02</v>
      </c>
      <c r="AM25" s="56">
        <f t="shared" ref="AM25:AZ25" si="4">-AM36</f>
        <v>-0.02</v>
      </c>
      <c r="AN25" s="56">
        <f t="shared" si="4"/>
        <v>0</v>
      </c>
      <c r="AO25" s="56">
        <f t="shared" si="4"/>
        <v>0.02</v>
      </c>
      <c r="AP25" s="56">
        <f t="shared" si="4"/>
        <v>-0.02</v>
      </c>
      <c r="AQ25" s="56">
        <f t="shared" si="4"/>
        <v>0</v>
      </c>
      <c r="AR25" s="56">
        <f t="shared" si="4"/>
        <v>1.7999999999999999E-2</v>
      </c>
      <c r="AS25" s="56">
        <f t="shared" si="4"/>
        <v>-1.7999999999999999E-2</v>
      </c>
      <c r="AT25" s="56">
        <f t="shared" si="4"/>
        <v>0</v>
      </c>
      <c r="AU25" s="56">
        <f t="shared" si="4"/>
        <v>1.4999999999999999E-2</v>
      </c>
      <c r="AV25" s="56">
        <f t="shared" si="4"/>
        <v>-1.4999999999999999E-2</v>
      </c>
      <c r="AW25" s="56">
        <f t="shared" si="4"/>
        <v>0</v>
      </c>
      <c r="AX25" s="56">
        <f t="shared" si="4"/>
        <v>1.4999999999999999E-2</v>
      </c>
      <c r="AY25" s="56">
        <f t="shared" si="4"/>
        <v>-1.4999999999999999E-2</v>
      </c>
      <c r="AZ25" s="56">
        <f t="shared" si="4"/>
        <v>0</v>
      </c>
    </row>
    <row r="26" spans="1:52" ht="15" thickBot="1" x14ac:dyDescent="0.4">
      <c r="A26" s="65" t="s">
        <v>53</v>
      </c>
      <c r="AL26" s="47">
        <f>+AL24+AL25</f>
        <v>-0.1445773343962215</v>
      </c>
      <c r="AM26" s="47">
        <f t="shared" ref="AM26:AN26" si="5">+AM24+AM25</f>
        <v>-5.463466651026036E-2</v>
      </c>
      <c r="AN26" s="47">
        <f t="shared" si="5"/>
        <v>-9.9606000453240931E-2</v>
      </c>
      <c r="AO26" s="47">
        <f t="shared" ref="AO26" si="6">+AO24+AO25</f>
        <v>-9.4285210373933018E-2</v>
      </c>
      <c r="AP26" s="47">
        <f t="shared" ref="AP26" si="7">+AP24+AP25</f>
        <v>-6.6347120886351446E-2</v>
      </c>
      <c r="AQ26" s="47">
        <f t="shared" ref="AQ26" si="8">+AQ24+AQ25</f>
        <v>-8.0316165630142225E-2</v>
      </c>
      <c r="AR26" s="47">
        <f t="shared" ref="AR26" si="9">+AR24+AR25</f>
        <v>-6.9811086312425039E-2</v>
      </c>
      <c r="AS26" s="47">
        <f t="shared" ref="AS26" si="10">+AS24+AS25</f>
        <v>-5.2941792018702666E-2</v>
      </c>
      <c r="AT26" s="47">
        <f t="shared" ref="AT26" si="11">+AT24+AT25</f>
        <v>-6.1376439165563845E-2</v>
      </c>
      <c r="AU26" s="47">
        <f t="shared" ref="AU26" si="12">+AU24+AU25</f>
        <v>-6.278124002385245E-2</v>
      </c>
      <c r="AV26" s="47">
        <f t="shared" ref="AV26" si="13">+AV24+AV25</f>
        <v>-5.1269954070865653E-2</v>
      </c>
      <c r="AW26" s="47">
        <f t="shared" ref="AW26" si="14">+AW24+AW25</f>
        <v>-5.7025597047359065E-2</v>
      </c>
      <c r="AX26" s="47">
        <f t="shared" ref="AX26" si="15">+AX24+AX25</f>
        <v>-5.3838841852160105E-2</v>
      </c>
      <c r="AY26" s="47">
        <f t="shared" ref="AY26" si="16">+AY24+AY25</f>
        <v>-5.8464877665867609E-2</v>
      </c>
      <c r="AZ26" s="47">
        <f t="shared" ref="AZ26" si="17">+AZ24+AZ25</f>
        <v>-5.6151859759013864E-2</v>
      </c>
    </row>
    <row r="27" spans="1:52" ht="15" thickTop="1" x14ac:dyDescent="0.35">
      <c r="A27" t="s">
        <v>47</v>
      </c>
      <c r="AL27" s="68">
        <f>+AL31-AL38-AL45</f>
        <v>-0.14159913846463337</v>
      </c>
      <c r="AM27" s="69">
        <f>+AM31-AM38-AM45</f>
        <v>-5.9563292901895513E-2</v>
      </c>
      <c r="AN27" s="70"/>
      <c r="AO27" s="71">
        <f>+AO31-AO38-AO45</f>
        <v>-9.2598163259051749E-2</v>
      </c>
      <c r="AP27" s="69">
        <f>+AP31-AP38-AP45</f>
        <v>-7.1817186610199063E-2</v>
      </c>
      <c r="AQ27" s="70"/>
      <c r="AR27" s="71">
        <f>+AR31-AR38-AR45</f>
        <v>-6.4408505329810628E-2</v>
      </c>
      <c r="AS27" s="72">
        <f>+AS31-AS38-AS45</f>
        <v>-5.8173418013521709E-2</v>
      </c>
      <c r="AU27" s="64">
        <f>+AU31-AU38-AU45</f>
        <v>-5.6865474990389415E-2</v>
      </c>
      <c r="AV27" s="63">
        <f>+AV31-AV38-AV45</f>
        <v>-5.7625967098154499E-2</v>
      </c>
      <c r="AX27" s="64">
        <f>+AX31-AX38-AX45</f>
        <v>-4.860292277139993E-2</v>
      </c>
      <c r="AY27" s="63">
        <f>+AY31-AY38-AY45</f>
        <v>-6.4328350321629618E-2</v>
      </c>
    </row>
    <row r="28" spans="1:52" ht="15" thickBot="1" x14ac:dyDescent="0.4">
      <c r="A28" t="s">
        <v>48</v>
      </c>
      <c r="AL28" s="73">
        <f>+AL32-AL39-AL46</f>
        <v>-0.14009913846463337</v>
      </c>
      <c r="AM28" s="74">
        <f>+AM32-AM39-AM46</f>
        <v>-5.7563292901895512E-2</v>
      </c>
      <c r="AN28" s="75" t="str">
        <f>IF(ABS(AVERAGE(AL27:AM28)-AN26)&gt;0.1,"check","")</f>
        <v/>
      </c>
      <c r="AO28" s="76">
        <f>+AO32-AO39-AO46</f>
        <v>-9.0098163259051747E-2</v>
      </c>
      <c r="AP28" s="74">
        <f>+AP32-AP39-AP46</f>
        <v>-6.9317186610199061E-2</v>
      </c>
      <c r="AQ28" s="75" t="str">
        <f>IF(ABS(AVERAGE(AO27:AP28)-AQ26)&gt;0.1,"check","")</f>
        <v/>
      </c>
      <c r="AR28" s="76">
        <f>+AR32-AR39-AR46</f>
        <v>-6.3108505329810632E-2</v>
      </c>
      <c r="AS28" s="77">
        <f>+AS32-AS39-AS46</f>
        <v>-5.7673418013521709E-2</v>
      </c>
      <c r="AT28" s="67" t="str">
        <f>IF(ABS(AVERAGE(AR27:AS28)-AT26)&gt;0.1,"check","")</f>
        <v/>
      </c>
      <c r="AU28" s="64">
        <f>+AU32-AU39-AU46</f>
        <v>-5.6565474990389421E-2</v>
      </c>
      <c r="AV28" s="63">
        <f>+AV32-AV39-AV46</f>
        <v>-5.7625967098154499E-2</v>
      </c>
      <c r="AW28" s="66" t="str">
        <f>IF(ABS(AVERAGE(AU27:AV28)-AW26)&gt;0.1,"check","")</f>
        <v/>
      </c>
      <c r="AX28" s="64">
        <f>+AX32-AX39-AX46</f>
        <v>-4.7802922771399935E-2</v>
      </c>
      <c r="AY28" s="63">
        <f>+AY32-AY39-AY46</f>
        <v>-6.3528350321629623E-2</v>
      </c>
      <c r="AZ28" s="66" t="str">
        <f>IF(ABS(AVERAGE(AX27:AY28)-AZ26)&gt;0.1,"check","")</f>
        <v/>
      </c>
    </row>
    <row r="29" spans="1:52" ht="15" thickTop="1" x14ac:dyDescent="0.35"/>
    <row r="30" spans="1:52" ht="16.5" customHeight="1" thickBot="1" x14ac:dyDescent="0.4">
      <c r="A30" s="46" t="str">
        <f>+A17</f>
        <v>Grev in % of GDP</v>
      </c>
      <c r="AI30" s="22">
        <f t="shared" ref="AI30:AZ30" si="18">+AI17</f>
        <v>0.17800788610641649</v>
      </c>
      <c r="AJ30" s="22">
        <f t="shared" si="18"/>
        <v>0.18731151193129716</v>
      </c>
      <c r="AK30" s="22">
        <f t="shared" si="18"/>
        <v>0.18265969901885684</v>
      </c>
      <c r="AL30" s="22">
        <f t="shared" si="18"/>
        <v>0.18202180406841192</v>
      </c>
      <c r="AM30" s="22">
        <f t="shared" si="18"/>
        <v>0.19342862639163508</v>
      </c>
      <c r="AN30" s="22">
        <f t="shared" si="18"/>
        <v>0.1877252152300235</v>
      </c>
      <c r="AO30" s="22">
        <f t="shared" si="18"/>
        <v>0.19131015743891358</v>
      </c>
      <c r="AP30" s="22">
        <f t="shared" si="18"/>
        <v>0.20347286117005281</v>
      </c>
      <c r="AQ30" s="22">
        <f t="shared" si="18"/>
        <v>0.19739150930448318</v>
      </c>
      <c r="AR30" s="22">
        <f t="shared" si="18"/>
        <v>0.19639922020301412</v>
      </c>
      <c r="AS30" s="22">
        <f t="shared" si="18"/>
        <v>0.20882982480919066</v>
      </c>
      <c r="AT30" s="22">
        <f t="shared" si="18"/>
        <v>0.20261452250610237</v>
      </c>
      <c r="AU30" s="22">
        <f t="shared" si="18"/>
        <v>0.19848358609826458</v>
      </c>
      <c r="AV30" s="22">
        <f t="shared" si="18"/>
        <v>0.21105666189556113</v>
      </c>
      <c r="AW30" s="22">
        <f t="shared" si="18"/>
        <v>0.20477012399691286</v>
      </c>
      <c r="AX30" s="22">
        <f t="shared" si="18"/>
        <v>0.20026130698200914</v>
      </c>
      <c r="AY30" s="22">
        <f t="shared" si="18"/>
        <v>0.21296624659299274</v>
      </c>
      <c r="AZ30" s="22">
        <f t="shared" si="18"/>
        <v>0.20661377678750092</v>
      </c>
    </row>
    <row r="31" spans="1:52" ht="15" thickTop="1" x14ac:dyDescent="0.35">
      <c r="A31" t="s">
        <v>44</v>
      </c>
      <c r="AI31" s="63">
        <f>+AI30-AI33</f>
        <v>0.17600788610641649</v>
      </c>
      <c r="AJ31" s="63">
        <f>+AI32+AJ33</f>
        <v>0.1850078861064165</v>
      </c>
      <c r="AK31" s="64"/>
      <c r="AL31" s="68">
        <v>0.185</v>
      </c>
      <c r="AM31" s="69">
        <f>+AL32+AM33</f>
        <v>0.1885</v>
      </c>
      <c r="AN31" s="71"/>
      <c r="AO31" s="71">
        <f>+AM32+AO33</f>
        <v>0.193</v>
      </c>
      <c r="AP31" s="69">
        <f>+AO32+AP33</f>
        <v>0.19800000000000001</v>
      </c>
      <c r="AQ31" s="71"/>
      <c r="AR31" s="71">
        <f>+AP32+AR33</f>
        <v>0.20180000000000001</v>
      </c>
      <c r="AS31" s="72">
        <f>+AR32+AS33</f>
        <v>0.2036</v>
      </c>
      <c r="AT31" s="64"/>
      <c r="AU31" s="64">
        <f>+AS32+AU33</f>
        <v>0.2044</v>
      </c>
      <c r="AV31" s="63">
        <f>+AU32+AV33</f>
        <v>0.20469999999999999</v>
      </c>
      <c r="AW31" s="64"/>
      <c r="AX31" s="64">
        <f>+AV32+AX33</f>
        <v>0.20549999999999999</v>
      </c>
      <c r="AY31" s="63">
        <f>+AX32+AY33</f>
        <v>0.20709999999999998</v>
      </c>
      <c r="AZ31" s="22"/>
    </row>
    <row r="32" spans="1:52" ht="15" thickBot="1" x14ac:dyDescent="0.4">
      <c r="A32" t="s">
        <v>43</v>
      </c>
      <c r="AI32" s="63">
        <f>+AI30+AI33</f>
        <v>0.18000788610641649</v>
      </c>
      <c r="AJ32" s="63">
        <f>+AJ31+AJ33</f>
        <v>0.1900078861064165</v>
      </c>
      <c r="AK32" s="64"/>
      <c r="AL32" s="73">
        <f>+AL31+AL33</f>
        <v>0.1865</v>
      </c>
      <c r="AM32" s="74">
        <f>+AM31+AM33</f>
        <v>0.1905</v>
      </c>
      <c r="AN32" s="76"/>
      <c r="AO32" s="76">
        <f>+AO31+AO33</f>
        <v>0.19550000000000001</v>
      </c>
      <c r="AP32" s="74">
        <f>+AP31+AP33</f>
        <v>0.20050000000000001</v>
      </c>
      <c r="AQ32" s="76"/>
      <c r="AR32" s="76">
        <f>+AR31+AR33</f>
        <v>0.2031</v>
      </c>
      <c r="AS32" s="77">
        <f>+AS31+AS33</f>
        <v>0.2041</v>
      </c>
      <c r="AT32" s="64"/>
      <c r="AU32" s="64">
        <f>+AU31+AU33</f>
        <v>0.20469999999999999</v>
      </c>
      <c r="AV32" s="63">
        <f>+AV31+AV33</f>
        <v>0.20469999999999999</v>
      </c>
      <c r="AW32" s="64"/>
      <c r="AX32" s="64">
        <f>+AX31+AX33</f>
        <v>0.20629999999999998</v>
      </c>
      <c r="AY32" s="63">
        <f>+AY31+AY33</f>
        <v>0.20789999999999997</v>
      </c>
      <c r="AZ32" s="22"/>
    </row>
    <row r="33" spans="1:55" ht="15" thickTop="1" x14ac:dyDescent="0.35">
      <c r="AI33" s="45">
        <v>2E-3</v>
      </c>
      <c r="AJ33" s="45">
        <v>5.0000000000000001E-3</v>
      </c>
      <c r="AK33" s="45">
        <f>+AVERAGE(AI31:AJ32)</f>
        <v>0.1827578861064165</v>
      </c>
      <c r="AL33" s="45">
        <v>1.5E-3</v>
      </c>
      <c r="AM33" s="45">
        <v>2E-3</v>
      </c>
      <c r="AN33" s="45">
        <f>+AVERAGE(AL31:AM32)</f>
        <v>0.18762500000000001</v>
      </c>
      <c r="AO33" s="45">
        <v>2.5000000000000001E-3</v>
      </c>
      <c r="AP33" s="45">
        <v>2.5000000000000001E-3</v>
      </c>
      <c r="AQ33" s="45">
        <f>+AVERAGE(AO31:AP32)</f>
        <v>0.19675000000000001</v>
      </c>
      <c r="AR33" s="45">
        <v>1.2999999999999999E-3</v>
      </c>
      <c r="AS33" s="45">
        <v>5.0000000000000001E-4</v>
      </c>
      <c r="AT33" s="45">
        <f>+AVERAGE(AR31:AS32)</f>
        <v>0.20315</v>
      </c>
      <c r="AU33" s="45">
        <v>2.9999999999999997E-4</v>
      </c>
      <c r="AV33" s="45">
        <v>0</v>
      </c>
      <c r="AW33" s="45">
        <f>+AVERAGE(AU31:AV32)</f>
        <v>0.204625</v>
      </c>
      <c r="AX33" s="45">
        <v>8.0000000000000004E-4</v>
      </c>
      <c r="AY33" s="45">
        <f>+AX33</f>
        <v>8.0000000000000004E-4</v>
      </c>
      <c r="AZ33" s="45">
        <f>+AVERAGE(AX31:AY32)</f>
        <v>0.20669999999999999</v>
      </c>
    </row>
    <row r="34" spans="1:55" x14ac:dyDescent="0.35"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</row>
    <row r="35" spans="1:55" ht="15.5" customHeight="1" x14ac:dyDescent="0.35">
      <c r="A35" s="46" t="str">
        <f>+A18</f>
        <v>Gdem in % of GDP</v>
      </c>
      <c r="AI35" s="22">
        <f t="shared" ref="AI35:AZ35" si="19">+AI18</f>
        <v>0.21986092429557327</v>
      </c>
      <c r="AJ35" s="22">
        <f t="shared" si="19"/>
        <v>0.21250291094941642</v>
      </c>
      <c r="AK35" s="22">
        <f t="shared" si="19"/>
        <v>0.21618191762249483</v>
      </c>
      <c r="AL35" s="22">
        <f t="shared" si="19"/>
        <v>0.22207929529235795</v>
      </c>
      <c r="AM35" s="22">
        <f t="shared" si="19"/>
        <v>0.18220563884602761</v>
      </c>
      <c r="AN35" s="22">
        <f t="shared" si="19"/>
        <v>0.20214246706919278</v>
      </c>
      <c r="AO35" s="22">
        <f t="shared" si="19"/>
        <v>0.23085905359127892</v>
      </c>
      <c r="AP35" s="22">
        <f t="shared" si="19"/>
        <v>0.19146428712535027</v>
      </c>
      <c r="AQ35" s="22">
        <f t="shared" si="19"/>
        <v>0.2111616703583146</v>
      </c>
      <c r="AR35" s="22">
        <f t="shared" si="19"/>
        <v>0.23621529235871777</v>
      </c>
      <c r="AS35" s="22">
        <f t="shared" si="19"/>
        <v>0.19852089824017286</v>
      </c>
      <c r="AT35" s="22">
        <f t="shared" si="19"/>
        <v>0.21736809529944531</v>
      </c>
      <c r="AU35" s="22">
        <f t="shared" si="19"/>
        <v>0.23506097241416302</v>
      </c>
      <c r="AV35" s="22">
        <f t="shared" si="19"/>
        <v>0.20371114617807645</v>
      </c>
      <c r="AW35" s="22">
        <f t="shared" si="19"/>
        <v>0.21938605929611971</v>
      </c>
      <c r="AX35" s="22">
        <f t="shared" si="19"/>
        <v>0.23017987063911832</v>
      </c>
      <c r="AY35" s="22">
        <f t="shared" si="19"/>
        <v>0.20287448638178138</v>
      </c>
      <c r="AZ35" s="22">
        <f t="shared" si="19"/>
        <v>0.21652717851044984</v>
      </c>
    </row>
    <row r="36" spans="1:55" x14ac:dyDescent="0.35">
      <c r="A36" s="39" t="s">
        <v>45</v>
      </c>
      <c r="AI36" s="57">
        <v>0</v>
      </c>
      <c r="AJ36" s="57">
        <f>-AI36</f>
        <v>0</v>
      </c>
      <c r="AK36" s="57">
        <f>+AI36+AJ36</f>
        <v>0</v>
      </c>
      <c r="AL36" s="57">
        <v>-0.02</v>
      </c>
      <c r="AM36" s="57">
        <f>-AL36</f>
        <v>0.02</v>
      </c>
      <c r="AN36" s="57">
        <f>+AL36+AM36</f>
        <v>0</v>
      </c>
      <c r="AO36" s="57">
        <v>-0.02</v>
      </c>
      <c r="AP36" s="57">
        <f>-AO36</f>
        <v>0.02</v>
      </c>
      <c r="AQ36" s="57">
        <f>+AO36+AP36</f>
        <v>0</v>
      </c>
      <c r="AR36" s="56">
        <v>-1.7999999999999999E-2</v>
      </c>
      <c r="AS36" s="56">
        <f>-AR36</f>
        <v>1.7999999999999999E-2</v>
      </c>
      <c r="AT36" s="57">
        <f>+AR36+AS36</f>
        <v>0</v>
      </c>
      <c r="AU36" s="56">
        <v>-1.4999999999999999E-2</v>
      </c>
      <c r="AV36" s="56">
        <f>-AU36</f>
        <v>1.4999999999999999E-2</v>
      </c>
      <c r="AW36" s="57">
        <f>+AU36+AV36</f>
        <v>0</v>
      </c>
      <c r="AX36" s="56">
        <v>-1.4999999999999999E-2</v>
      </c>
      <c r="AY36" s="56">
        <f>-AX36</f>
        <v>1.4999999999999999E-2</v>
      </c>
      <c r="AZ36" s="57">
        <f>+AX36+AY36</f>
        <v>0</v>
      </c>
    </row>
    <row r="37" spans="1:55" x14ac:dyDescent="0.35">
      <c r="A37" s="65" t="s">
        <v>54</v>
      </c>
      <c r="AI37" s="44">
        <f t="shared" ref="AI37:AK37" si="20">+AI35+AI36</f>
        <v>0.21986092429557327</v>
      </c>
      <c r="AJ37" s="44">
        <f t="shared" si="20"/>
        <v>0.21250291094941642</v>
      </c>
      <c r="AK37" s="44">
        <f t="shared" si="20"/>
        <v>0.21618191762249483</v>
      </c>
      <c r="AL37" s="44">
        <f>+AL35+AL36</f>
        <v>0.20207929529235796</v>
      </c>
      <c r="AM37" s="44">
        <f>+AM35+AM36</f>
        <v>0.2022056388460276</v>
      </c>
      <c r="AN37" s="44">
        <f>+AN35+AN36</f>
        <v>0.20214246706919278</v>
      </c>
      <c r="AO37" s="44">
        <f>+AO35+AO36</f>
        <v>0.21085905359127893</v>
      </c>
      <c r="AP37" s="44">
        <f>+AP35+AP36</f>
        <v>0.21146428712535026</v>
      </c>
      <c r="AQ37" s="44">
        <f>+AQ35+AQ36</f>
        <v>0.2111616703583146</v>
      </c>
      <c r="AR37" s="44">
        <f>+AR35+AR36</f>
        <v>0.21821529235871778</v>
      </c>
      <c r="AS37" s="44">
        <f>+AS35+AS36</f>
        <v>0.21652089824017284</v>
      </c>
      <c r="AT37" s="44">
        <f>+AT35+AT36</f>
        <v>0.21736809529944531</v>
      </c>
      <c r="AU37" s="44">
        <f t="shared" ref="AU37:AZ37" si="21">+AU35+AU36</f>
        <v>0.220060972414163</v>
      </c>
      <c r="AV37" s="44">
        <f t="shared" si="21"/>
        <v>0.21871114617807647</v>
      </c>
      <c r="AW37" s="44">
        <f t="shared" si="21"/>
        <v>0.21938605929611971</v>
      </c>
      <c r="AX37" s="44">
        <f t="shared" si="21"/>
        <v>0.21517987063911831</v>
      </c>
      <c r="AY37" s="44">
        <f t="shared" si="21"/>
        <v>0.21787448638178136</v>
      </c>
      <c r="AZ37" s="44">
        <f t="shared" si="21"/>
        <v>0.21652717851044984</v>
      </c>
    </row>
    <row r="38" spans="1:55" x14ac:dyDescent="0.35">
      <c r="A38" t="s">
        <v>49</v>
      </c>
      <c r="AI38" s="22"/>
      <c r="AJ38" s="63"/>
      <c r="AK38" s="63"/>
      <c r="AL38" s="64">
        <f>+AL37</f>
        <v>0.20207929529235796</v>
      </c>
      <c r="AM38" s="64">
        <f>+AM37</f>
        <v>0.2022056388460276</v>
      </c>
      <c r="AN38" s="63"/>
      <c r="AO38" s="64">
        <f>+AO37</f>
        <v>0.21085905359127893</v>
      </c>
      <c r="AP38" s="64">
        <f>+AP37</f>
        <v>0.21146428712535026</v>
      </c>
      <c r="AQ38" s="63"/>
      <c r="AR38" s="64">
        <f>+AR37</f>
        <v>0.21821529235871778</v>
      </c>
      <c r="AS38" s="64">
        <f>+AS37</f>
        <v>0.21652089824017284</v>
      </c>
      <c r="AT38" s="63"/>
      <c r="AU38" s="64">
        <f>+AU37</f>
        <v>0.220060972414163</v>
      </c>
      <c r="AV38" s="64">
        <f>+AV37</f>
        <v>0.21871114617807647</v>
      </c>
      <c r="AW38" s="63"/>
      <c r="AX38" s="64">
        <f>+AX37</f>
        <v>0.21517987063911831</v>
      </c>
      <c r="AY38" s="64">
        <f>+AY37</f>
        <v>0.21787448638178136</v>
      </c>
      <c r="AZ38" s="63"/>
    </row>
    <row r="39" spans="1:55" x14ac:dyDescent="0.35">
      <c r="A39" t="str">
        <f>+A32</f>
        <v xml:space="preserve">                                                 second Q in sem</v>
      </c>
      <c r="AI39" s="22"/>
      <c r="AJ39" s="63"/>
      <c r="AK39" s="63"/>
      <c r="AL39" s="64">
        <f>+AL37</f>
        <v>0.20207929529235796</v>
      </c>
      <c r="AM39" s="64">
        <f>+AM37</f>
        <v>0.2022056388460276</v>
      </c>
      <c r="AN39" s="63"/>
      <c r="AO39" s="64">
        <f>+AO37</f>
        <v>0.21085905359127893</v>
      </c>
      <c r="AP39" s="64">
        <f>+AP37</f>
        <v>0.21146428712535026</v>
      </c>
      <c r="AQ39" s="63"/>
      <c r="AR39" s="64">
        <f>+AR37</f>
        <v>0.21821529235871778</v>
      </c>
      <c r="AS39" s="64">
        <f>+AS37</f>
        <v>0.21652089824017284</v>
      </c>
      <c r="AT39" s="63"/>
      <c r="AU39" s="64">
        <f>+AU37</f>
        <v>0.220060972414163</v>
      </c>
      <c r="AV39" s="64">
        <f>+AV37</f>
        <v>0.21871114617807647</v>
      </c>
      <c r="AW39" s="63"/>
      <c r="AX39" s="64">
        <f>+AX37</f>
        <v>0.21517987063911831</v>
      </c>
      <c r="AY39" s="64">
        <f>+AY37</f>
        <v>0.21787448638178136</v>
      </c>
      <c r="AZ39" s="63"/>
    </row>
    <row r="40" spans="1:55" x14ac:dyDescent="0.35"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</row>
    <row r="41" spans="1:55" x14ac:dyDescent="0.35">
      <c r="A41" s="46" t="str">
        <f>+A19</f>
        <v>Other Expenditure of %GDP</v>
      </c>
      <c r="AI41" s="22">
        <f t="shared" ref="AI41:AZ41" si="22">+AI19</f>
        <v>5.2042489729813769E-2</v>
      </c>
      <c r="AJ41" s="22">
        <f t="shared" si="22"/>
        <v>5.2584062329263312E-2</v>
      </c>
      <c r="AK41" s="22">
        <f t="shared" si="22"/>
        <v>5.2313276029538544E-2</v>
      </c>
      <c r="AL41" s="22">
        <f t="shared" si="22"/>
        <v>0.12451984317227541</v>
      </c>
      <c r="AM41" s="22">
        <f t="shared" si="22"/>
        <v>4.5857654055867912E-2</v>
      </c>
      <c r="AN41" s="22">
        <f t="shared" si="22"/>
        <v>8.5188748614071663E-2</v>
      </c>
      <c r="AO41" s="22">
        <f t="shared" si="22"/>
        <v>7.4739109667772821E-2</v>
      </c>
      <c r="AP41" s="22">
        <f t="shared" si="22"/>
        <v>5.8352899484848814E-2</v>
      </c>
      <c r="AQ41" s="22">
        <f t="shared" si="22"/>
        <v>6.6546004576310824E-2</v>
      </c>
      <c r="AR41" s="22">
        <f t="shared" si="22"/>
        <v>4.7993212971092845E-2</v>
      </c>
      <c r="AS41" s="22">
        <f t="shared" si="22"/>
        <v>4.5252519773348869E-2</v>
      </c>
      <c r="AT41" s="22">
        <f t="shared" si="22"/>
        <v>4.6622866372220864E-2</v>
      </c>
      <c r="AU41" s="22">
        <f t="shared" si="22"/>
        <v>4.1204502576226411E-2</v>
      </c>
      <c r="AV41" s="22">
        <f t="shared" si="22"/>
        <v>4.3614820920078026E-2</v>
      </c>
      <c r="AW41" s="22">
        <f t="shared" si="22"/>
        <v>4.2409661748152208E-2</v>
      </c>
      <c r="AX41" s="22">
        <f t="shared" si="22"/>
        <v>3.8923052132281609E-2</v>
      </c>
      <c r="AY41" s="22">
        <f t="shared" si="22"/>
        <v>5.3553863939848227E-2</v>
      </c>
      <c r="AZ41" s="22">
        <f t="shared" si="22"/>
        <v>4.6238458036064918E-2</v>
      </c>
    </row>
    <row r="42" spans="1:55" x14ac:dyDescent="0.35">
      <c r="A42" t="s">
        <v>42</v>
      </c>
      <c r="AI42" s="23">
        <f>+AI53</f>
        <v>0</v>
      </c>
      <c r="AL42" s="33">
        <f t="shared" ref="AL42:AM42" si="23">+AL53</f>
        <v>6.0123222841011882E-2</v>
      </c>
      <c r="AM42" s="33">
        <f t="shared" si="23"/>
        <v>1.6244747434282193E-3</v>
      </c>
      <c r="AN42" s="33">
        <f>+AN53</f>
        <v>3.0873848792220052E-2</v>
      </c>
      <c r="AO42" s="33">
        <f t="shared" ref="AO42:AW42" si="24">+AO53</f>
        <v>2.9731074820569081E-2</v>
      </c>
      <c r="AP42" s="33">
        <f t="shared" si="24"/>
        <v>1.5874829160772277E-2</v>
      </c>
      <c r="AQ42" s="33">
        <f t="shared" si="24"/>
        <v>2.2802951990670679E-2</v>
      </c>
      <c r="AR42" s="33">
        <f t="shared" si="24"/>
        <v>4.6846103401045718E-3</v>
      </c>
      <c r="AS42" s="33">
        <f t="shared" si="24"/>
        <v>2.8357878616656748E-3</v>
      </c>
      <c r="AT42" s="33">
        <f t="shared" si="24"/>
        <v>3.7601991008851233E-3</v>
      </c>
      <c r="AU42" s="33"/>
      <c r="AV42" s="33"/>
      <c r="AW42" s="33">
        <f t="shared" si="24"/>
        <v>1.9484490849341581E-3</v>
      </c>
      <c r="AX42" s="33"/>
      <c r="AY42" s="33"/>
      <c r="AZ42" s="33"/>
    </row>
    <row r="43" spans="1:55" s="39" customFormat="1" x14ac:dyDescent="0.35">
      <c r="A43" s="39" t="str">
        <f>+A25</f>
        <v xml:space="preserve">correction </v>
      </c>
      <c r="AF43" s="58"/>
      <c r="AG43" s="58"/>
      <c r="AH43" s="58"/>
      <c r="AI43" s="57">
        <v>0</v>
      </c>
      <c r="AJ43" s="57">
        <v>0</v>
      </c>
      <c r="AK43" s="57">
        <v>0</v>
      </c>
      <c r="AL43" s="57">
        <v>0</v>
      </c>
      <c r="AM43" s="57">
        <f>-AL43</f>
        <v>0</v>
      </c>
      <c r="AN43" s="57">
        <f>+AL43+AM43</f>
        <v>0</v>
      </c>
      <c r="AO43" s="57">
        <v>0</v>
      </c>
      <c r="AP43" s="57">
        <f>-AO43</f>
        <v>0</v>
      </c>
      <c r="AQ43" s="57">
        <f>+AO43+AP43</f>
        <v>0</v>
      </c>
      <c r="AR43" s="57">
        <v>0</v>
      </c>
      <c r="AS43" s="57">
        <f>-AR43</f>
        <v>0</v>
      </c>
      <c r="AT43" s="57">
        <f>+AR43+AS43</f>
        <v>0</v>
      </c>
      <c r="AU43" s="57">
        <v>0</v>
      </c>
      <c r="AV43" s="57">
        <f>-AU43</f>
        <v>0</v>
      </c>
      <c r="AW43" s="57">
        <f>+AU43+AV43</f>
        <v>0</v>
      </c>
      <c r="AX43" s="57">
        <v>0</v>
      </c>
      <c r="AY43" s="57">
        <f>-AX43</f>
        <v>0</v>
      </c>
      <c r="AZ43" s="57">
        <f>+AX43+AY43</f>
        <v>0</v>
      </c>
      <c r="BA43" s="57"/>
      <c r="BB43" s="57"/>
      <c r="BC43" s="57"/>
    </row>
    <row r="44" spans="1:55" ht="15" thickBot="1" x14ac:dyDescent="0.4">
      <c r="A44" s="65" t="s">
        <v>55</v>
      </c>
      <c r="AI44" s="47">
        <f t="shared" ref="AI44:AK44" si="25">+AI41+AI43</f>
        <v>5.2042489729813769E-2</v>
      </c>
      <c r="AJ44" s="47">
        <f t="shared" si="25"/>
        <v>5.2584062329263312E-2</v>
      </c>
      <c r="AK44" s="47">
        <f t="shared" si="25"/>
        <v>5.2313276029538544E-2</v>
      </c>
      <c r="AL44" s="47">
        <f>+AL41+AL43</f>
        <v>0.12451984317227541</v>
      </c>
      <c r="AM44" s="47">
        <f t="shared" ref="AM44:AQ44" si="26">+AM41+AM43</f>
        <v>4.5857654055867912E-2</v>
      </c>
      <c r="AN44" s="47">
        <f t="shared" si="26"/>
        <v>8.5188748614071663E-2</v>
      </c>
      <c r="AO44" s="47">
        <f t="shared" si="26"/>
        <v>7.4739109667772821E-2</v>
      </c>
      <c r="AP44" s="47">
        <f t="shared" si="26"/>
        <v>5.8352899484848814E-2</v>
      </c>
      <c r="AQ44" s="47">
        <f t="shared" si="26"/>
        <v>6.6546004576310824E-2</v>
      </c>
      <c r="AR44" s="47">
        <f>+AR41+AR43</f>
        <v>4.7993212971092845E-2</v>
      </c>
      <c r="AS44" s="47">
        <f t="shared" ref="AS44" si="27">+AS41+AS43</f>
        <v>4.5252519773348869E-2</v>
      </c>
      <c r="AT44" s="47">
        <f t="shared" ref="AT44" si="28">+AT41+AT43</f>
        <v>4.6622866372220864E-2</v>
      </c>
      <c r="AU44" s="47">
        <f t="shared" ref="AU44" si="29">+AU41+AU43</f>
        <v>4.1204502576226411E-2</v>
      </c>
      <c r="AV44" s="47">
        <f t="shared" ref="AV44" si="30">+AV41+AV43</f>
        <v>4.3614820920078026E-2</v>
      </c>
      <c r="AW44" s="47">
        <f t="shared" ref="AW44" si="31">+AW41+AW43</f>
        <v>4.2409661748152208E-2</v>
      </c>
      <c r="AX44" s="47">
        <f>+AX41+AX43</f>
        <v>3.8923052132281609E-2</v>
      </c>
      <c r="AY44" s="47">
        <f t="shared" ref="AY44" si="32">+AY41+AY43</f>
        <v>5.3553863939848227E-2</v>
      </c>
      <c r="AZ44" s="47">
        <f t="shared" ref="AZ44" si="33">+AZ41+AZ43</f>
        <v>4.6238458036064918E-2</v>
      </c>
      <c r="BA44" s="47"/>
      <c r="BB44" s="47"/>
      <c r="BC44" s="47"/>
    </row>
    <row r="45" spans="1:55" ht="15" thickTop="1" x14ac:dyDescent="0.35">
      <c r="A45" t="s">
        <v>46</v>
      </c>
      <c r="AL45" s="68">
        <f>+AL44</f>
        <v>0.12451984317227541</v>
      </c>
      <c r="AM45" s="71">
        <f>+AM44</f>
        <v>4.5857654055867912E-2</v>
      </c>
      <c r="AN45" s="69"/>
      <c r="AO45" s="71">
        <f>+AO44</f>
        <v>7.4739109667772821E-2</v>
      </c>
      <c r="AP45" s="71">
        <f>+AP44</f>
        <v>5.8352899484848814E-2</v>
      </c>
      <c r="AQ45" s="69"/>
      <c r="AR45" s="71">
        <f>+AR44</f>
        <v>4.7993212971092845E-2</v>
      </c>
      <c r="AS45" s="78">
        <f>+AS44</f>
        <v>4.5252519773348869E-2</v>
      </c>
      <c r="AT45" s="63"/>
      <c r="AU45" s="64">
        <f>+AU44</f>
        <v>4.1204502576226411E-2</v>
      </c>
      <c r="AV45" s="64">
        <f>+AV44</f>
        <v>4.3614820920078026E-2</v>
      </c>
      <c r="AW45" s="63"/>
      <c r="AX45" s="64">
        <f>+AX44</f>
        <v>3.8923052132281609E-2</v>
      </c>
      <c r="AY45" s="64">
        <f>+AY44</f>
        <v>5.3553863939848227E-2</v>
      </c>
      <c r="AZ45" s="63"/>
    </row>
    <row r="46" spans="1:55" ht="15" thickBot="1" x14ac:dyDescent="0.4">
      <c r="A46" t="str">
        <f>+A39</f>
        <v xml:space="preserve">                                                 second Q in sem</v>
      </c>
      <c r="AL46" s="73">
        <f>+AL44</f>
        <v>0.12451984317227541</v>
      </c>
      <c r="AM46" s="76">
        <f>+AM44</f>
        <v>4.5857654055867912E-2</v>
      </c>
      <c r="AN46" s="74"/>
      <c r="AO46" s="76">
        <f>+AO44</f>
        <v>7.4739109667772821E-2</v>
      </c>
      <c r="AP46" s="76">
        <f>+AP44</f>
        <v>5.8352899484848814E-2</v>
      </c>
      <c r="AQ46" s="74"/>
      <c r="AR46" s="76">
        <f>+AR44</f>
        <v>4.7993212971092845E-2</v>
      </c>
      <c r="AS46" s="79">
        <f>+AS44</f>
        <v>4.5252519773348869E-2</v>
      </c>
      <c r="AT46" s="63"/>
      <c r="AU46" s="64">
        <f>+AU44</f>
        <v>4.1204502576226411E-2</v>
      </c>
      <c r="AV46" s="64">
        <f>+AV44</f>
        <v>4.3614820920078026E-2</v>
      </c>
      <c r="AW46" s="63"/>
      <c r="AX46" s="64">
        <f>+AX44</f>
        <v>3.8923052132281609E-2</v>
      </c>
      <c r="AY46" s="64">
        <f>+AY44</f>
        <v>5.3553863939848227E-2</v>
      </c>
      <c r="AZ46" s="63"/>
    </row>
    <row r="47" spans="1:55" ht="15" thickTop="1" x14ac:dyDescent="0.35"/>
    <row r="49" spans="1:52" ht="13.5" customHeight="1" x14ac:dyDescent="0.35">
      <c r="A49" s="40" t="s">
        <v>24</v>
      </c>
      <c r="AI49" s="59" t="str">
        <f t="shared" ref="AI49:AK49" si="34">+IF(ABS(AI30-AI35-AI41-AI24)&gt;0.1,"check","")</f>
        <v/>
      </c>
      <c r="AJ49" s="60" t="str">
        <f t="shared" si="34"/>
        <v/>
      </c>
      <c r="AK49" s="60" t="str">
        <f t="shared" si="34"/>
        <v/>
      </c>
      <c r="AL49" s="60" t="str">
        <f>+IF(ABS(AL30-AL35-AL41-AL24)&gt;0.1,"check","")</f>
        <v/>
      </c>
      <c r="AM49" s="60" t="str">
        <f t="shared" ref="AM49:AZ49" si="35">+IF(ABS(AM30-AM35-AM41-AM24)&gt;0.1,"check","")</f>
        <v/>
      </c>
      <c r="AN49" s="60" t="str">
        <f t="shared" si="35"/>
        <v/>
      </c>
      <c r="AO49" s="60" t="str">
        <f t="shared" si="35"/>
        <v/>
      </c>
      <c r="AP49" s="60" t="str">
        <f t="shared" si="35"/>
        <v/>
      </c>
      <c r="AQ49" s="60" t="str">
        <f t="shared" si="35"/>
        <v/>
      </c>
      <c r="AR49" s="60" t="str">
        <f t="shared" si="35"/>
        <v/>
      </c>
      <c r="AS49" s="60" t="str">
        <f t="shared" si="35"/>
        <v/>
      </c>
      <c r="AT49" s="60" t="str">
        <f t="shared" si="35"/>
        <v/>
      </c>
      <c r="AU49" s="60" t="str">
        <f t="shared" si="35"/>
        <v/>
      </c>
      <c r="AV49" s="60" t="str">
        <f t="shared" si="35"/>
        <v/>
      </c>
      <c r="AW49" s="60" t="str">
        <f t="shared" si="35"/>
        <v/>
      </c>
      <c r="AX49" s="60" t="str">
        <f t="shared" si="35"/>
        <v/>
      </c>
      <c r="AY49" s="60" t="str">
        <f t="shared" si="35"/>
        <v/>
      </c>
      <c r="AZ49" s="60" t="str">
        <f t="shared" si="35"/>
        <v/>
      </c>
    </row>
    <row r="50" spans="1:52" x14ac:dyDescent="0.35">
      <c r="A50" s="40" t="str">
        <f>+A49</f>
        <v>check</v>
      </c>
      <c r="AI50" s="61" t="str">
        <f t="shared" ref="AI50:AK50" si="36">+IF(ABS(AI30-AI37-AI44-AI26)&gt;0.1,"check","")</f>
        <v/>
      </c>
      <c r="AJ50" s="62" t="str">
        <f t="shared" si="36"/>
        <v/>
      </c>
      <c r="AK50" s="62" t="str">
        <f t="shared" si="36"/>
        <v/>
      </c>
      <c r="AL50" s="62" t="str">
        <f>+IF(ABS(AL30-AL37-AL44-AL26)&gt;0.1,"check","")</f>
        <v/>
      </c>
      <c r="AM50" s="62" t="str">
        <f t="shared" ref="AM50:AZ50" si="37">+IF(ABS(AM30-AM37-AM44-AM26)&gt;0.1,"check","")</f>
        <v/>
      </c>
      <c r="AN50" s="62" t="str">
        <f t="shared" si="37"/>
        <v/>
      </c>
      <c r="AO50" s="62" t="str">
        <f t="shared" si="37"/>
        <v/>
      </c>
      <c r="AP50" s="62" t="str">
        <f t="shared" si="37"/>
        <v/>
      </c>
      <c r="AQ50" s="62" t="str">
        <f t="shared" si="37"/>
        <v/>
      </c>
      <c r="AR50" s="62" t="str">
        <f t="shared" si="37"/>
        <v/>
      </c>
      <c r="AS50" s="62" t="str">
        <f t="shared" si="37"/>
        <v/>
      </c>
      <c r="AT50" s="62" t="str">
        <f t="shared" si="37"/>
        <v/>
      </c>
      <c r="AU50" s="62" t="str">
        <f t="shared" si="37"/>
        <v/>
      </c>
      <c r="AV50" s="62" t="str">
        <f t="shared" si="37"/>
        <v/>
      </c>
      <c r="AW50" s="62" t="str">
        <f t="shared" si="37"/>
        <v/>
      </c>
      <c r="AX50" s="62" t="str">
        <f t="shared" si="37"/>
        <v/>
      </c>
      <c r="AY50" s="62" t="str">
        <f t="shared" si="37"/>
        <v/>
      </c>
      <c r="AZ50" s="62" t="str">
        <f t="shared" si="37"/>
        <v/>
      </c>
    </row>
    <row r="52" spans="1:52" x14ac:dyDescent="0.35">
      <c r="A52" t="s">
        <v>40</v>
      </c>
      <c r="AK52" s="42">
        <v>36</v>
      </c>
      <c r="AL52" s="23">
        <v>681</v>
      </c>
      <c r="AM52" s="23">
        <f>+AN52-AL52</f>
        <v>18.399999999999977</v>
      </c>
      <c r="AN52" s="42">
        <v>699.4</v>
      </c>
      <c r="AO52" s="23">
        <v>380</v>
      </c>
      <c r="AP52" s="23">
        <f>+AQ52-AO52</f>
        <v>202.89999999999998</v>
      </c>
      <c r="AQ52" s="42">
        <v>582.9</v>
      </c>
      <c r="AR52" s="23">
        <v>67.400000000000006</v>
      </c>
      <c r="AS52" s="23">
        <f>+AT52-AR52</f>
        <v>40.799999999999997</v>
      </c>
      <c r="AT52" s="42">
        <v>108.2</v>
      </c>
      <c r="AU52" s="23">
        <v>18</v>
      </c>
      <c r="AV52" s="23">
        <f>+AW52-AU52</f>
        <v>45</v>
      </c>
      <c r="AW52" s="42">
        <v>63</v>
      </c>
      <c r="AX52" s="23">
        <v>18</v>
      </c>
      <c r="AY52" s="23">
        <f>+AZ52-AX52</f>
        <v>18</v>
      </c>
      <c r="AZ52" s="41">
        <v>36</v>
      </c>
    </row>
    <row r="53" spans="1:52" x14ac:dyDescent="0.35">
      <c r="A53" t="s">
        <v>41</v>
      </c>
      <c r="AK53" s="33">
        <f>+AK52/AK16</f>
        <v>1.796973014852554E-3</v>
      </c>
      <c r="AL53" s="43">
        <f>+AL52/AL16</f>
        <v>6.0123222841011882E-2</v>
      </c>
      <c r="AM53" s="43">
        <f>+AM52/AM16</f>
        <v>1.6244747434282193E-3</v>
      </c>
      <c r="AN53" s="33">
        <f>+AN52/AN16</f>
        <v>3.0873848792220052E-2</v>
      </c>
      <c r="AO53" s="43">
        <f>+AO52/AO16</f>
        <v>2.9731074820569081E-2</v>
      </c>
      <c r="AP53" s="43">
        <f>+AP52/AP16</f>
        <v>1.5874829160772277E-2</v>
      </c>
      <c r="AQ53" s="33">
        <f>+AQ52/AQ16</f>
        <v>2.2802951990670679E-2</v>
      </c>
      <c r="AR53" s="43">
        <f t="shared" ref="AR53:AS53" si="38">+AR52/AR16</f>
        <v>4.6846103401045718E-3</v>
      </c>
      <c r="AS53" s="43">
        <f t="shared" si="38"/>
        <v>2.8357878616656748E-3</v>
      </c>
      <c r="AT53" s="33">
        <f>+AT52/AT16</f>
        <v>3.7601991008851233E-3</v>
      </c>
      <c r="AW53" s="33">
        <f>+AW52/AW16</f>
        <v>1.9484490849341581E-3</v>
      </c>
      <c r="AZ53" s="33">
        <f>+AZ52/AZ16</f>
        <v>9.9098414709658934E-4</v>
      </c>
    </row>
    <row r="55" spans="1:52" x14ac:dyDescent="0.35">
      <c r="AL55" s="38" t="str">
        <f>+AL23</f>
        <v>Jul-Dec</v>
      </c>
      <c r="AM55" s="38" t="str">
        <f t="shared" ref="AM55:AR55" si="39">+AM23</f>
        <v>Jan-Jun</v>
      </c>
      <c r="AN55" s="34" t="str">
        <f t="shared" si="39"/>
        <v>2025/2026</v>
      </c>
      <c r="AO55" s="38" t="str">
        <f t="shared" si="39"/>
        <v>Jul-Dec</v>
      </c>
      <c r="AP55" s="38" t="str">
        <f t="shared" si="39"/>
        <v>Jan-Jun</v>
      </c>
      <c r="AQ55" s="34" t="str">
        <f t="shared" si="39"/>
        <v>2026/2027</v>
      </c>
      <c r="AR55" s="38"/>
    </row>
    <row r="56" spans="1:52" x14ac:dyDescent="0.35">
      <c r="AR56" s="23" t="s">
        <v>56</v>
      </c>
    </row>
    <row r="57" spans="1:52" ht="15" thickBot="1" x14ac:dyDescent="0.4">
      <c r="A57" s="46" t="s">
        <v>50</v>
      </c>
      <c r="AL57" s="33">
        <f t="shared" ref="AL57:AM57" si="40">+AL42</f>
        <v>6.0123222841011882E-2</v>
      </c>
      <c r="AM57" s="33">
        <f t="shared" si="40"/>
        <v>1.6244747434282193E-3</v>
      </c>
      <c r="AN57" s="80">
        <f>+AN42</f>
        <v>3.0873848792220052E-2</v>
      </c>
      <c r="AO57" s="33">
        <f>+AO42</f>
        <v>2.9731074820569081E-2</v>
      </c>
      <c r="AP57" s="33">
        <f>+AP42</f>
        <v>1.5874829160772277E-2</v>
      </c>
      <c r="AQ57" s="80">
        <f>+AQ42</f>
        <v>2.2802951990670679E-2</v>
      </c>
      <c r="AR57" s="80">
        <f>+AVERAGE(AN57:AQ57)</f>
        <v>2.4820676191058023E-2</v>
      </c>
      <c r="AS57" s="33"/>
      <c r="AT57" s="33"/>
      <c r="AU57" s="33"/>
      <c r="AV57" s="33"/>
      <c r="AW57" s="33"/>
      <c r="AX57" s="33"/>
      <c r="AY57" s="33"/>
      <c r="AZ57" s="33"/>
    </row>
    <row r="58" spans="1:52" ht="15" thickTop="1" x14ac:dyDescent="0.35">
      <c r="A58" t="s">
        <v>51</v>
      </c>
      <c r="AL58" s="81">
        <f>+$AR$57/$AR$59*$AR$61*AL60</f>
        <v>3.3094234921410698E-2</v>
      </c>
      <c r="AM58" s="82">
        <f t="shared" ref="AM58:AM59" si="41">+$AR$57/$AR$59*$AR$61*AM60</f>
        <v>7.4462028573174077E-2</v>
      </c>
      <c r="AN58" s="69"/>
      <c r="AO58" s="82">
        <f t="shared" ref="AO58:AP58" si="42">+$AR$57/$AR$59*$AR$61*AO60</f>
        <v>9.9282704764232094E-2</v>
      </c>
      <c r="AP58" s="82">
        <f t="shared" si="42"/>
        <v>5.7914911112468714E-2</v>
      </c>
      <c r="AQ58" s="72"/>
      <c r="AR58" s="35" t="s">
        <v>57</v>
      </c>
    </row>
    <row r="59" spans="1:52" ht="15" thickBot="1" x14ac:dyDescent="0.4">
      <c r="A59" t="s">
        <v>52</v>
      </c>
      <c r="AL59" s="83">
        <f t="shared" ref="AL59:AM59" si="43">+$AR$57/$AR$59*$AR$61*AL61</f>
        <v>5.7914911112468714E-2</v>
      </c>
      <c r="AM59" s="84">
        <f t="shared" si="41"/>
        <v>9.9282704764232094E-2</v>
      </c>
      <c r="AN59" s="74"/>
      <c r="AO59" s="84">
        <f t="shared" ref="AO59:AP59" si="44">+$AR$57/$AR$59*$AR$61*AO61</f>
        <v>7.4462028573174077E-2</v>
      </c>
      <c r="AP59" s="84">
        <f t="shared" si="44"/>
        <v>3.3094234921410698E-2</v>
      </c>
      <c r="AQ59" s="77"/>
      <c r="AR59" s="49">
        <v>0.15</v>
      </c>
    </row>
    <row r="60" spans="1:52" ht="15" thickTop="1" x14ac:dyDescent="0.35">
      <c r="AK60" s="35" t="s">
        <v>59</v>
      </c>
      <c r="AL60" s="23">
        <v>0.4</v>
      </c>
      <c r="AM60" s="23">
        <v>0.9</v>
      </c>
      <c r="AO60" s="23">
        <v>1.2</v>
      </c>
      <c r="AP60" s="23">
        <f>+AL61</f>
        <v>0.7</v>
      </c>
      <c r="AR60" s="23" t="s">
        <v>58</v>
      </c>
    </row>
    <row r="61" spans="1:52" x14ac:dyDescent="0.35">
      <c r="AL61" s="23">
        <v>0.7</v>
      </c>
      <c r="AM61" s="23">
        <v>1.2</v>
      </c>
      <c r="AO61" s="23">
        <f>+AM60</f>
        <v>0.9</v>
      </c>
      <c r="AP61" s="23">
        <f>+AL60</f>
        <v>0.4</v>
      </c>
      <c r="AR61" s="23">
        <v>0.5</v>
      </c>
    </row>
    <row r="62" spans="1:52" x14ac:dyDescent="0.35">
      <c r="A62" s="86" t="s">
        <v>61</v>
      </c>
    </row>
  </sheetData>
  <pageMargins left="0.2" right="0.2" top="0.25" bottom="0.2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fiscal_tunes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arend Kouwenaar</dc:creator>
  <cp:lastModifiedBy>arend Kouwenaar</cp:lastModifiedBy>
  <cp:lastPrinted>2025-04-12T20:02:35Z</cp:lastPrinted>
  <dcterms:created xsi:type="dcterms:W3CDTF">2025-04-12T15:29:38Z</dcterms:created>
  <dcterms:modified xsi:type="dcterms:W3CDTF">2025-04-12T20:31:24Z</dcterms:modified>
</cp:coreProperties>
</file>