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ka_gord/Desktop/Finance/"/>
    </mc:Choice>
  </mc:AlternateContent>
  <xr:revisionPtr revIDLastSave="0" documentId="13_ncr:1_{87FDC3CA-702A-9348-BAEF-FBDBAA09738B}" xr6:coauthVersionLast="47" xr6:coauthVersionMax="47" xr10:uidLastSave="{00000000-0000-0000-0000-000000000000}"/>
  <bookViews>
    <workbookView xWindow="240" yWindow="500" windowWidth="28240" windowHeight="15980" xr2:uid="{ACD396E8-1400-1A42-ADB0-629F2170094C}"/>
  </bookViews>
  <sheets>
    <sheet name="Case" sheetId="1" r:id="rId1"/>
    <sheet name="&gt;&gt;" sheetId="7" r:id="rId2"/>
    <sheet name="monthly" sheetId="2" r:id="rId3"/>
    <sheet name="вводные" sheetId="8" r:id="rId4"/>
    <sheet name="lifetim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4" i="1" l="1"/>
  <c r="AC44" i="1"/>
  <c r="AB44" i="1"/>
  <c r="Y44" i="1"/>
  <c r="X44" i="1"/>
  <c r="W44" i="1"/>
  <c r="T44" i="1"/>
  <c r="S44" i="1"/>
  <c r="R44" i="1"/>
  <c r="O44" i="1"/>
  <c r="N44" i="1"/>
  <c r="M44" i="1"/>
  <c r="J44" i="1"/>
  <c r="I44" i="1"/>
  <c r="H44" i="1"/>
  <c r="E44" i="1"/>
  <c r="D44" i="1"/>
  <c r="C44" i="1"/>
  <c r="AD34" i="1"/>
  <c r="AC34" i="1"/>
  <c r="AB34" i="1"/>
  <c r="Y34" i="1"/>
  <c r="X34" i="1"/>
  <c r="W34" i="1"/>
  <c r="T34" i="1"/>
  <c r="S34" i="1"/>
  <c r="R34" i="1"/>
  <c r="O34" i="1"/>
  <c r="N34" i="1"/>
  <c r="M34" i="1"/>
  <c r="J34" i="1"/>
  <c r="I34" i="1"/>
  <c r="H34" i="1"/>
  <c r="C12" i="8"/>
  <c r="D4" i="8"/>
  <c r="C4" i="8"/>
  <c r="B4" i="8"/>
  <c r="B3" i="8"/>
  <c r="AB25" i="1"/>
  <c r="AB24" i="1"/>
  <c r="W25" i="1"/>
  <c r="X25" i="1" s="1"/>
  <c r="W24" i="1"/>
  <c r="X24" i="1" s="1"/>
  <c r="Y24" i="1" s="1"/>
  <c r="R25" i="1"/>
  <c r="R24" i="1"/>
  <c r="M25" i="1"/>
  <c r="M24" i="1"/>
  <c r="H25" i="1"/>
  <c r="H24" i="1"/>
  <c r="C25" i="1"/>
  <c r="C24" i="1"/>
  <c r="AB37" i="1"/>
  <c r="AC37" i="1" s="1"/>
  <c r="AD37" i="1" s="1"/>
  <c r="AC36" i="1"/>
  <c r="AD36" i="1" s="1"/>
  <c r="AC25" i="1"/>
  <c r="AC24" i="1"/>
  <c r="AD24" i="1" s="1"/>
  <c r="C34" i="1"/>
  <c r="E34" i="1"/>
  <c r="D34" i="1"/>
  <c r="W37" i="1"/>
  <c r="X37" i="1" s="1"/>
  <c r="Y37" i="1" s="1"/>
  <c r="X36" i="1"/>
  <c r="Y36" i="1" s="1"/>
  <c r="AD25" i="1" l="1"/>
  <c r="Y25" i="1"/>
  <c r="R37" i="1"/>
  <c r="S37" i="1" s="1"/>
  <c r="T37" i="1" s="1"/>
  <c r="S36" i="1"/>
  <c r="T36" i="1" s="1"/>
  <c r="S25" i="1"/>
  <c r="S24" i="1"/>
  <c r="T24" i="1" s="1"/>
  <c r="M37" i="1"/>
  <c r="N37" i="1" s="1"/>
  <c r="O37" i="1" s="1"/>
  <c r="N36" i="1"/>
  <c r="O36" i="1" s="1"/>
  <c r="N25" i="1"/>
  <c r="N24" i="1"/>
  <c r="O24" i="1" s="1"/>
  <c r="H37" i="1"/>
  <c r="I37" i="1" s="1"/>
  <c r="J37" i="1" s="1"/>
  <c r="I36" i="1"/>
  <c r="J36" i="1" s="1"/>
  <c r="I25" i="1"/>
  <c r="I24" i="1"/>
  <c r="J24" i="1" s="1"/>
  <c r="D4" i="2"/>
  <c r="D36" i="1"/>
  <c r="E36" i="1" s="1"/>
  <c r="C37" i="1"/>
  <c r="D37" i="1" s="1"/>
  <c r="E37" i="1" s="1"/>
  <c r="D25" i="1"/>
  <c r="E25" i="1" s="1"/>
  <c r="D24" i="1"/>
  <c r="E24" i="1" s="1"/>
  <c r="E4" i="2" l="1"/>
  <c r="F4" i="2" s="1"/>
  <c r="G4" i="2" s="1"/>
  <c r="H4" i="2" s="1"/>
  <c r="I4" i="2" s="1"/>
  <c r="J4" i="2" s="1"/>
  <c r="K4" i="2" s="1"/>
  <c r="L4" i="2" s="1"/>
  <c r="M4" i="2" s="1"/>
  <c r="N4" i="2" s="1"/>
  <c r="O4" i="2" s="1"/>
  <c r="C20" i="1"/>
  <c r="M20" i="1"/>
  <c r="R20" i="1"/>
  <c r="H20" i="1"/>
  <c r="T25" i="1"/>
  <c r="O25" i="1"/>
  <c r="J25" i="1"/>
  <c r="AB20" i="1" l="1"/>
  <c r="P4" i="2"/>
  <c r="W20" i="1"/>
  <c r="Q4" i="2" l="1"/>
  <c r="BN5" i="5"/>
  <c r="BN11" i="5"/>
  <c r="BN12" i="5"/>
  <c r="BN13" i="5"/>
  <c r="BN19" i="5"/>
  <c r="BN20" i="5"/>
  <c r="BN21" i="5"/>
  <c r="BN27" i="5"/>
  <c r="BN28" i="5"/>
  <c r="BN29" i="5"/>
  <c r="BN35" i="5"/>
  <c r="BN36" i="5"/>
  <c r="BN37" i="5"/>
  <c r="BK5" i="5"/>
  <c r="BK6" i="5"/>
  <c r="BK7" i="5"/>
  <c r="BN7" i="5" s="1"/>
  <c r="BK8" i="5"/>
  <c r="BN8" i="5" s="1"/>
  <c r="BK9" i="5"/>
  <c r="BN9" i="5" s="1"/>
  <c r="BK10" i="5"/>
  <c r="BN10" i="5" s="1"/>
  <c r="BK11" i="5"/>
  <c r="BK12" i="5"/>
  <c r="BK13" i="5"/>
  <c r="BK14" i="5"/>
  <c r="BK15" i="5"/>
  <c r="BN15" i="5" s="1"/>
  <c r="BK16" i="5"/>
  <c r="BN16" i="5" s="1"/>
  <c r="BK17" i="5"/>
  <c r="BN17" i="5" s="1"/>
  <c r="BK18" i="5"/>
  <c r="BN18" i="5" s="1"/>
  <c r="BK19" i="5"/>
  <c r="BK20" i="5"/>
  <c r="BK21" i="5"/>
  <c r="BK22" i="5"/>
  <c r="BK23" i="5"/>
  <c r="BN23" i="5" s="1"/>
  <c r="BK24" i="5"/>
  <c r="BN24" i="5" s="1"/>
  <c r="BK25" i="5"/>
  <c r="BN25" i="5" s="1"/>
  <c r="BK26" i="5"/>
  <c r="BN26" i="5" s="1"/>
  <c r="BK27" i="5"/>
  <c r="BK28" i="5"/>
  <c r="BK29" i="5"/>
  <c r="BK30" i="5"/>
  <c r="BK31" i="5"/>
  <c r="BN31" i="5" s="1"/>
  <c r="BK32" i="5"/>
  <c r="BN32" i="5" s="1"/>
  <c r="BK33" i="5"/>
  <c r="BN33" i="5" s="1"/>
  <c r="BK34" i="5"/>
  <c r="BN34" i="5" s="1"/>
  <c r="BK35" i="5"/>
  <c r="BK36" i="5"/>
  <c r="BK37" i="5"/>
  <c r="BK38" i="5"/>
  <c r="BK39" i="5"/>
  <c r="BN39" i="5" s="1"/>
  <c r="BK4" i="5"/>
  <c r="BN4" i="5" s="1"/>
  <c r="BJ39" i="5"/>
  <c r="BJ38" i="5"/>
  <c r="BN38" i="5" s="1"/>
  <c r="BJ37" i="5"/>
  <c r="BJ36" i="5"/>
  <c r="BJ35" i="5"/>
  <c r="BJ34" i="5"/>
  <c r="BJ33" i="5"/>
  <c r="BJ32" i="5"/>
  <c r="BJ31" i="5"/>
  <c r="BJ30" i="5"/>
  <c r="BN30" i="5" s="1"/>
  <c r="BJ29" i="5"/>
  <c r="BJ28" i="5"/>
  <c r="BJ27" i="5"/>
  <c r="BJ26" i="5"/>
  <c r="BJ25" i="5"/>
  <c r="BJ24" i="5"/>
  <c r="BJ23" i="5"/>
  <c r="BJ22" i="5"/>
  <c r="BN22" i="5" s="1"/>
  <c r="BJ21" i="5"/>
  <c r="BJ20" i="5"/>
  <c r="BJ19" i="5"/>
  <c r="BJ18" i="5"/>
  <c r="BJ17" i="5"/>
  <c r="BJ16" i="5"/>
  <c r="BJ15" i="5"/>
  <c r="BJ14" i="5"/>
  <c r="BN14" i="5" s="1"/>
  <c r="BJ13" i="5"/>
  <c r="BJ12" i="5"/>
  <c r="BJ11" i="5"/>
  <c r="BJ10" i="5"/>
  <c r="BJ9" i="5"/>
  <c r="BJ8" i="5"/>
  <c r="BJ7" i="5"/>
  <c r="BJ6" i="5"/>
  <c r="BJ41" i="5" s="1"/>
  <c r="BJ5" i="5"/>
  <c r="BJ4" i="5"/>
  <c r="R4" i="2" l="1"/>
  <c r="BK41" i="5"/>
  <c r="BN6" i="5"/>
  <c r="BN41" i="5" s="1"/>
  <c r="C6" i="2"/>
  <c r="D15" i="2" l="1"/>
  <c r="D9" i="2" s="1"/>
  <c r="S4" i="2"/>
  <c r="BP4" i="5"/>
  <c r="BP5" i="5" s="1"/>
  <c r="BL4" i="5"/>
  <c r="D6" i="2"/>
  <c r="E15" i="2" s="1"/>
  <c r="D5" i="2"/>
  <c r="T4" i="2" l="1"/>
  <c r="G17" i="2"/>
  <c r="I17" i="2"/>
  <c r="F17" i="2"/>
  <c r="H17" i="2"/>
  <c r="I16" i="2"/>
  <c r="H16" i="2"/>
  <c r="E16" i="2"/>
  <c r="F16" i="2"/>
  <c r="G16" i="2"/>
  <c r="D7" i="2"/>
  <c r="BP6" i="5"/>
  <c r="BL5" i="5"/>
  <c r="BL6" i="5" s="1"/>
  <c r="BL7" i="5" s="1"/>
  <c r="BL8" i="5" s="1"/>
  <c r="BL9" i="5" s="1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E6" i="2"/>
  <c r="E5" i="2"/>
  <c r="U4" i="2" l="1"/>
  <c r="F15" i="2"/>
  <c r="E7" i="2"/>
  <c r="F6" i="2"/>
  <c r="F5" i="2"/>
  <c r="V4" i="2" l="1"/>
  <c r="G15" i="2"/>
  <c r="J17" i="2"/>
  <c r="H18" i="2"/>
  <c r="J16" i="2"/>
  <c r="J18" i="2"/>
  <c r="I18" i="2"/>
  <c r="G18" i="2"/>
  <c r="F9" i="2"/>
  <c r="G6" i="2"/>
  <c r="F7" i="2"/>
  <c r="G5" i="2"/>
  <c r="K16" i="2" l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K18" i="2"/>
  <c r="K19" i="2"/>
  <c r="H19" i="2"/>
  <c r="J19" i="2"/>
  <c r="I19" i="2"/>
  <c r="K17" i="2"/>
  <c r="H15" i="2"/>
  <c r="H9" i="2" s="1"/>
  <c r="G9" i="2"/>
  <c r="G10" i="2" s="1"/>
  <c r="W4" i="2"/>
  <c r="H6" i="2"/>
  <c r="G7" i="2"/>
  <c r="H5" i="2"/>
  <c r="I15" i="2" l="1"/>
  <c r="L18" i="2"/>
  <c r="L20" i="2"/>
  <c r="K20" i="2"/>
  <c r="L19" i="2"/>
  <c r="J20" i="2"/>
  <c r="L17" i="2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I20" i="2"/>
  <c r="I9" i="2" s="1"/>
  <c r="X4" i="2"/>
  <c r="H10" i="2"/>
  <c r="H7" i="2"/>
  <c r="I6" i="2"/>
  <c r="J15" i="2" s="1"/>
  <c r="I5" i="2"/>
  <c r="L22" i="2" l="1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N21" i="2"/>
  <c r="N22" i="2"/>
  <c r="K22" i="2"/>
  <c r="N20" i="2"/>
  <c r="M22" i="2"/>
  <c r="Y4" i="2"/>
  <c r="J21" i="2"/>
  <c r="M20" i="2"/>
  <c r="M21" i="2"/>
  <c r="M19" i="2"/>
  <c r="K21" i="2"/>
  <c r="M18" i="2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L21" i="2"/>
  <c r="I10" i="2"/>
  <c r="J9" i="2"/>
  <c r="J6" i="2"/>
  <c r="I7" i="2"/>
  <c r="J5" i="2"/>
  <c r="Z4" i="2" l="1"/>
  <c r="AC20" i="1" s="1"/>
  <c r="I20" i="1"/>
  <c r="K15" i="2"/>
  <c r="K9" i="2" s="1"/>
  <c r="J10" i="2"/>
  <c r="K6" i="2"/>
  <c r="L15" i="2" s="1"/>
  <c r="J7" i="2"/>
  <c r="K5" i="2"/>
  <c r="O24" i="2" l="1"/>
  <c r="N24" i="2"/>
  <c r="P22" i="2"/>
  <c r="P23" i="2"/>
  <c r="M24" i="2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P24" i="2"/>
  <c r="N23" i="2"/>
  <c r="M23" i="2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L23" i="2"/>
  <c r="O21" i="2"/>
  <c r="O23" i="2"/>
  <c r="O22" i="2"/>
  <c r="AA4" i="2"/>
  <c r="N20" i="1"/>
  <c r="S20" i="1"/>
  <c r="X20" i="1"/>
  <c r="D20" i="1"/>
  <c r="L9" i="2"/>
  <c r="K10" i="2"/>
  <c r="L6" i="2"/>
  <c r="M15" i="2" s="1"/>
  <c r="K7" i="2"/>
  <c r="L5" i="2"/>
  <c r="AB4" i="2" l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E20" i="1"/>
  <c r="T20" i="1"/>
  <c r="Q25" i="2"/>
  <c r="Q22" i="2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P25" i="2"/>
  <c r="O25" i="2"/>
  <c r="N25" i="2"/>
  <c r="Q23" i="2"/>
  <c r="Q24" i="2"/>
  <c r="L10" i="2"/>
  <c r="L7" i="2"/>
  <c r="M9" i="2"/>
  <c r="M6" i="2"/>
  <c r="N15" i="2" s="1"/>
  <c r="M5" i="2"/>
  <c r="AD20" i="1" l="1"/>
  <c r="J20" i="1"/>
  <c r="O20" i="1"/>
  <c r="Y20" i="1"/>
  <c r="R26" i="2"/>
  <c r="O26" i="2"/>
  <c r="Q26" i="2"/>
  <c r="R24" i="2"/>
  <c r="P26" i="2"/>
  <c r="R23" i="2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R25" i="2"/>
  <c r="M10" i="2"/>
  <c r="N9" i="2"/>
  <c r="M7" i="2"/>
  <c r="N6" i="2"/>
  <c r="AB21" i="1" s="1"/>
  <c r="AB32" i="1" s="1"/>
  <c r="N5" i="2"/>
  <c r="O15" i="2" l="1"/>
  <c r="M21" i="1"/>
  <c r="M32" i="1" s="1"/>
  <c r="C21" i="1"/>
  <c r="C32" i="1" s="1"/>
  <c r="R21" i="1"/>
  <c r="R32" i="1" s="1"/>
  <c r="W21" i="1"/>
  <c r="W32" i="1" s="1"/>
  <c r="H21" i="1"/>
  <c r="H32" i="1" s="1"/>
  <c r="N10" i="2"/>
  <c r="O9" i="2"/>
  <c r="O5" i="2"/>
  <c r="O6" i="2"/>
  <c r="N7" i="2"/>
  <c r="P15" i="2" l="1"/>
  <c r="R27" i="2"/>
  <c r="Q27" i="2"/>
  <c r="S24" i="2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P27" i="2"/>
  <c r="P9" i="2" s="1"/>
  <c r="S27" i="2"/>
  <c r="S25" i="2"/>
  <c r="S26" i="2"/>
  <c r="O10" i="2"/>
  <c r="O7" i="2"/>
  <c r="P5" i="2"/>
  <c r="P6" i="2"/>
  <c r="Q28" i="2" l="1"/>
  <c r="T25" i="2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T27" i="2"/>
  <c r="T28" i="2"/>
  <c r="S28" i="2"/>
  <c r="R28" i="2"/>
  <c r="T26" i="2"/>
  <c r="Q15" i="2"/>
  <c r="P10" i="2"/>
  <c r="P7" i="2"/>
  <c r="Q5" i="2"/>
  <c r="Q6" i="2"/>
  <c r="R15" i="2" s="1"/>
  <c r="V30" i="2" l="1"/>
  <c r="V27" i="2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U30" i="2"/>
  <c r="T30" i="2"/>
  <c r="V28" i="2"/>
  <c r="S30" i="2"/>
  <c r="V29" i="2"/>
  <c r="T29" i="2"/>
  <c r="S29" i="2"/>
  <c r="R29" i="2"/>
  <c r="U26" i="2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U27" i="2"/>
  <c r="U28" i="2"/>
  <c r="U29" i="2"/>
  <c r="Q9" i="2"/>
  <c r="R5" i="2"/>
  <c r="R6" i="2"/>
  <c r="S15" i="2" s="1"/>
  <c r="Q7" i="2"/>
  <c r="W31" i="2" l="1"/>
  <c r="U31" i="2"/>
  <c r="W28" i="2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W29" i="2"/>
  <c r="V31" i="2"/>
  <c r="T31" i="2"/>
  <c r="W30" i="2"/>
  <c r="Q10" i="2"/>
  <c r="S9" i="2"/>
  <c r="R9" i="2"/>
  <c r="S5" i="2"/>
  <c r="S6" i="2"/>
  <c r="T15" i="2" s="1"/>
  <c r="R7" i="2"/>
  <c r="X31" i="2" l="1"/>
  <c r="W32" i="2"/>
  <c r="X29" i="2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X32" i="2"/>
  <c r="V32" i="2"/>
  <c r="U32" i="2"/>
  <c r="X30" i="2"/>
  <c r="S10" i="2"/>
  <c r="R10" i="2"/>
  <c r="S7" i="2"/>
  <c r="T9" i="2"/>
  <c r="T5" i="2"/>
  <c r="T6" i="2"/>
  <c r="U15" i="2" l="1"/>
  <c r="T10" i="2"/>
  <c r="U5" i="2"/>
  <c r="U6" i="2"/>
  <c r="V15" i="2" s="1"/>
  <c r="T7" i="2"/>
  <c r="Z32" i="2" l="1"/>
  <c r="Z34" i="2"/>
  <c r="Z33" i="2"/>
  <c r="Y34" i="2"/>
  <c r="X34" i="2"/>
  <c r="Z31" i="2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W34" i="2"/>
  <c r="Y30" i="2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Y32" i="2"/>
  <c r="Y33" i="2"/>
  <c r="X33" i="2"/>
  <c r="W33" i="2"/>
  <c r="V33" i="2"/>
  <c r="Y31" i="2"/>
  <c r="V9" i="2"/>
  <c r="U9" i="2"/>
  <c r="V5" i="2"/>
  <c r="V6" i="2"/>
  <c r="U7" i="2"/>
  <c r="W15" i="2" l="1"/>
  <c r="V10" i="2"/>
  <c r="U10" i="2"/>
  <c r="V7" i="2"/>
  <c r="W5" i="2"/>
  <c r="W6" i="2"/>
  <c r="X35" i="2" l="1"/>
  <c r="AA34" i="2"/>
  <c r="AA33" i="2"/>
  <c r="AA35" i="2"/>
  <c r="Z35" i="2"/>
  <c r="Y35" i="2"/>
  <c r="AA32" i="2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W9" i="2"/>
  <c r="X15" i="2"/>
  <c r="X5" i="2"/>
  <c r="X6" i="2"/>
  <c r="Y15" i="2" s="1"/>
  <c r="W7" i="2"/>
  <c r="AB37" i="2" l="1"/>
  <c r="AA37" i="2"/>
  <c r="AC34" i="2"/>
  <c r="AD34" i="2" s="1"/>
  <c r="AE34" i="2" s="1"/>
  <c r="AF34" i="2" s="1"/>
  <c r="AG34" i="2" s="1"/>
  <c r="AH34" i="2" s="1"/>
  <c r="AI34" i="2" s="1"/>
  <c r="AJ34" i="2" s="1"/>
  <c r="AK34" i="2" s="1"/>
  <c r="AL34" i="2" s="1"/>
  <c r="Z37" i="2"/>
  <c r="AC35" i="2"/>
  <c r="AC36" i="2"/>
  <c r="AC37" i="2"/>
  <c r="Z36" i="2"/>
  <c r="AB33" i="2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Y36" i="2"/>
  <c r="AB35" i="2"/>
  <c r="AB34" i="2"/>
  <c r="AB36" i="2"/>
  <c r="AA36" i="2"/>
  <c r="W10" i="2"/>
  <c r="Y9" i="2"/>
  <c r="X9" i="2"/>
  <c r="X10" i="2" s="1"/>
  <c r="Y5" i="2"/>
  <c r="Y6" i="2"/>
  <c r="Z15" i="2" s="1"/>
  <c r="X7" i="2"/>
  <c r="AC38" i="2" l="1"/>
  <c r="AB38" i="2"/>
  <c r="AA38" i="2"/>
  <c r="AD35" i="2"/>
  <c r="AE35" i="2" s="1"/>
  <c r="AF35" i="2" s="1"/>
  <c r="AG35" i="2" s="1"/>
  <c r="AH35" i="2" s="1"/>
  <c r="AI35" i="2" s="1"/>
  <c r="AJ35" i="2" s="1"/>
  <c r="AK35" i="2" s="1"/>
  <c r="AL35" i="2" s="1"/>
  <c r="AD36" i="2"/>
  <c r="AD37" i="2"/>
  <c r="AD38" i="2"/>
  <c r="Y10" i="2"/>
  <c r="Y7" i="2"/>
  <c r="Z9" i="2"/>
  <c r="Z5" i="2"/>
  <c r="Z6" i="2"/>
  <c r="X21" i="1" l="1"/>
  <c r="X32" i="1" s="1"/>
  <c r="AC21" i="1"/>
  <c r="AC32" i="1" s="1"/>
  <c r="X22" i="1"/>
  <c r="AC22" i="1"/>
  <c r="X30" i="1"/>
  <c r="X23" i="1"/>
  <c r="D22" i="1"/>
  <c r="D30" i="1" s="1"/>
  <c r="I22" i="1"/>
  <c r="N22" i="1"/>
  <c r="S22" i="1"/>
  <c r="D21" i="1"/>
  <c r="D32" i="1" s="1"/>
  <c r="S21" i="1"/>
  <c r="S32" i="1" s="1"/>
  <c r="I21" i="1"/>
  <c r="I32" i="1" s="1"/>
  <c r="N21" i="1"/>
  <c r="N32" i="1" s="1"/>
  <c r="AA15" i="2"/>
  <c r="Z10" i="2"/>
  <c r="Z11" i="2" s="1"/>
  <c r="Z7" i="2"/>
  <c r="AA5" i="2"/>
  <c r="AA6" i="2"/>
  <c r="AC30" i="1" l="1"/>
  <c r="AC23" i="1"/>
  <c r="X26" i="1"/>
  <c r="AC26" i="1"/>
  <c r="X27" i="1"/>
  <c r="X41" i="1"/>
  <c r="X53" i="1" s="1"/>
  <c r="X39" i="1"/>
  <c r="X51" i="1" s="1"/>
  <c r="X28" i="1"/>
  <c r="AE39" i="2"/>
  <c r="AB39" i="2"/>
  <c r="AD39" i="2"/>
  <c r="AC39" i="2"/>
  <c r="AE36" i="2"/>
  <c r="AF36" i="2" s="1"/>
  <c r="AG36" i="2" s="1"/>
  <c r="AH36" i="2" s="1"/>
  <c r="AI36" i="2" s="1"/>
  <c r="AJ36" i="2" s="1"/>
  <c r="AK36" i="2" s="1"/>
  <c r="AL36" i="2" s="1"/>
  <c r="AE37" i="2"/>
  <c r="AE38" i="2"/>
  <c r="AB15" i="2"/>
  <c r="D26" i="1"/>
  <c r="I26" i="1"/>
  <c r="N26" i="1"/>
  <c r="S26" i="1"/>
  <c r="S30" i="1"/>
  <c r="S23" i="1"/>
  <c r="N30" i="1"/>
  <c r="N23" i="1"/>
  <c r="I30" i="1"/>
  <c r="I23" i="1"/>
  <c r="D41" i="1"/>
  <c r="D39" i="1"/>
  <c r="D27" i="1"/>
  <c r="D28" i="1"/>
  <c r="D23" i="1"/>
  <c r="AA9" i="2"/>
  <c r="AA7" i="2"/>
  <c r="AB5" i="2"/>
  <c r="AB6" i="2"/>
  <c r="AC15" i="2" s="1"/>
  <c r="X57" i="1" l="1"/>
  <c r="X59" i="1" s="1"/>
  <c r="AC27" i="1"/>
  <c r="AC28" i="1"/>
  <c r="AC39" i="1"/>
  <c r="AC51" i="1" s="1"/>
  <c r="AC41" i="1"/>
  <c r="AC53" i="1" s="1"/>
  <c r="X43" i="1"/>
  <c r="AF40" i="2"/>
  <c r="AE40" i="2"/>
  <c r="AD40" i="2"/>
  <c r="AC40" i="2"/>
  <c r="AF37" i="2"/>
  <c r="AG37" i="2" s="1"/>
  <c r="AH37" i="2" s="1"/>
  <c r="AI37" i="2" s="1"/>
  <c r="AJ37" i="2" s="1"/>
  <c r="AK37" i="2" s="1"/>
  <c r="AL37" i="2" s="1"/>
  <c r="AF38" i="2"/>
  <c r="AF39" i="2"/>
  <c r="AG41" i="2"/>
  <c r="AF41" i="2"/>
  <c r="AE41" i="2"/>
  <c r="AD41" i="2"/>
  <c r="AG38" i="2"/>
  <c r="AH38" i="2" s="1"/>
  <c r="AI38" i="2" s="1"/>
  <c r="AJ38" i="2" s="1"/>
  <c r="AK38" i="2" s="1"/>
  <c r="AL38" i="2" s="1"/>
  <c r="AG39" i="2"/>
  <c r="AG40" i="2"/>
  <c r="I39" i="1"/>
  <c r="I51" i="1" s="1"/>
  <c r="I41" i="1"/>
  <c r="I53" i="1" s="1"/>
  <c r="I28" i="1"/>
  <c r="I27" i="1"/>
  <c r="N27" i="1"/>
  <c r="N39" i="1"/>
  <c r="N51" i="1" s="1"/>
  <c r="N28" i="1"/>
  <c r="N41" i="1"/>
  <c r="N53" i="1" s="1"/>
  <c r="S28" i="1"/>
  <c r="S27" i="1"/>
  <c r="S41" i="1"/>
  <c r="S53" i="1" s="1"/>
  <c r="S39" i="1"/>
  <c r="S51" i="1" s="1"/>
  <c r="D51" i="1"/>
  <c r="AA10" i="2"/>
  <c r="AB9" i="2"/>
  <c r="AB7" i="2"/>
  <c r="AC5" i="2"/>
  <c r="AC6" i="2"/>
  <c r="AC57" i="1" l="1"/>
  <c r="AC59" i="1" s="1"/>
  <c r="AD15" i="2"/>
  <c r="AE42" i="2" s="1"/>
  <c r="AC43" i="1"/>
  <c r="AH42" i="2"/>
  <c r="AG42" i="2"/>
  <c r="AF42" i="2"/>
  <c r="AH39" i="2"/>
  <c r="AI39" i="2" s="1"/>
  <c r="AJ39" i="2" s="1"/>
  <c r="AK39" i="2" s="1"/>
  <c r="AL39" i="2" s="1"/>
  <c r="AH40" i="2"/>
  <c r="AH41" i="2"/>
  <c r="S57" i="1"/>
  <c r="S59" i="1" s="1"/>
  <c r="N57" i="1"/>
  <c r="N59" i="1" s="1"/>
  <c r="I57" i="1"/>
  <c r="I59" i="1" s="1"/>
  <c r="S43" i="1"/>
  <c r="I43" i="1"/>
  <c r="N43" i="1"/>
  <c r="D53" i="1"/>
  <c r="D57" i="1" s="1"/>
  <c r="D59" i="1" s="1"/>
  <c r="AB10" i="2"/>
  <c r="AC9" i="2"/>
  <c r="AD9" i="2"/>
  <c r="AD5" i="2"/>
  <c r="AD6" i="2"/>
  <c r="AC7" i="2"/>
  <c r="AE15" i="2" l="1"/>
  <c r="D43" i="1"/>
  <c r="AD10" i="2"/>
  <c r="AC10" i="2"/>
  <c r="AE9" i="2"/>
  <c r="AE5" i="2"/>
  <c r="AE6" i="2"/>
  <c r="AD7" i="2"/>
  <c r="AF15" i="2" l="1"/>
  <c r="AJ43" i="2" s="1"/>
  <c r="AJ44" i="2"/>
  <c r="AI44" i="2"/>
  <c r="AH44" i="2"/>
  <c r="AG44" i="2"/>
  <c r="AJ41" i="2"/>
  <c r="AK41" i="2" s="1"/>
  <c r="AL41" i="2" s="1"/>
  <c r="AJ42" i="2"/>
  <c r="AI42" i="2"/>
  <c r="AI43" i="2"/>
  <c r="AH43" i="2"/>
  <c r="AG43" i="2"/>
  <c r="AF43" i="2"/>
  <c r="AF9" i="2" s="1"/>
  <c r="AI40" i="2"/>
  <c r="AJ40" i="2" s="1"/>
  <c r="AK40" i="2" s="1"/>
  <c r="AL40" i="2" s="1"/>
  <c r="AI41" i="2"/>
  <c r="AE10" i="2"/>
  <c r="AE7" i="2"/>
  <c r="AF5" i="2"/>
  <c r="AF6" i="2"/>
  <c r="AG15" i="2" l="1"/>
  <c r="AF10" i="2"/>
  <c r="AG9" i="2"/>
  <c r="AG5" i="2"/>
  <c r="AG6" i="2"/>
  <c r="AH15" i="2" s="1"/>
  <c r="AF7" i="2"/>
  <c r="AK46" i="2" l="1"/>
  <c r="AL44" i="2"/>
  <c r="AJ46" i="2"/>
  <c r="AI46" i="2"/>
  <c r="AL45" i="2"/>
  <c r="AL43" i="2"/>
  <c r="AL46" i="2"/>
  <c r="AK44" i="2"/>
  <c r="AK45" i="2"/>
  <c r="AJ45" i="2"/>
  <c r="AI45" i="2"/>
  <c r="AK42" i="2"/>
  <c r="AL42" i="2" s="1"/>
  <c r="AH45" i="2"/>
  <c r="AK43" i="2"/>
  <c r="AG10" i="2"/>
  <c r="AH9" i="2"/>
  <c r="AH5" i="2"/>
  <c r="AH6" i="2"/>
  <c r="AI15" i="2" s="1"/>
  <c r="AG7" i="2"/>
  <c r="AL47" i="2" l="1"/>
  <c r="AK47" i="2"/>
  <c r="AJ47" i="2"/>
  <c r="AI9" i="2"/>
  <c r="AH10" i="2"/>
  <c r="AI5" i="2"/>
  <c r="AI6" i="2"/>
  <c r="AH7" i="2"/>
  <c r="AJ15" i="2" l="1"/>
  <c r="AI10" i="2"/>
  <c r="AI7" i="2"/>
  <c r="AJ5" i="2"/>
  <c r="AJ6" i="2"/>
  <c r="AK15" i="2" s="1"/>
  <c r="AL49" i="2" s="1"/>
  <c r="AL48" i="2" l="1"/>
  <c r="AK48" i="2"/>
  <c r="AJ9" i="2"/>
  <c r="AJ10" i="2" s="1"/>
  <c r="AK9" i="2"/>
  <c r="AK5" i="2"/>
  <c r="AK6" i="2"/>
  <c r="AJ7" i="2"/>
  <c r="AL15" i="2" l="1"/>
  <c r="AK10" i="2"/>
  <c r="AK7" i="2"/>
  <c r="AL5" i="2"/>
  <c r="AL6" i="2"/>
  <c r="Y21" i="1" l="1"/>
  <c r="Y32" i="1" s="1"/>
  <c r="AD21" i="1"/>
  <c r="AD32" i="1" s="1"/>
  <c r="O21" i="1"/>
  <c r="O32" i="1" s="1"/>
  <c r="T21" i="1"/>
  <c r="T32" i="1" s="1"/>
  <c r="J21" i="1"/>
  <c r="J32" i="1" s="1"/>
  <c r="E21" i="1"/>
  <c r="E32" i="1" s="1"/>
  <c r="AL9" i="2"/>
  <c r="AL7" i="2"/>
  <c r="Y22" i="1" l="1"/>
  <c r="Y30" i="1" s="1"/>
  <c r="AD22" i="1"/>
  <c r="Y23" i="1"/>
  <c r="AL10" i="2"/>
  <c r="AL11" i="2" s="1"/>
  <c r="T22" i="1"/>
  <c r="J22" i="1"/>
  <c r="O22" i="1"/>
  <c r="E22" i="1"/>
  <c r="E30" i="1" s="1"/>
  <c r="AD23" i="1" l="1"/>
  <c r="AD30" i="1"/>
  <c r="Y26" i="1"/>
  <c r="AD26" i="1"/>
  <c r="Y39" i="1"/>
  <c r="Y51" i="1" s="1"/>
  <c r="Y27" i="1"/>
  <c r="Y41" i="1"/>
  <c r="Y53" i="1" s="1"/>
  <c r="Y28" i="1"/>
  <c r="J30" i="1"/>
  <c r="J23" i="1"/>
  <c r="T30" i="1"/>
  <c r="T23" i="1"/>
  <c r="O30" i="1"/>
  <c r="O23" i="1"/>
  <c r="O26" i="1"/>
  <c r="E26" i="1"/>
  <c r="J26" i="1"/>
  <c r="T26" i="1"/>
  <c r="E41" i="1"/>
  <c r="E39" i="1"/>
  <c r="E28" i="1"/>
  <c r="E23" i="1"/>
  <c r="E27" i="1"/>
  <c r="Y57" i="1" l="1"/>
  <c r="Y59" i="1" s="1"/>
  <c r="AD28" i="1"/>
  <c r="AD41" i="1"/>
  <c r="AD53" i="1" s="1"/>
  <c r="AD27" i="1"/>
  <c r="AD39" i="1"/>
  <c r="AD51" i="1" s="1"/>
  <c r="Y43" i="1"/>
  <c r="O27" i="1"/>
  <c r="O28" i="1"/>
  <c r="O41" i="1"/>
  <c r="O53" i="1" s="1"/>
  <c r="O39" i="1"/>
  <c r="O51" i="1" s="1"/>
  <c r="T28" i="1"/>
  <c r="T41" i="1"/>
  <c r="T53" i="1" s="1"/>
  <c r="T27" i="1"/>
  <c r="T39" i="1"/>
  <c r="T51" i="1" s="1"/>
  <c r="J41" i="1"/>
  <c r="J53" i="1" s="1"/>
  <c r="J28" i="1"/>
  <c r="J39" i="1"/>
  <c r="J51" i="1" s="1"/>
  <c r="J27" i="1"/>
  <c r="E51" i="1"/>
  <c r="AD57" i="1" l="1"/>
  <c r="AD59" i="1" s="1"/>
  <c r="AD43" i="1"/>
  <c r="T57" i="1"/>
  <c r="T59" i="1" s="1"/>
  <c r="O57" i="1"/>
  <c r="O59" i="1" s="1"/>
  <c r="J57" i="1"/>
  <c r="J59" i="1" s="1"/>
  <c r="T43" i="1"/>
  <c r="O43" i="1"/>
  <c r="J43" i="1"/>
  <c r="E43" i="1"/>
  <c r="E53" i="1" l="1"/>
  <c r="E57" i="1" s="1"/>
  <c r="E59" i="1" s="1"/>
  <c r="E9" i="2" l="1"/>
  <c r="W22" i="1" l="1"/>
  <c r="W30" i="1" s="1"/>
  <c r="G11" i="1" s="1"/>
  <c r="AB22" i="1"/>
  <c r="W23" i="1"/>
  <c r="C22" i="1"/>
  <c r="M22" i="1"/>
  <c r="R22" i="1"/>
  <c r="H22" i="1"/>
  <c r="E10" i="2"/>
  <c r="F10" i="2"/>
  <c r="AB30" i="1" l="1"/>
  <c r="H11" i="1" s="1"/>
  <c r="AB23" i="1"/>
  <c r="W41" i="1"/>
  <c r="W53" i="1" s="1"/>
  <c r="W39" i="1"/>
  <c r="W51" i="1" s="1"/>
  <c r="W57" i="1" s="1"/>
  <c r="W59" i="1" s="1"/>
  <c r="W27" i="1"/>
  <c r="W28" i="1"/>
  <c r="H23" i="1"/>
  <c r="H30" i="1"/>
  <c r="D11" i="1" s="1"/>
  <c r="R30" i="1"/>
  <c r="F11" i="1" s="1"/>
  <c r="R23" i="1"/>
  <c r="M30" i="1"/>
  <c r="E11" i="1" s="1"/>
  <c r="M23" i="1"/>
  <c r="N11" i="2"/>
  <c r="C30" i="1"/>
  <c r="C11" i="1" s="1"/>
  <c r="C23" i="1"/>
  <c r="W61" i="1" l="1"/>
  <c r="G14" i="1" s="1"/>
  <c r="W26" i="1"/>
  <c r="AB26" i="1"/>
  <c r="AB28" i="1"/>
  <c r="AB41" i="1"/>
  <c r="AB53" i="1" s="1"/>
  <c r="AB39" i="1"/>
  <c r="AB51" i="1" s="1"/>
  <c r="AB27" i="1"/>
  <c r="W43" i="1"/>
  <c r="R27" i="1"/>
  <c r="R28" i="1"/>
  <c r="R41" i="1"/>
  <c r="R53" i="1" s="1"/>
  <c r="R39" i="1"/>
  <c r="R26" i="1"/>
  <c r="C26" i="1"/>
  <c r="M26" i="1"/>
  <c r="H26" i="1"/>
  <c r="H41" i="1"/>
  <c r="H53" i="1" s="1"/>
  <c r="H27" i="1"/>
  <c r="H28" i="1"/>
  <c r="H39" i="1"/>
  <c r="M27" i="1"/>
  <c r="M39" i="1"/>
  <c r="M28" i="1"/>
  <c r="M41" i="1"/>
  <c r="M53" i="1" s="1"/>
  <c r="C41" i="1"/>
  <c r="C39" i="1"/>
  <c r="C27" i="1"/>
  <c r="C28" i="1"/>
  <c r="G12" i="1" l="1"/>
  <c r="AB57" i="1"/>
  <c r="AB59" i="1" s="1"/>
  <c r="AB43" i="1"/>
  <c r="H51" i="1"/>
  <c r="H57" i="1" s="1"/>
  <c r="H59" i="1" s="1"/>
  <c r="H43" i="1"/>
  <c r="R51" i="1"/>
  <c r="R57" i="1" s="1"/>
  <c r="R59" i="1" s="1"/>
  <c r="R43" i="1"/>
  <c r="M51" i="1"/>
  <c r="M57" i="1" s="1"/>
  <c r="M59" i="1" s="1"/>
  <c r="M43" i="1"/>
  <c r="AB61" i="1" l="1"/>
  <c r="H14" i="1" s="1"/>
  <c r="R61" i="1"/>
  <c r="F14" i="1" s="1"/>
  <c r="H61" i="1"/>
  <c r="D14" i="1" s="1"/>
  <c r="M61" i="1"/>
  <c r="E14" i="1" s="1"/>
  <c r="H12" i="1"/>
  <c r="F12" i="1"/>
  <c r="E12" i="1"/>
  <c r="D12" i="1"/>
  <c r="C51" i="1"/>
  <c r="C43" i="1" l="1"/>
  <c r="C53" i="1"/>
  <c r="C57" i="1" s="1"/>
  <c r="C12" i="1" l="1"/>
  <c r="C59" i="1"/>
  <c r="C61" i="1" l="1"/>
  <c r="C14" i="1" s="1"/>
</calcChain>
</file>

<file path=xl/sharedStrings.xml><?xml version="1.0" encoding="utf-8"?>
<sst xmlns="http://schemas.openxmlformats.org/spreadsheetml/2006/main" count="316" uniqueCount="96">
  <si>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</si>
  <si>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</si>
  <si>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</si>
  <si>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</si>
  <si>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</si>
  <si>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</si>
  <si>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</si>
  <si>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</si>
  <si>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</si>
  <si>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</si>
  <si>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</si>
  <si>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</si>
  <si>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подписка/мес.</t>
  </si>
  <si>
    <t>когорта - это платящие пользователи после пробного периода</t>
  </si>
  <si>
    <t>прирост триалов</t>
  </si>
  <si>
    <t>все пользователи</t>
  </si>
  <si>
    <t>Выручка</t>
  </si>
  <si>
    <t>новые триалы</t>
  </si>
  <si>
    <t>привлечение 1 триала</t>
  </si>
  <si>
    <t>ФОТ + страховые взносы</t>
  </si>
  <si>
    <t>churn rate</t>
  </si>
  <si>
    <t>LTV</t>
  </si>
  <si>
    <t>коэф отказа</t>
  </si>
  <si>
    <t>пользователи всего</t>
  </si>
  <si>
    <t>оплатившие подписку</t>
  </si>
  <si>
    <t>change in %</t>
  </si>
  <si>
    <t>конверсия в покупку</t>
  </si>
  <si>
    <t>после пробного периода</t>
  </si>
  <si>
    <t>только новые покупатели</t>
  </si>
  <si>
    <t>churn rate %</t>
  </si>
  <si>
    <t>средний доход от клиента / коэф отказа</t>
  </si>
  <si>
    <t>месяцев</t>
  </si>
  <si>
    <t>продажи (кол-во)</t>
  </si>
  <si>
    <t>кол-во покупок</t>
  </si>
  <si>
    <t>среднее кол-во клиентов</t>
  </si>
  <si>
    <t>лет</t>
  </si>
  <si>
    <t>по периоду пользования</t>
  </si>
  <si>
    <t>средний lifetime</t>
  </si>
  <si>
    <t>EBIT</t>
  </si>
  <si>
    <t>DCF</t>
  </si>
  <si>
    <t>Taxes</t>
  </si>
  <si>
    <t>D&amp;A</t>
  </si>
  <si>
    <t>CAPEX</t>
  </si>
  <si>
    <t>FCF</t>
  </si>
  <si>
    <t>продолжительность клиентов</t>
  </si>
  <si>
    <t>% стабилизации</t>
  </si>
  <si>
    <t>dicount rate (benchmark)</t>
  </si>
  <si>
    <t>NPV проекта</t>
  </si>
  <si>
    <t>DCF модель</t>
  </si>
  <si>
    <t>ср цена подписки</t>
  </si>
  <si>
    <t>22-26гг</t>
  </si>
  <si>
    <t>в месяцах</t>
  </si>
  <si>
    <t>ARPU</t>
  </si>
  <si>
    <t>ARPPU</t>
  </si>
  <si>
    <t>churn rate % (K оттока)</t>
  </si>
  <si>
    <t>PL</t>
  </si>
  <si>
    <t>когорта:</t>
  </si>
  <si>
    <t>ген дир 300 тыс</t>
  </si>
  <si>
    <t>телефон и интернет 20 тыс в месяц</t>
  </si>
  <si>
    <t>аренда серверов в год</t>
  </si>
  <si>
    <t>налог 6% от выручки</t>
  </si>
  <si>
    <t>инфляция 8% ежегодно (assumption)</t>
  </si>
  <si>
    <t>3 программиста зп 200 тыс гросс без бонусов</t>
  </si>
  <si>
    <t>Затраты на привлечение новых пользователей (маркетинг)</t>
  </si>
  <si>
    <t>Аренда серверов</t>
  </si>
  <si>
    <t>G&amp;A (телефон, интернет)</t>
  </si>
  <si>
    <t>Чистая прибыль/убыток</t>
  </si>
  <si>
    <t>инфляция 8%</t>
  </si>
  <si>
    <t>Налоги УСН</t>
  </si>
  <si>
    <t>CASE 1</t>
  </si>
  <si>
    <t>CASE 2</t>
  </si>
  <si>
    <t>CASE 3</t>
  </si>
  <si>
    <t>CASE 4</t>
  </si>
  <si>
    <t>CASE 5</t>
  </si>
  <si>
    <t>CASE 6</t>
  </si>
  <si>
    <t>SUMMARY:</t>
  </si>
  <si>
    <t>привлечение 1 триала (руб)</t>
  </si>
  <si>
    <t>START INVESTMENTS:</t>
  </si>
  <si>
    <t>исследование рынка (руб)</t>
  </si>
  <si>
    <t>выручка первый год</t>
  </si>
  <si>
    <t>прибыль первый год</t>
  </si>
  <si>
    <t>подписка/мес. (руб)</t>
  </si>
  <si>
    <t>пользователей в 1 месяц</t>
  </si>
  <si>
    <t>прирост пользователей по годам</t>
  </si>
  <si>
    <t>пробный месяц</t>
  </si>
  <si>
    <t>конверсия в покупку после пробного перида</t>
  </si>
  <si>
    <t>3 сейлза зп 65 тыс гросс</t>
  </si>
  <si>
    <t>CASE #1</t>
  </si>
  <si>
    <t>CASE #2</t>
  </si>
  <si>
    <t>CASE #3</t>
  </si>
  <si>
    <t>CASE #4</t>
  </si>
  <si>
    <t>CASE #5</t>
  </si>
  <si>
    <t>CASE #6</t>
  </si>
  <si>
    <t>G&amp;A (аренда серверов)</t>
  </si>
  <si>
    <t>retention 100%-70%-50%-40%-30%-25%-15%-10% далее на 18 месяц спад</t>
  </si>
  <si>
    <t>NPV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</si>
</sst>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</numFmts>
  <fonts count="1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0" fillId="0" borderId="0" xfId="0" applyAlignment="1">
      <alignment horizontal="right"/>
    </xf>
    <xf numFmtId="0" fontId="2" fillId="0" borderId="0" xfId="0" applyFont="1"/>
    <xf numFmtId="164" fontId="2" fillId="0" borderId="0" xfId="1" applyNumberFormat="1" applyFont="1"/>
    <xf numFmtId="9" fontId="2" fillId="0" borderId="0" xfId="2" applyFont="1"/>
    <xf numFmtId="165" fontId="0" fillId="0" borderId="0" xfId="0" applyNumberFormat="1"/>
    <xf numFmtId="164" fontId="0" fillId="0" borderId="0" xfId="2" applyNumberFormat="1" applyFont="1"/>
    <xf numFmtId="9" fontId="3" fillId="0" borderId="0" xfId="2" applyFont="1"/>
    <xf numFmtId="9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2" fillId="0" borderId="0" xfId="2" applyNumberFormat="1" applyFont="1"/>
    <xf numFmtId="166" fontId="2" fillId="0" borderId="0" xfId="0" applyNumberFormat="1" applyFont="1"/>
    <xf numFmtId="9" fontId="4" fillId="0" borderId="0" xfId="2" applyFont="1"/>
    <xf numFmtId="3" fontId="0" fillId="0" borderId="0" xfId="0" applyNumberFormat="1"/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0" xfId="0" applyNumberFormat="1" applyFont="1"/>
    <xf numFmtId="9" fontId="3" fillId="2" borderId="0" xfId="0" applyNumberFormat="1" applyFont="1" applyFill="1" applyAlignment="1">
      <alignment horizontal="right"/>
    </xf>
    <xf numFmtId="9" fontId="5" fillId="0" borderId="0" xfId="0" applyNumberFormat="1" applyFont="1"/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3" fillId="2" borderId="0" xfId="0" applyFont="1" applyFill="1"/>
    <xf numFmtId="1" fontId="3" fillId="0" borderId="0" xfId="0" applyNumberFormat="1" applyFont="1"/>
    <xf numFmtId="166" fontId="3" fillId="0" borderId="0" xfId="2" applyNumberFormat="1" applyFont="1"/>
    <xf numFmtId="0" fontId="0" fillId="0" borderId="0" xfId="0" applyBorder="1"/>
    <xf numFmtId="0" fontId="7" fillId="0" borderId="0" xfId="0" applyFont="1" applyFill="1"/>
    <xf numFmtId="0" fontId="6" fillId="0" borderId="0" xfId="0" applyFont="1" applyFill="1" applyAlignment="1">
      <alignment horizontal="right"/>
    </xf>
    <xf numFmtId="164" fontId="7" fillId="0" borderId="0" xfId="1" applyNumberFormat="1" applyFont="1" applyFill="1"/>
    <xf numFmtId="9" fontId="7" fillId="0" borderId="0" xfId="2" applyFont="1" applyFill="1"/>
    <xf numFmtId="164" fontId="7" fillId="0" borderId="0" xfId="0" applyNumberFormat="1" applyFont="1" applyFill="1"/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9" fillId="0" borderId="0" xfId="0" applyFont="1"/>
    <xf numFmtId="0" fontId="0" fillId="0" borderId="0" xfId="0" applyFill="1"/>
    <xf numFmtId="0" fontId="3" fillId="0" borderId="0" xfId="0" applyFont="1" applyFill="1"/>
    <xf numFmtId="164" fontId="6" fillId="0" borderId="0" xfId="0" applyNumberFormat="1" applyFont="1" applyFill="1"/>
    <xf numFmtId="164" fontId="3" fillId="0" borderId="0" xfId="0" applyNumberFormat="1" applyFont="1" applyFill="1"/>
    <xf numFmtId="0" fontId="11" fillId="0" borderId="0" xfId="0" applyFont="1"/>
    <xf numFmtId="164" fontId="12" fillId="0" borderId="0" xfId="0" applyNumberFormat="1" applyFont="1"/>
    <xf numFmtId="0" fontId="11" fillId="0" borderId="0" xfId="0" quotePrefix="1" applyFont="1"/>
    <xf numFmtId="0" fontId="11" fillId="0" borderId="0" xfId="0" applyFont="1" applyFill="1"/>
    <xf numFmtId="164" fontId="12" fillId="0" borderId="0" xfId="0" applyNumberFormat="1" applyFont="1" applyFill="1"/>
    <xf numFmtId="0" fontId="13" fillId="0" borderId="0" xfId="0" applyFont="1" applyFill="1"/>
    <xf numFmtId="9" fontId="10" fillId="0" borderId="0" xfId="2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5DBA-CCF6-F049-93EB-E6C518A9DB5A}">
  <sheetPr>
    <tabColor theme="0"/>
  </sheetPr>
  <dimension ref="A1:AD63"/>
  <sheetViews>
    <sheetView showGridLines="0" tabSelected="1" zoomScaleNormal="100" workbookViewId="0">
      <selection activeCell="E3" sqref="E3"/>
    </sheetView>
  </sheetViews>
  <sheetFormatPr baseColWidth="10" defaultRowHeight="16" outlineLevelRow="1" x14ac:dyDescent="0.2"/>
  <cols>
    <col min="1" max="1" width="8.5" customWidth="1"/>
    <col min="2" max="2" width="31.1640625" customWidth="1"/>
    <col min="3" max="4" width="14.5" customWidth="1"/>
    <col min="5" max="5" width="14.33203125" customWidth="1"/>
    <col min="6" max="6" width="12.83203125" customWidth="1"/>
    <col min="7" max="7" width="16.6640625" customWidth="1"/>
    <col min="8" max="8" width="13.83203125" customWidth="1"/>
    <col min="9" max="9" width="14.5" customWidth="1"/>
    <col min="10" max="10" width="14.33203125" customWidth="1"/>
    <col min="12" max="12" width="21.6640625" customWidth="1"/>
    <col min="13" max="13" width="13.6640625" customWidth="1"/>
    <col min="14" max="14" width="14.5" customWidth="1"/>
    <col min="15" max="15" width="14.33203125" customWidth="1"/>
    <col min="17" max="17" width="21.6640625" customWidth="1"/>
    <col min="18" max="18" width="13.1640625" customWidth="1"/>
    <col min="19" max="19" width="14.5" customWidth="1"/>
    <col min="20" max="20" width="14.33203125" customWidth="1"/>
    <col min="22" max="22" width="20.33203125" customWidth="1"/>
    <col min="23" max="23" width="14.5" customWidth="1"/>
    <col min="24" max="25" width="12.83203125" customWidth="1"/>
    <col min="27" max="27" width="23.83203125" customWidth="1"/>
    <col min="28" max="28" width="12.6640625" customWidth="1"/>
    <col min="29" max="30" width="12.5" bestFit="1" customWidth="1"/>
  </cols>
  <sheetData>
    <row r="1" spans="2:18" ht="40" customHeight="1" x14ac:dyDescent="0.2"/>
    <row r="2" spans="2:18" x14ac:dyDescent="0.2">
      <c r="B2" s="27" t="s">
        <v>77</v>
      </c>
      <c r="C2" s="27"/>
      <c r="G2" s="5"/>
      <c r="L2" s="5"/>
      <c r="Q2" s="5"/>
    </row>
    <row r="3" spans="2:18" x14ac:dyDescent="0.2">
      <c r="B3" t="s">
        <v>78</v>
      </c>
      <c r="C3" s="1">
        <v>300000</v>
      </c>
      <c r="F3" s="33"/>
      <c r="H3" s="1"/>
      <c r="M3" s="1"/>
      <c r="R3" s="1"/>
    </row>
    <row r="4" spans="2:18" x14ac:dyDescent="0.2">
      <c r="C4" s="1"/>
      <c r="F4" s="33"/>
      <c r="H4" s="1"/>
      <c r="M4" s="1"/>
      <c r="R4" s="1"/>
    </row>
    <row r="5" spans="2:18" ht="31" customHeight="1" x14ac:dyDescent="0.2">
      <c r="F5" s="33"/>
    </row>
    <row r="6" spans="2:18" x14ac:dyDescent="0.2">
      <c r="B6" s="27" t="s">
        <v>75</v>
      </c>
      <c r="C6" s="28" t="s">
        <v>69</v>
      </c>
      <c r="D6" s="28" t="s">
        <v>70</v>
      </c>
      <c r="E6" s="28" t="s">
        <v>71</v>
      </c>
      <c r="F6" s="28" t="s">
        <v>72</v>
      </c>
      <c r="G6" s="28" t="s">
        <v>73</v>
      </c>
      <c r="H6" s="28" t="s">
        <v>74</v>
      </c>
    </row>
    <row r="8" spans="2:18" x14ac:dyDescent="0.2">
      <c r="B8" s="44" t="s">
        <v>81</v>
      </c>
      <c r="C8" s="44">
        <v>79</v>
      </c>
      <c r="D8" s="44">
        <v>169</v>
      </c>
      <c r="E8" s="44">
        <v>279</v>
      </c>
      <c r="F8" s="45">
        <v>399</v>
      </c>
      <c r="G8" s="44">
        <v>549</v>
      </c>
      <c r="H8" s="44">
        <v>899</v>
      </c>
    </row>
    <row r="9" spans="2:18" x14ac:dyDescent="0.2">
      <c r="B9" s="44" t="s">
        <v>76</v>
      </c>
      <c r="C9" s="44">
        <v>80</v>
      </c>
      <c r="D9" s="44">
        <v>80</v>
      </c>
      <c r="E9" s="44">
        <v>180</v>
      </c>
      <c r="F9" s="44">
        <v>180</v>
      </c>
      <c r="G9" s="44">
        <v>180</v>
      </c>
      <c r="H9" s="44">
        <v>180</v>
      </c>
    </row>
    <row r="10" spans="2:18" x14ac:dyDescent="0.2">
      <c r="F10" s="33"/>
    </row>
    <row r="11" spans="2:18" x14ac:dyDescent="0.2">
      <c r="B11" t="s">
        <v>79</v>
      </c>
      <c r="C11" s="2">
        <f>C30</f>
        <v>2099829.4567108154</v>
      </c>
      <c r="D11" s="2">
        <f>H30</f>
        <v>4492040.230178833</v>
      </c>
      <c r="E11" s="2">
        <f>M30</f>
        <v>7415853.3977508545</v>
      </c>
      <c r="F11" s="47">
        <f>R30</f>
        <v>10605467.762374878</v>
      </c>
      <c r="G11" s="2">
        <f>W30</f>
        <v>14592485.718154907</v>
      </c>
      <c r="H11" s="2">
        <f>AB30</f>
        <v>23895527.614974976</v>
      </c>
    </row>
    <row r="12" spans="2:18" x14ac:dyDescent="0.2">
      <c r="B12" t="s">
        <v>80</v>
      </c>
      <c r="C12" s="2">
        <f>C43</f>
        <v>-16754424.825614929</v>
      </c>
      <c r="D12" s="2">
        <f>H43</f>
        <v>-14505746.698554993</v>
      </c>
      <c r="E12" s="2">
        <f>M43</f>
        <v>-11990192.964691162</v>
      </c>
      <c r="F12" s="47">
        <f>R43</f>
        <v>-8991955.4619445801</v>
      </c>
      <c r="G12" s="2">
        <f>W43</f>
        <v>-5244158.5835113525</v>
      </c>
      <c r="H12" s="2">
        <f>AB43</f>
        <v>3500700.7994995117</v>
      </c>
    </row>
    <row r="13" spans="2:18" x14ac:dyDescent="0.2">
      <c r="F13" s="45"/>
    </row>
    <row r="14" spans="2:18" x14ac:dyDescent="0.2">
      <c r="B14" t="s">
        <v>95</v>
      </c>
      <c r="C14" s="2">
        <f>C61</f>
        <v>-30886906.506320223</v>
      </c>
      <c r="D14" s="2">
        <f>H61</f>
        <v>-5609290.8899414744</v>
      </c>
      <c r="E14" s="2">
        <f>M61</f>
        <v>23572846.804030955</v>
      </c>
      <c r="F14" s="47">
        <f>R61</f>
        <v>57276334.292535961</v>
      </c>
      <c r="G14" s="2">
        <f>W61</f>
        <v>99405693.653167218</v>
      </c>
      <c r="H14" s="2">
        <f>AB61</f>
        <v>197707532.16130686</v>
      </c>
    </row>
    <row r="15" spans="2:18" x14ac:dyDescent="0.2">
      <c r="F15" s="45"/>
    </row>
    <row r="16" spans="2:18" ht="28" customHeight="1" x14ac:dyDescent="0.2">
      <c r="F16" s="45"/>
    </row>
    <row r="17" spans="1:30" s="19" customFormat="1" ht="19" x14ac:dyDescent="0.25">
      <c r="B17" s="43" t="s">
        <v>87</v>
      </c>
      <c r="F17" s="45"/>
      <c r="G17" s="43" t="s">
        <v>88</v>
      </c>
      <c r="L17" s="43" t="s">
        <v>89</v>
      </c>
      <c r="Q17" s="43" t="s">
        <v>90</v>
      </c>
      <c r="V17" s="43" t="s">
        <v>91</v>
      </c>
      <c r="AA17" s="43" t="s">
        <v>92</v>
      </c>
    </row>
    <row r="18" spans="1:30" x14ac:dyDescent="0.2">
      <c r="B18" s="27" t="s">
        <v>55</v>
      </c>
      <c r="C18" s="28">
        <v>2023</v>
      </c>
      <c r="D18" s="28">
        <v>2024</v>
      </c>
      <c r="E18" s="28">
        <v>2025</v>
      </c>
      <c r="F18" s="34"/>
      <c r="G18" s="27" t="s">
        <v>55</v>
      </c>
      <c r="H18" s="28">
        <v>2023</v>
      </c>
      <c r="I18" s="28">
        <v>2024</v>
      </c>
      <c r="J18" s="28">
        <v>2025</v>
      </c>
      <c r="L18" s="27" t="s">
        <v>55</v>
      </c>
      <c r="M18" s="28">
        <v>2023</v>
      </c>
      <c r="N18" s="28">
        <v>2024</v>
      </c>
      <c r="O18" s="28">
        <v>2025</v>
      </c>
      <c r="Q18" s="27" t="s">
        <v>55</v>
      </c>
      <c r="R18" s="28">
        <v>2023</v>
      </c>
      <c r="S18" s="28">
        <v>2024</v>
      </c>
      <c r="T18" s="28">
        <v>2025</v>
      </c>
      <c r="V18" s="27" t="s">
        <v>55</v>
      </c>
      <c r="W18" s="28">
        <v>2023</v>
      </c>
      <c r="X18" s="28">
        <v>2024</v>
      </c>
      <c r="Y18" s="28">
        <v>2025</v>
      </c>
      <c r="AA18" s="27" t="s">
        <v>55</v>
      </c>
      <c r="AB18" s="28">
        <v>2023</v>
      </c>
      <c r="AC18" s="28">
        <v>2024</v>
      </c>
      <c r="AD18" s="28">
        <v>2025</v>
      </c>
    </row>
    <row r="19" spans="1:30" x14ac:dyDescent="0.2">
      <c r="B19" s="19"/>
      <c r="C19" s="19"/>
      <c r="D19" s="10"/>
      <c r="E19" s="19"/>
      <c r="F19" s="33"/>
      <c r="G19" s="19"/>
      <c r="H19" s="19"/>
      <c r="I19" s="10"/>
      <c r="J19" s="19"/>
      <c r="L19" s="19"/>
      <c r="M19" s="19"/>
      <c r="N19" s="10"/>
      <c r="O19" s="19"/>
      <c r="Q19" s="19"/>
      <c r="R19" s="19"/>
      <c r="S19" s="10"/>
      <c r="T19" s="19"/>
      <c r="V19" s="19"/>
      <c r="W19" s="19"/>
      <c r="X19" s="10"/>
      <c r="Y19" s="19"/>
      <c r="AA19" s="19"/>
      <c r="AB19" s="19"/>
      <c r="AC19" s="10"/>
      <c r="AD19" s="19"/>
    </row>
    <row r="20" spans="1:30" x14ac:dyDescent="0.2">
      <c r="B20" s="19" t="s">
        <v>15</v>
      </c>
      <c r="C20" s="22">
        <f>SUM(monthly!$C$4:$N$4)</f>
        <v>10841.532182693481</v>
      </c>
      <c r="D20" s="22">
        <f>SUM(monthly!$O$4:$Z$4)</f>
        <v>65167.006234931985</v>
      </c>
      <c r="E20" s="22">
        <f>SUM(monthly!$AA$4:$AL$4)</f>
        <v>183158.43670193347</v>
      </c>
      <c r="F20" s="35"/>
      <c r="G20" s="19" t="s">
        <v>15</v>
      </c>
      <c r="H20" s="22">
        <f>SUM(monthly!$C$4:$N$4)</f>
        <v>10841.532182693481</v>
      </c>
      <c r="I20" s="22">
        <f>SUM(monthly!$O$4:$Z$4)</f>
        <v>65167.006234931985</v>
      </c>
      <c r="J20" s="22">
        <f>SUM(monthly!$AA$4:$AL$4)</f>
        <v>183158.43670193347</v>
      </c>
      <c r="L20" s="19" t="s">
        <v>15</v>
      </c>
      <c r="M20" s="22">
        <f>SUM(monthly!$C$4:$N$4)</f>
        <v>10841.532182693481</v>
      </c>
      <c r="N20" s="22">
        <f>SUM(monthly!$O$4:$Z$4)</f>
        <v>65167.006234931985</v>
      </c>
      <c r="O20" s="22">
        <f>SUM(monthly!$AA$4:$AL$4)</f>
        <v>183158.43670193347</v>
      </c>
      <c r="Q20" s="19" t="s">
        <v>15</v>
      </c>
      <c r="R20" s="22">
        <f>SUM(monthly!$C$4:$N$4)</f>
        <v>10841.532182693481</v>
      </c>
      <c r="S20" s="22">
        <f>SUM(monthly!$O$4:$Z$4)</f>
        <v>65167.006234931985</v>
      </c>
      <c r="T20" s="22">
        <f>SUM(monthly!$AA$4:$AL$4)</f>
        <v>183158.43670193347</v>
      </c>
      <c r="V20" s="19" t="s">
        <v>15</v>
      </c>
      <c r="W20" s="22">
        <f>SUM(monthly!$C$4:$N$4)</f>
        <v>10841.532182693481</v>
      </c>
      <c r="X20" s="22">
        <f>SUM(monthly!$O$4:$Z$4)</f>
        <v>65167.006234931985</v>
      </c>
      <c r="Y20" s="22">
        <f>SUM(monthly!$AA$4:$AL$4)</f>
        <v>183158.43670193347</v>
      </c>
      <c r="AA20" s="19" t="s">
        <v>15</v>
      </c>
      <c r="AB20" s="22">
        <f>SUM(monthly!$C$4:$N$4)</f>
        <v>10841.532182693481</v>
      </c>
      <c r="AC20" s="22">
        <f>SUM(monthly!$O$4:$Z$4)</f>
        <v>65167.006234931985</v>
      </c>
      <c r="AD20" s="22">
        <f>SUM(monthly!$AA$4:$AL$4)</f>
        <v>183158.43670193347</v>
      </c>
    </row>
    <row r="21" spans="1:30" x14ac:dyDescent="0.2">
      <c r="B21" s="19" t="s">
        <v>17</v>
      </c>
      <c r="C21" s="22">
        <f>SUM(monthly!$C$6:$N$6)</f>
        <v>2328.3064365386963</v>
      </c>
      <c r="D21" s="22">
        <f>SUM(monthly!$O$6:$Z$6)</f>
        <v>7240.7784705479989</v>
      </c>
      <c r="E21" s="22">
        <f>SUM(monthly!$AA$6:$AL$6)</f>
        <v>11982.327634705935</v>
      </c>
      <c r="F21" s="35"/>
      <c r="G21" s="19" t="s">
        <v>17</v>
      </c>
      <c r="H21" s="22">
        <f>SUM(monthly!$C$6:$N$6)</f>
        <v>2328.3064365386963</v>
      </c>
      <c r="I21" s="22">
        <f>SUM(monthly!$O$6:$Z$6)</f>
        <v>7240.7784705479989</v>
      </c>
      <c r="J21" s="22">
        <f>SUM(monthly!$AA$6:$AL$6)</f>
        <v>11982.327634705935</v>
      </c>
      <c r="L21" s="19" t="s">
        <v>17</v>
      </c>
      <c r="M21" s="22">
        <f>SUM(monthly!$C$6:$N$6)</f>
        <v>2328.3064365386963</v>
      </c>
      <c r="N21" s="22">
        <f>SUM(monthly!$O$6:$Z$6)</f>
        <v>7240.7784705479989</v>
      </c>
      <c r="O21" s="22">
        <f>SUM(monthly!$AA$6:$AL$6)</f>
        <v>11982.327634705935</v>
      </c>
      <c r="Q21" s="19" t="s">
        <v>17</v>
      </c>
      <c r="R21" s="22">
        <f>SUM(monthly!$C$6:$N$6)</f>
        <v>2328.3064365386963</v>
      </c>
      <c r="S21" s="22">
        <f>SUM(monthly!$O$6:$Z$6)</f>
        <v>7240.7784705479989</v>
      </c>
      <c r="T21" s="22">
        <f>SUM(monthly!$AA$6:$AL$6)</f>
        <v>11982.327634705935</v>
      </c>
      <c r="V21" s="19" t="s">
        <v>17</v>
      </c>
      <c r="W21" s="22">
        <f>SUM(monthly!$C$6:$N$6)</f>
        <v>2328.3064365386963</v>
      </c>
      <c r="X21" s="22">
        <f>SUM(monthly!$O$6:$Z$6)</f>
        <v>7240.7784705479989</v>
      </c>
      <c r="Y21" s="22">
        <f>SUM(monthly!$AA$6:$AL$6)</f>
        <v>11982.327634705935</v>
      </c>
      <c r="AA21" s="19" t="s">
        <v>17</v>
      </c>
      <c r="AB21" s="22">
        <f>SUM(monthly!$C$6:$N$6)</f>
        <v>2328.3064365386963</v>
      </c>
      <c r="AC21" s="22">
        <f>SUM(monthly!$O$6:$Z$6)</f>
        <v>7240.7784705479989</v>
      </c>
      <c r="AD21" s="22">
        <f>SUM(monthly!$AA$6:$AL$6)</f>
        <v>11982.327634705935</v>
      </c>
    </row>
    <row r="22" spans="1:30" x14ac:dyDescent="0.2">
      <c r="B22" s="19" t="s">
        <v>32</v>
      </c>
      <c r="C22" s="22">
        <f>SUM(monthly!$C$9:$N$9)</f>
        <v>2215.0099754333496</v>
      </c>
      <c r="D22" s="22">
        <f>SUM(monthly!$O$9:$Z$9)</f>
        <v>10877.668732929607</v>
      </c>
      <c r="E22" s="22">
        <f>SUM(monthly!$AA$9:$AL$9)</f>
        <v>22429.822828213757</v>
      </c>
      <c r="F22" s="35"/>
      <c r="G22" s="19" t="s">
        <v>32</v>
      </c>
      <c r="H22" s="22">
        <f>SUM(monthly!$C$9:$N$9)</f>
        <v>2215.0099754333496</v>
      </c>
      <c r="I22" s="22">
        <f>SUM(monthly!$O$9:$Z$9)</f>
        <v>10877.668732929607</v>
      </c>
      <c r="J22" s="22">
        <f>SUM(monthly!$AA$9:$AL$9)</f>
        <v>22429.822828213757</v>
      </c>
      <c r="L22" s="19" t="s">
        <v>32</v>
      </c>
      <c r="M22" s="22">
        <f>SUM(monthly!$C$9:$N$9)</f>
        <v>2215.0099754333496</v>
      </c>
      <c r="N22" s="22">
        <f>SUM(monthly!$O$9:$Z$9)</f>
        <v>10877.668732929607</v>
      </c>
      <c r="O22" s="22">
        <f>SUM(monthly!$AA$9:$AL$9)</f>
        <v>22429.822828213757</v>
      </c>
      <c r="Q22" s="19" t="s">
        <v>32</v>
      </c>
      <c r="R22" s="22">
        <f>SUM(monthly!$C$9:$N$9)</f>
        <v>2215.0099754333496</v>
      </c>
      <c r="S22" s="22">
        <f>SUM(monthly!$O$9:$Z$9)</f>
        <v>10877.668732929607</v>
      </c>
      <c r="T22" s="22">
        <f>SUM(monthly!$AA$9:$AL$9)</f>
        <v>22429.822828213757</v>
      </c>
      <c r="V22" s="19" t="s">
        <v>32</v>
      </c>
      <c r="W22" s="22">
        <f>SUM(monthly!$C$9:$N$9)</f>
        <v>2215.0099754333496</v>
      </c>
      <c r="X22" s="22">
        <f>SUM(monthly!$O$9:$Z$9)</f>
        <v>10877.668732929607</v>
      </c>
      <c r="Y22" s="22">
        <f>SUM(monthly!$AA$9:$AL$9)</f>
        <v>22429.822828213757</v>
      </c>
      <c r="AA22" s="19" t="s">
        <v>32</v>
      </c>
      <c r="AB22" s="22">
        <f>SUM(monthly!$C$9:$N$9)</f>
        <v>2215.0099754333496</v>
      </c>
      <c r="AC22" s="22">
        <f>SUM(monthly!$O$9:$Z$9)</f>
        <v>10877.668732929607</v>
      </c>
      <c r="AD22" s="22">
        <f>SUM(monthly!$AA$9:$AL$9)</f>
        <v>22429.822828213757</v>
      </c>
    </row>
    <row r="23" spans="1:30" x14ac:dyDescent="0.2">
      <c r="B23" s="19" t="s">
        <v>26</v>
      </c>
      <c r="C23" s="10">
        <f>C22/C20</f>
        <v>0.20430783565529667</v>
      </c>
      <c r="D23" s="10">
        <f t="shared" ref="D23:E23" si="0">D22/D20</f>
        <v>0.16691987803942979</v>
      </c>
      <c r="E23" s="10">
        <f t="shared" si="0"/>
        <v>0.12246131399732012</v>
      </c>
      <c r="F23" s="36"/>
      <c r="G23" s="19" t="s">
        <v>26</v>
      </c>
      <c r="H23" s="10">
        <f>H22/H20</f>
        <v>0.20430783565529667</v>
      </c>
      <c r="I23" s="10">
        <f t="shared" ref="I23:J23" si="1">I22/I20</f>
        <v>0.16691987803942979</v>
      </c>
      <c r="J23" s="10">
        <f t="shared" si="1"/>
        <v>0.12246131399732012</v>
      </c>
      <c r="L23" s="19" t="s">
        <v>26</v>
      </c>
      <c r="M23" s="10">
        <f>M22/M20</f>
        <v>0.20430783565529667</v>
      </c>
      <c r="N23" s="10">
        <f t="shared" ref="N23:O23" si="2">N22/N20</f>
        <v>0.16691987803942979</v>
      </c>
      <c r="O23" s="10">
        <f t="shared" si="2"/>
        <v>0.12246131399732012</v>
      </c>
      <c r="Q23" s="19" t="s">
        <v>26</v>
      </c>
      <c r="R23" s="10">
        <f>R22/R20</f>
        <v>0.20430783565529667</v>
      </c>
      <c r="S23" s="10">
        <f t="shared" ref="S23:T23" si="3">S22/S20</f>
        <v>0.16691987803942979</v>
      </c>
      <c r="T23" s="10">
        <f t="shared" si="3"/>
        <v>0.12246131399732012</v>
      </c>
      <c r="V23" s="19" t="s">
        <v>26</v>
      </c>
      <c r="W23" s="10">
        <f>W22/W20</f>
        <v>0.20430783565529667</v>
      </c>
      <c r="X23" s="10">
        <f t="shared" ref="X23:Y23" si="4">X22/X20</f>
        <v>0.16691987803942979</v>
      </c>
      <c r="Y23" s="10">
        <f t="shared" si="4"/>
        <v>0.12246131399732012</v>
      </c>
      <c r="AA23" s="19" t="s">
        <v>26</v>
      </c>
      <c r="AB23" s="10">
        <f>AB22/AB20</f>
        <v>0.20430783565529667</v>
      </c>
      <c r="AC23" s="10">
        <f t="shared" ref="AC23:AD23" si="5">AC22/AC20</f>
        <v>0.16691987803942979</v>
      </c>
      <c r="AD23" s="10">
        <f t="shared" si="5"/>
        <v>0.12246131399732012</v>
      </c>
    </row>
    <row r="24" spans="1:30" x14ac:dyDescent="0.2">
      <c r="A24" s="44"/>
      <c r="B24" s="29" t="s">
        <v>12</v>
      </c>
      <c r="C24" s="29">
        <f>C8</f>
        <v>79</v>
      </c>
      <c r="D24" s="30">
        <f>C24</f>
        <v>79</v>
      </c>
      <c r="E24" s="30">
        <f>D24</f>
        <v>79</v>
      </c>
      <c r="G24" s="45" t="s">
        <v>12</v>
      </c>
      <c r="H24" s="29">
        <f>D8</f>
        <v>169</v>
      </c>
      <c r="I24" s="30">
        <f>H24</f>
        <v>169</v>
      </c>
      <c r="J24" s="30">
        <f>I24</f>
        <v>169</v>
      </c>
      <c r="L24" s="45" t="s">
        <v>12</v>
      </c>
      <c r="M24" s="29">
        <f>E8</f>
        <v>279</v>
      </c>
      <c r="N24" s="30">
        <f>M24</f>
        <v>279</v>
      </c>
      <c r="O24" s="30">
        <f>N24</f>
        <v>279</v>
      </c>
      <c r="Q24" s="45" t="s">
        <v>12</v>
      </c>
      <c r="R24" s="29">
        <f>F8</f>
        <v>399</v>
      </c>
      <c r="S24" s="30">
        <f>R24</f>
        <v>399</v>
      </c>
      <c r="T24" s="30">
        <f>S24</f>
        <v>399</v>
      </c>
      <c r="V24" s="45" t="s">
        <v>12</v>
      </c>
      <c r="W24" s="29">
        <f>G8</f>
        <v>549</v>
      </c>
      <c r="X24" s="30">
        <f>W24</f>
        <v>549</v>
      </c>
      <c r="Y24" s="30">
        <f>X24</f>
        <v>549</v>
      </c>
      <c r="AA24" s="45" t="s">
        <v>12</v>
      </c>
      <c r="AB24" s="29">
        <f>H8</f>
        <v>899</v>
      </c>
      <c r="AC24" s="30">
        <f>AB24</f>
        <v>899</v>
      </c>
      <c r="AD24" s="30">
        <f>AC24</f>
        <v>899</v>
      </c>
    </row>
    <row r="25" spans="1:30" x14ac:dyDescent="0.2">
      <c r="B25" s="29" t="s">
        <v>18</v>
      </c>
      <c r="C25" s="29">
        <f>C9</f>
        <v>80</v>
      </c>
      <c r="D25" s="30">
        <f>C25*108%</f>
        <v>86.4</v>
      </c>
      <c r="E25" s="30">
        <f>D25*108%</f>
        <v>93.312000000000012</v>
      </c>
      <c r="F25" s="48" t="s">
        <v>61</v>
      </c>
      <c r="G25" s="45" t="s">
        <v>18</v>
      </c>
      <c r="H25" s="29">
        <f>D9</f>
        <v>80</v>
      </c>
      <c r="I25" s="30">
        <f>H25*108%</f>
        <v>86.4</v>
      </c>
      <c r="J25" s="30">
        <f>I25*108%</f>
        <v>93.312000000000012</v>
      </c>
      <c r="L25" s="45" t="s">
        <v>18</v>
      </c>
      <c r="M25" s="29">
        <f>E9</f>
        <v>180</v>
      </c>
      <c r="N25" s="30">
        <f>M25*108%</f>
        <v>194.4</v>
      </c>
      <c r="O25" s="30">
        <f>N25*108%</f>
        <v>209.95200000000003</v>
      </c>
      <c r="Q25" s="45" t="s">
        <v>18</v>
      </c>
      <c r="R25" s="29">
        <f>F9</f>
        <v>180</v>
      </c>
      <c r="S25" s="30">
        <f>R25*108%</f>
        <v>194.4</v>
      </c>
      <c r="T25" s="30">
        <f>S25*108%</f>
        <v>209.95200000000003</v>
      </c>
      <c r="V25" s="45" t="s">
        <v>18</v>
      </c>
      <c r="W25" s="29">
        <f>G9</f>
        <v>180</v>
      </c>
      <c r="X25" s="30">
        <f>W25*108%</f>
        <v>194.4</v>
      </c>
      <c r="Y25" s="30">
        <f>X25*108%</f>
        <v>209.95200000000003</v>
      </c>
      <c r="AA25" s="45" t="s">
        <v>18</v>
      </c>
      <c r="AB25" s="29">
        <f>H9</f>
        <v>180</v>
      </c>
      <c r="AC25" s="30">
        <f>AB25*108%</f>
        <v>194.4</v>
      </c>
      <c r="AD25" s="30">
        <f>AC25*108%</f>
        <v>209.95200000000003</v>
      </c>
    </row>
    <row r="26" spans="1:30" x14ac:dyDescent="0.2">
      <c r="B26" s="19" t="s">
        <v>29</v>
      </c>
      <c r="C26" s="31">
        <f>monthly!$N$11</f>
        <v>0.22964064957201968</v>
      </c>
      <c r="D26" s="31">
        <f>monthly!$Z$11</f>
        <v>0.23224715667443838</v>
      </c>
      <c r="E26" s="31">
        <f>monthly!$AL$11</f>
        <v>0.22849459479920631</v>
      </c>
      <c r="F26" s="48"/>
      <c r="G26" s="19" t="s">
        <v>29</v>
      </c>
      <c r="H26" s="31">
        <f>monthly!$N$11</f>
        <v>0.22964064957201968</v>
      </c>
      <c r="I26" s="31">
        <f>monthly!$Z$11</f>
        <v>0.23224715667443838</v>
      </c>
      <c r="J26" s="31">
        <f>monthly!$AL$11</f>
        <v>0.22849459479920631</v>
      </c>
      <c r="L26" s="19" t="s">
        <v>29</v>
      </c>
      <c r="M26" s="31">
        <f>monthly!$N$11</f>
        <v>0.22964064957201968</v>
      </c>
      <c r="N26" s="31">
        <f>monthly!$Z$11</f>
        <v>0.23224715667443838</v>
      </c>
      <c r="O26" s="31">
        <f>monthly!$AL$11</f>
        <v>0.22849459479920631</v>
      </c>
      <c r="Q26" s="19" t="s">
        <v>29</v>
      </c>
      <c r="R26" s="31">
        <f>monthly!$N$11</f>
        <v>0.22964064957201968</v>
      </c>
      <c r="S26" s="31">
        <f>monthly!$Z$11</f>
        <v>0.23224715667443838</v>
      </c>
      <c r="T26" s="31">
        <f>monthly!$AL$11</f>
        <v>0.22849459479920631</v>
      </c>
      <c r="V26" s="19" t="s">
        <v>29</v>
      </c>
      <c r="W26" s="31">
        <f>monthly!$N$11</f>
        <v>0.22964064957201968</v>
      </c>
      <c r="X26" s="31">
        <f>monthly!$Z$11</f>
        <v>0.23224715667443838</v>
      </c>
      <c r="Y26" s="31">
        <f>monthly!$AL$11</f>
        <v>0.22849459479920631</v>
      </c>
      <c r="AA26" s="19" t="s">
        <v>29</v>
      </c>
      <c r="AB26" s="31">
        <f>monthly!$N$11</f>
        <v>0.22964064957201968</v>
      </c>
      <c r="AC26" s="31">
        <f>monthly!$Z$11</f>
        <v>0.23224715667443838</v>
      </c>
      <c r="AD26" s="31">
        <f>monthly!$AL$11</f>
        <v>0.22849459479920631</v>
      </c>
    </row>
    <row r="27" spans="1:30" x14ac:dyDescent="0.2">
      <c r="B27" s="19" t="s">
        <v>52</v>
      </c>
      <c r="C27" s="22">
        <f>C30/C20</f>
        <v>193.68382820122125</v>
      </c>
      <c r="D27" s="22">
        <f t="shared" ref="D27:E27" si="6">D30/D20</f>
        <v>158.24004438137945</v>
      </c>
      <c r="E27" s="22">
        <f t="shared" si="6"/>
        <v>116.09332566945949</v>
      </c>
      <c r="F27" s="48"/>
      <c r="G27" s="19" t="s">
        <v>52</v>
      </c>
      <c r="H27" s="22">
        <f>H30/H20</f>
        <v>414.33629070894165</v>
      </c>
      <c r="I27" s="22">
        <f t="shared" ref="I27:J27" si="7">I30/I20</f>
        <v>338.51351266396358</v>
      </c>
      <c r="J27" s="22">
        <f t="shared" si="7"/>
        <v>248.3515447865652</v>
      </c>
      <c r="L27" s="19" t="s">
        <v>52</v>
      </c>
      <c r="M27" s="22">
        <f>M30/M20</f>
        <v>684.02263377393331</v>
      </c>
      <c r="N27" s="22">
        <f t="shared" ref="N27:O27" si="8">N30/N20</f>
        <v>558.84775167601094</v>
      </c>
      <c r="O27" s="22">
        <f t="shared" si="8"/>
        <v>410.00047926302773</v>
      </c>
      <c r="Q27" s="19" t="s">
        <v>52</v>
      </c>
      <c r="R27" s="22">
        <f>R30/R20</f>
        <v>978.22591711756047</v>
      </c>
      <c r="S27" s="22">
        <f t="shared" ref="S27:T27" si="9">S30/S20</f>
        <v>799.21237605278986</v>
      </c>
      <c r="T27" s="22">
        <f t="shared" si="9"/>
        <v>586.34477141916875</v>
      </c>
      <c r="V27" s="19" t="s">
        <v>52</v>
      </c>
      <c r="W27" s="22">
        <f>W30/W20</f>
        <v>1345.9800212970945</v>
      </c>
      <c r="X27" s="22">
        <f t="shared" ref="X27:Y27" si="10">X30/X20</f>
        <v>1099.6681565237634</v>
      </c>
      <c r="Y27" s="22">
        <f t="shared" si="10"/>
        <v>806.775136614345</v>
      </c>
      <c r="AA27" s="19" t="s">
        <v>52</v>
      </c>
      <c r="AB27" s="22">
        <f>AB30/AB20</f>
        <v>2204.0729310493407</v>
      </c>
      <c r="AC27" s="22">
        <f t="shared" ref="AC27:AD27" si="11">AC30/AC20</f>
        <v>1800.7316442893687</v>
      </c>
      <c r="AD27" s="22">
        <f t="shared" si="11"/>
        <v>1321.1126554030895</v>
      </c>
    </row>
    <row r="28" spans="1:30" x14ac:dyDescent="0.2">
      <c r="B28" s="19" t="s">
        <v>53</v>
      </c>
      <c r="C28" s="22">
        <f>C30/C22</f>
        <v>948</v>
      </c>
      <c r="D28" s="22">
        <f t="shared" ref="D28:E28" si="12">D30/D22</f>
        <v>948</v>
      </c>
      <c r="E28" s="22">
        <f t="shared" si="12"/>
        <v>948.00000000000011</v>
      </c>
      <c r="F28" s="48"/>
      <c r="G28" s="19" t="s">
        <v>53</v>
      </c>
      <c r="H28" s="22">
        <f>H30/H22</f>
        <v>2028</v>
      </c>
      <c r="I28" s="22">
        <f t="shared" ref="I28:J28" si="13">I30/I22</f>
        <v>2028</v>
      </c>
      <c r="J28" s="22">
        <f t="shared" si="13"/>
        <v>2028</v>
      </c>
      <c r="L28" s="19" t="s">
        <v>53</v>
      </c>
      <c r="M28" s="22">
        <f>M30/M22</f>
        <v>3348</v>
      </c>
      <c r="N28" s="22">
        <f t="shared" ref="N28:O28" si="14">N30/N22</f>
        <v>3348</v>
      </c>
      <c r="O28" s="22">
        <f t="shared" si="14"/>
        <v>3348</v>
      </c>
      <c r="Q28" s="19" t="s">
        <v>53</v>
      </c>
      <c r="R28" s="22">
        <f>R30/R22</f>
        <v>4788</v>
      </c>
      <c r="S28" s="22">
        <f t="shared" ref="S28:T28" si="15">S30/S22</f>
        <v>4788</v>
      </c>
      <c r="T28" s="22">
        <f t="shared" si="15"/>
        <v>4788</v>
      </c>
      <c r="V28" s="19" t="s">
        <v>53</v>
      </c>
      <c r="W28" s="22">
        <f>W30/W22</f>
        <v>6588</v>
      </c>
      <c r="X28" s="22">
        <f t="shared" ref="X28:Y28" si="16">X30/X22</f>
        <v>6587.9999999999991</v>
      </c>
      <c r="Y28" s="22">
        <f t="shared" si="16"/>
        <v>6588</v>
      </c>
      <c r="AA28" s="19" t="s">
        <v>53</v>
      </c>
      <c r="AB28" s="22">
        <f>AB30/AB22</f>
        <v>10788</v>
      </c>
      <c r="AC28" s="22">
        <f t="shared" ref="AC28:AD28" si="17">AC30/AC22</f>
        <v>10788.000000000002</v>
      </c>
      <c r="AD28" s="22">
        <f t="shared" si="17"/>
        <v>10788</v>
      </c>
    </row>
    <row r="29" spans="1:30" x14ac:dyDescent="0.2">
      <c r="C29" s="2"/>
      <c r="D29" s="2"/>
      <c r="E29" s="2"/>
      <c r="F29" s="48"/>
      <c r="H29" s="2"/>
      <c r="I29" s="2"/>
      <c r="J29" s="2"/>
      <c r="M29" s="2"/>
      <c r="N29" s="2"/>
      <c r="O29" s="2"/>
      <c r="R29" s="2"/>
      <c r="S29" s="2"/>
      <c r="T29" s="2"/>
      <c r="W29" s="2"/>
      <c r="X29" s="2"/>
      <c r="Y29" s="2"/>
      <c r="AB29" s="2"/>
      <c r="AC29" s="2"/>
      <c r="AD29" s="2"/>
    </row>
    <row r="30" spans="1:30" s="5" customFormat="1" x14ac:dyDescent="0.2">
      <c r="B30" s="5" t="s">
        <v>16</v>
      </c>
      <c r="C30" s="12">
        <f>C22*C24*12</f>
        <v>2099829.4567108154</v>
      </c>
      <c r="D30" s="12">
        <f>D22*D24*12</f>
        <v>10312029.958817268</v>
      </c>
      <c r="E30" s="12">
        <f>E22*E24*12</f>
        <v>21263472.041146643</v>
      </c>
      <c r="F30" s="49"/>
      <c r="G30" s="5" t="s">
        <v>16</v>
      </c>
      <c r="H30" s="12">
        <f>H22*H24*12</f>
        <v>4492040.230178833</v>
      </c>
      <c r="I30" s="12">
        <f>I22*I24*12</f>
        <v>22059912.190381244</v>
      </c>
      <c r="J30" s="12">
        <f>J22*J24*12</f>
        <v>45487680.695617497</v>
      </c>
      <c r="L30" s="5" t="s">
        <v>16</v>
      </c>
      <c r="M30" s="12">
        <f>M22*M24*12</f>
        <v>7415853.3977508545</v>
      </c>
      <c r="N30" s="12">
        <f>N22*N24*12</f>
        <v>36418434.917848326</v>
      </c>
      <c r="O30" s="12">
        <f>O22*O24*12</f>
        <v>75095046.828859657</v>
      </c>
      <c r="Q30" s="5" t="s">
        <v>16</v>
      </c>
      <c r="R30" s="12">
        <f>R22*R24*12</f>
        <v>10605467.762374878</v>
      </c>
      <c r="S30" s="12">
        <f>S22*S24*12</f>
        <v>52082277.893266961</v>
      </c>
      <c r="T30" s="12">
        <f>T22*T24*12</f>
        <v>107393991.70148747</v>
      </c>
      <c r="V30" s="5" t="s">
        <v>16</v>
      </c>
      <c r="W30" s="12">
        <f>W22*W24*12</f>
        <v>14592485.718154907</v>
      </c>
      <c r="X30" s="12">
        <f>X22*X24*12</f>
        <v>71662081.612540245</v>
      </c>
      <c r="Y30" s="12">
        <f>Y22*Y24*12</f>
        <v>147767672.79227224</v>
      </c>
      <c r="AA30" s="5" t="s">
        <v>16</v>
      </c>
      <c r="AB30" s="12">
        <f>AB22*AB24*12</f>
        <v>23895527.614974976</v>
      </c>
      <c r="AC30" s="12">
        <f>AC22*AC24*12</f>
        <v>117348290.29084462</v>
      </c>
      <c r="AD30" s="12">
        <f>AD22*AD24*12</f>
        <v>241972928.67077002</v>
      </c>
    </row>
    <row r="31" spans="1:30" x14ac:dyDescent="0.2">
      <c r="F31" s="48"/>
    </row>
    <row r="32" spans="1:30" x14ac:dyDescent="0.2">
      <c r="B32" t="s">
        <v>63</v>
      </c>
      <c r="C32" s="2">
        <f>C25*C21</f>
        <v>186264.5149230957</v>
      </c>
      <c r="D32" s="2">
        <f>D25*D21</f>
        <v>625603.2598553471</v>
      </c>
      <c r="E32" s="2">
        <f>E25*E21</f>
        <v>1118094.9562496804</v>
      </c>
      <c r="F32" s="48"/>
      <c r="G32" t="s">
        <v>63</v>
      </c>
      <c r="H32" s="2">
        <f>H25*H21</f>
        <v>186264.5149230957</v>
      </c>
      <c r="I32" s="2">
        <f>I25*I21</f>
        <v>625603.2598553471</v>
      </c>
      <c r="J32" s="2">
        <f>J25*J21</f>
        <v>1118094.9562496804</v>
      </c>
      <c r="L32" t="s">
        <v>63</v>
      </c>
      <c r="M32" s="2">
        <f>M25*M21</f>
        <v>419095.15857696533</v>
      </c>
      <c r="N32" s="2">
        <f>N25*N21</f>
        <v>1407607.3346745311</v>
      </c>
      <c r="O32" s="2">
        <f>O25*O21</f>
        <v>2515713.6515617808</v>
      </c>
      <c r="Q32" t="s">
        <v>63</v>
      </c>
      <c r="R32" s="2">
        <f>R25*R21</f>
        <v>419095.15857696533</v>
      </c>
      <c r="S32" s="2">
        <f>S25*S21</f>
        <v>1407607.3346745311</v>
      </c>
      <c r="T32" s="2">
        <f>T25*T21</f>
        <v>2515713.6515617808</v>
      </c>
      <c r="V32" t="s">
        <v>63</v>
      </c>
      <c r="W32" s="2">
        <f>W25*W21</f>
        <v>419095.15857696533</v>
      </c>
      <c r="X32" s="2">
        <f>X25*X21</f>
        <v>1407607.3346745311</v>
      </c>
      <c r="Y32" s="2">
        <f>Y25*Y21</f>
        <v>2515713.6515617808</v>
      </c>
      <c r="AA32" t="s">
        <v>63</v>
      </c>
      <c r="AB32" s="2">
        <f>AB25*AB21</f>
        <v>419095.15857696533</v>
      </c>
      <c r="AC32" s="2">
        <f>AC25*AC21</f>
        <v>1407607.3346745311</v>
      </c>
      <c r="AD32" s="2">
        <f>AD25*AD21</f>
        <v>2515713.6515617808</v>
      </c>
    </row>
    <row r="33" spans="2:30" x14ac:dyDescent="0.2">
      <c r="F33" s="48"/>
    </row>
    <row r="34" spans="2:30" x14ac:dyDescent="0.2">
      <c r="B34" t="s">
        <v>19</v>
      </c>
      <c r="C34" s="1">
        <f>(200000*3+65000*3+300000)*130%*12</f>
        <v>17082000</v>
      </c>
      <c r="D34" s="1">
        <f>(200000*5+65000*3+300000)*130%*12</f>
        <v>23322000</v>
      </c>
      <c r="E34" s="1">
        <f>(200000*5+65000*3+300000)*130%*12</f>
        <v>23322000</v>
      </c>
      <c r="F34" s="50"/>
      <c r="G34" t="s">
        <v>19</v>
      </c>
      <c r="H34" s="1">
        <f>(200000*3+65000*3+300000)*130%*12</f>
        <v>17082000</v>
      </c>
      <c r="I34" s="1">
        <f>(200000*5+65000*3+300000)*130%*12</f>
        <v>23322000</v>
      </c>
      <c r="J34" s="1">
        <f>(200000*5+65000*3+300000)*130%*12</f>
        <v>23322000</v>
      </c>
      <c r="L34" t="s">
        <v>19</v>
      </c>
      <c r="M34" s="1">
        <f>(200000*3+65000*3+300000)*130%*12</f>
        <v>17082000</v>
      </c>
      <c r="N34" s="1">
        <f>(200000*5+65000*3+300000)*130%*12</f>
        <v>23322000</v>
      </c>
      <c r="O34" s="1">
        <f>(200000*5+65000*3+300000)*130%*12</f>
        <v>23322000</v>
      </c>
      <c r="Q34" t="s">
        <v>19</v>
      </c>
      <c r="R34" s="1">
        <f>(200000*3+65000*3+300000)*130%*12</f>
        <v>17082000</v>
      </c>
      <c r="S34" s="1">
        <f>(200000*5+65000*3+300000)*130%*12</f>
        <v>23322000</v>
      </c>
      <c r="T34" s="1">
        <f>(200000*5+65000*3+300000)*130%*12</f>
        <v>23322000</v>
      </c>
      <c r="V34" t="s">
        <v>19</v>
      </c>
      <c r="W34" s="1">
        <f>(200000*3+65000*3+300000)*130%*12</f>
        <v>17082000</v>
      </c>
      <c r="X34" s="1">
        <f>(200000*5+65000*3+300000)*130%*12</f>
        <v>23322000</v>
      </c>
      <c r="Y34" s="1">
        <f>(200000*5+65000*3+300000)*130%*12</f>
        <v>23322000</v>
      </c>
      <c r="AA34" t="s">
        <v>19</v>
      </c>
      <c r="AB34" s="1">
        <f>(200000*3+65000*3+300000)*130%*12</f>
        <v>17082000</v>
      </c>
      <c r="AC34" s="1">
        <f>(200000*5+65000*3+300000)*130%*12</f>
        <v>23322000</v>
      </c>
      <c r="AD34" s="1">
        <f>(200000*5+65000*3+300000)*130%*12</f>
        <v>23322000</v>
      </c>
    </row>
    <row r="35" spans="2:30" x14ac:dyDescent="0.2">
      <c r="F35" s="48"/>
    </row>
    <row r="36" spans="2:30" x14ac:dyDescent="0.2">
      <c r="B36" t="s">
        <v>65</v>
      </c>
      <c r="C36" s="1">
        <v>20000</v>
      </c>
      <c r="D36" s="1">
        <f>C36*108%</f>
        <v>21600</v>
      </c>
      <c r="E36" s="1">
        <f>D36*108%</f>
        <v>23328</v>
      </c>
      <c r="F36" s="48" t="s">
        <v>67</v>
      </c>
      <c r="G36" t="s">
        <v>65</v>
      </c>
      <c r="H36" s="1">
        <v>20000</v>
      </c>
      <c r="I36" s="1">
        <f>H36*108%</f>
        <v>21600</v>
      </c>
      <c r="J36" s="1">
        <f>I36*108%</f>
        <v>23328</v>
      </c>
      <c r="L36" t="s">
        <v>65</v>
      </c>
      <c r="M36" s="1">
        <v>20000</v>
      </c>
      <c r="N36" s="1">
        <f>M36*108%</f>
        <v>21600</v>
      </c>
      <c r="O36" s="1">
        <f>N36*108%</f>
        <v>23328</v>
      </c>
      <c r="Q36" t="s">
        <v>65</v>
      </c>
      <c r="R36" s="1">
        <v>20000</v>
      </c>
      <c r="S36" s="1">
        <f>R36*108%</f>
        <v>21600</v>
      </c>
      <c r="T36" s="1">
        <f>S36*108%</f>
        <v>23328</v>
      </c>
      <c r="V36" t="s">
        <v>65</v>
      </c>
      <c r="W36" s="1">
        <v>20000</v>
      </c>
      <c r="X36" s="1">
        <f>W36*108%</f>
        <v>21600</v>
      </c>
      <c r="Y36" s="1">
        <f>X36*108%</f>
        <v>23328</v>
      </c>
      <c r="AA36" t="s">
        <v>65</v>
      </c>
      <c r="AB36" s="1">
        <v>20000</v>
      </c>
      <c r="AC36" s="1">
        <f>AB36*108%</f>
        <v>21600</v>
      </c>
      <c r="AD36" s="1">
        <f>AC36*108%</f>
        <v>23328</v>
      </c>
    </row>
    <row r="37" spans="2:30" x14ac:dyDescent="0.2">
      <c r="B37" t="s">
        <v>93</v>
      </c>
      <c r="C37" s="1">
        <f>120000*12</f>
        <v>1440000</v>
      </c>
      <c r="D37" s="1">
        <f>C37*108%</f>
        <v>1555200</v>
      </c>
      <c r="E37" s="1">
        <f>D37*108%</f>
        <v>1679616</v>
      </c>
      <c r="F37" s="48" t="s">
        <v>67</v>
      </c>
      <c r="G37" t="s">
        <v>64</v>
      </c>
      <c r="H37" s="1">
        <f>120000*12</f>
        <v>1440000</v>
      </c>
      <c r="I37" s="1">
        <f>H37*108%</f>
        <v>1555200</v>
      </c>
      <c r="J37" s="1">
        <f>I37*108%</f>
        <v>1679616</v>
      </c>
      <c r="L37" t="s">
        <v>64</v>
      </c>
      <c r="M37" s="1">
        <f>120000*12</f>
        <v>1440000</v>
      </c>
      <c r="N37" s="1">
        <f>M37*108%</f>
        <v>1555200</v>
      </c>
      <c r="O37" s="1">
        <f>N37*108%</f>
        <v>1679616</v>
      </c>
      <c r="Q37" t="s">
        <v>64</v>
      </c>
      <c r="R37" s="1">
        <f>120000*12</f>
        <v>1440000</v>
      </c>
      <c r="S37" s="1">
        <f>R37*108%</f>
        <v>1555200</v>
      </c>
      <c r="T37" s="1">
        <f>S37*108%</f>
        <v>1679616</v>
      </c>
      <c r="V37" t="s">
        <v>64</v>
      </c>
      <c r="W37" s="1">
        <f>120000*12</f>
        <v>1440000</v>
      </c>
      <c r="X37" s="1">
        <f>W37*108%</f>
        <v>1555200</v>
      </c>
      <c r="Y37" s="1">
        <f>X37*108%</f>
        <v>1679616</v>
      </c>
      <c r="AA37" t="s">
        <v>64</v>
      </c>
      <c r="AB37" s="1">
        <f>120000*12</f>
        <v>1440000</v>
      </c>
      <c r="AC37" s="1">
        <f>AB37*108%</f>
        <v>1555200</v>
      </c>
      <c r="AD37" s="1">
        <f>AC37*108%</f>
        <v>1679616</v>
      </c>
    </row>
    <row r="38" spans="2:30" x14ac:dyDescent="0.2">
      <c r="F38" s="51"/>
    </row>
    <row r="39" spans="2:30" s="5" customFormat="1" x14ac:dyDescent="0.2">
      <c r="B39" s="5" t="s">
        <v>38</v>
      </c>
      <c r="C39" s="12">
        <f>C30-C32-C34-C36-C37</f>
        <v>-16628435.05821228</v>
      </c>
      <c r="D39" s="12">
        <f>D30-D32-D34-D36-D37</f>
        <v>-15212373.301038079</v>
      </c>
      <c r="E39" s="12">
        <f>E30-E32-E34-E36-E37</f>
        <v>-4879566.9151030369</v>
      </c>
      <c r="F39" s="52"/>
      <c r="G39" s="5" t="s">
        <v>38</v>
      </c>
      <c r="H39" s="12">
        <f>H30-H32-H34-H36-H37</f>
        <v>-14236224.284744263</v>
      </c>
      <c r="I39" s="12">
        <f>I30-I32-I34-I36-I37</f>
        <v>-3464491.0694741048</v>
      </c>
      <c r="J39" s="12">
        <f>J30-J32-J34-J36-J37</f>
        <v>19344641.739367813</v>
      </c>
      <c r="L39" s="5" t="s">
        <v>38</v>
      </c>
      <c r="M39" s="12">
        <f>M30-M32-M34-M36-M37</f>
        <v>-11545241.760826111</v>
      </c>
      <c r="N39" s="12">
        <f>N30-N32-N34-N36-N37</f>
        <v>10112027.583173797</v>
      </c>
      <c r="O39" s="12">
        <f>O30-O32-O34-O36-O37</f>
        <v>47554389.177297875</v>
      </c>
      <c r="Q39" s="5" t="s">
        <v>38</v>
      </c>
      <c r="R39" s="12">
        <f>R30-R32-R34-R36-R37</f>
        <v>-8355627.3962020874</v>
      </c>
      <c r="S39" s="12">
        <f>S30-S32-S34-S36-S37</f>
        <v>25775870.558592431</v>
      </c>
      <c r="T39" s="12">
        <f>T30-T32-T34-T36-T37</f>
        <v>79853334.049925685</v>
      </c>
      <c r="V39" s="5" t="s">
        <v>38</v>
      </c>
      <c r="W39" s="12">
        <f>W30-W32-W34-W36-W37</f>
        <v>-4368609.4404220581</v>
      </c>
      <c r="X39" s="12">
        <f>X30-X32-X34-X36-X37</f>
        <v>45355674.277865708</v>
      </c>
      <c r="Y39" s="12">
        <f>Y30-Y32-Y34-Y36-Y37</f>
        <v>120227015.14071047</v>
      </c>
      <c r="AA39" s="5" t="s">
        <v>38</v>
      </c>
      <c r="AB39" s="12">
        <f>AB30-AB32-AB34-AB36-AB37</f>
        <v>4934432.4563980103</v>
      </c>
      <c r="AC39" s="12">
        <f>AC30-AC32-AC34-AC36-AC37</f>
        <v>91041882.956170082</v>
      </c>
      <c r="AD39" s="12">
        <f>AD30-AD32-AD34-AD36-AD37</f>
        <v>214432271.01920825</v>
      </c>
    </row>
    <row r="40" spans="2:30" x14ac:dyDescent="0.2">
      <c r="F40" s="33"/>
    </row>
    <row r="41" spans="2:30" x14ac:dyDescent="0.2">
      <c r="B41" t="s">
        <v>68</v>
      </c>
      <c r="C41" s="2">
        <f>C30*6%</f>
        <v>125989.76740264893</v>
      </c>
      <c r="D41" s="2">
        <f>D30*6%</f>
        <v>618721.79752903606</v>
      </c>
      <c r="E41" s="2">
        <f>E30*6%</f>
        <v>1275808.3224687986</v>
      </c>
      <c r="F41" s="37"/>
      <c r="G41" t="s">
        <v>68</v>
      </c>
      <c r="H41" s="2">
        <f>H30*6%</f>
        <v>269522.41381072998</v>
      </c>
      <c r="I41" s="2">
        <f>I30*6%</f>
        <v>1323594.7314228746</v>
      </c>
      <c r="J41" s="2">
        <f>J30*6%</f>
        <v>2729260.8417370496</v>
      </c>
      <c r="L41" t="s">
        <v>68</v>
      </c>
      <c r="M41" s="2">
        <f>M30*6%</f>
        <v>444951.20386505127</v>
      </c>
      <c r="N41" s="2">
        <f>N30*6%</f>
        <v>2185106.0950708995</v>
      </c>
      <c r="O41" s="2">
        <f>O30*6%</f>
        <v>4505702.8097315794</v>
      </c>
      <c r="Q41" t="s">
        <v>68</v>
      </c>
      <c r="R41" s="2">
        <f>R30*6%</f>
        <v>636328.06574249268</v>
      </c>
      <c r="S41" s="2">
        <f>S30*6%</f>
        <v>3124936.6735960175</v>
      </c>
      <c r="T41" s="2">
        <f>T30*6%</f>
        <v>6443639.502089248</v>
      </c>
      <c r="V41" t="s">
        <v>68</v>
      </c>
      <c r="W41" s="2">
        <f>W30*6%</f>
        <v>875549.14308929443</v>
      </c>
      <c r="X41" s="2">
        <f>X30*6%</f>
        <v>4299724.8967524143</v>
      </c>
      <c r="Y41" s="2">
        <f>Y30*6%</f>
        <v>8866060.3675363343</v>
      </c>
      <c r="AA41" t="s">
        <v>68</v>
      </c>
      <c r="AB41" s="2">
        <f>AB30*6%</f>
        <v>1433731.6568984985</v>
      </c>
      <c r="AC41" s="2">
        <f>AC30*6%</f>
        <v>7040897.4174506767</v>
      </c>
      <c r="AD41" s="2">
        <f>AD30*6%</f>
        <v>14518375.720246201</v>
      </c>
    </row>
    <row r="42" spans="2:30" x14ac:dyDescent="0.2">
      <c r="F42" s="33"/>
    </row>
    <row r="43" spans="2:30" s="5" customFormat="1" x14ac:dyDescent="0.2">
      <c r="B43" s="5" t="s">
        <v>66</v>
      </c>
      <c r="C43" s="12">
        <f>C39-C41</f>
        <v>-16754424.825614929</v>
      </c>
      <c r="D43" s="12">
        <f>D39-D41</f>
        <v>-15831095.098567115</v>
      </c>
      <c r="E43" s="12">
        <f>E39-E41</f>
        <v>-6155375.2375718355</v>
      </c>
      <c r="F43" s="46"/>
      <c r="G43" s="5" t="s">
        <v>66</v>
      </c>
      <c r="H43" s="12">
        <f>H39-H41</f>
        <v>-14505746.698554993</v>
      </c>
      <c r="I43" s="12">
        <f>I39-I41</f>
        <v>-4788085.8008969799</v>
      </c>
      <c r="J43" s="12">
        <f>J39-J41</f>
        <v>16615380.897630762</v>
      </c>
      <c r="L43" s="5" t="s">
        <v>66</v>
      </c>
      <c r="M43" s="12">
        <f>M39-M41</f>
        <v>-11990192.964691162</v>
      </c>
      <c r="N43" s="12">
        <f>N39-N41</f>
        <v>7926921.4881028971</v>
      </c>
      <c r="O43" s="12">
        <f>O39-O41</f>
        <v>43048686.367566295</v>
      </c>
      <c r="Q43" s="5" t="s">
        <v>66</v>
      </c>
      <c r="R43" s="12">
        <f>R39-R41</f>
        <v>-8991955.4619445801</v>
      </c>
      <c r="S43" s="12">
        <f>S39-S41</f>
        <v>22650933.884996414</v>
      </c>
      <c r="T43" s="12">
        <f>T39-T41</f>
        <v>73409694.547836438</v>
      </c>
      <c r="V43" s="5" t="s">
        <v>66</v>
      </c>
      <c r="W43" s="12">
        <f>W39-W41</f>
        <v>-5244158.5835113525</v>
      </c>
      <c r="X43" s="12">
        <f>X39-X41</f>
        <v>41055949.381113291</v>
      </c>
      <c r="Y43" s="12">
        <f>Y39-Y41</f>
        <v>111360954.77317414</v>
      </c>
      <c r="AA43" s="5" t="s">
        <v>66</v>
      </c>
      <c r="AB43" s="12">
        <f>AB39-AB41</f>
        <v>3500700.7994995117</v>
      </c>
      <c r="AC43" s="12">
        <f>AC39-AC41</f>
        <v>84000985.538719401</v>
      </c>
      <c r="AD43" s="12">
        <f>AD39-AD41</f>
        <v>199913895.29896206</v>
      </c>
    </row>
    <row r="44" spans="2:30" x14ac:dyDescent="0.2">
      <c r="C44" s="3" t="str">
        <f>IF(C43&lt;0,"",C43/C30)</f>
        <v/>
      </c>
      <c r="D44" s="3" t="str">
        <f t="shared" ref="D44:E44" si="18">IF(D43&lt;0,"",D43/D30)</f>
        <v/>
      </c>
      <c r="E44" s="3" t="str">
        <f t="shared" si="18"/>
        <v/>
      </c>
      <c r="F44" s="36"/>
      <c r="H44" s="3" t="str">
        <f>IF(H43&lt;0,"",H43/H30)</f>
        <v/>
      </c>
      <c r="I44" s="3" t="str">
        <f t="shared" ref="I44" si="19">IF(I43&lt;0,"",I43/I30)</f>
        <v/>
      </c>
      <c r="J44" s="3">
        <f t="shared" ref="J44" si="20">IF(J43&lt;0,"",J43/J30)</f>
        <v>0.36527210540394883</v>
      </c>
      <c r="M44" s="3" t="str">
        <f>IF(M43&lt;0,"",M43/M30)</f>
        <v/>
      </c>
      <c r="N44" s="3">
        <f t="shared" ref="N44" si="21">IF(N43&lt;0,"",N43/N30)</f>
        <v>0.2176623324419136</v>
      </c>
      <c r="O44" s="3">
        <f t="shared" ref="O44" si="22">IF(O43&lt;0,"",O43/O30)</f>
        <v>0.57325600269846722</v>
      </c>
      <c r="R44" s="3" t="str">
        <f>IF(R43&lt;0,"",R43/R30)</f>
        <v/>
      </c>
      <c r="S44" s="3">
        <f t="shared" ref="S44" si="23">IF(S43&lt;0,"",S43/S30)</f>
        <v>0.4349067437375787</v>
      </c>
      <c r="T44" s="3">
        <f t="shared" ref="T44" si="24">IF(T43&lt;0,"",T43/T30)</f>
        <v>0.68355494925531923</v>
      </c>
      <c r="W44" s="3" t="str">
        <f>IF(W43&lt;0,"",W43/W30)</f>
        <v/>
      </c>
      <c r="X44" s="3">
        <f t="shared" ref="X44" si="25">IF(X43&lt;0,"",X43/X30)</f>
        <v>0.57291036566720177</v>
      </c>
      <c r="Y44" s="3">
        <f t="shared" ref="Y44" si="26">IF(Y43&lt;0,"",Y43/Y30)</f>
        <v>0.75362190301069654</v>
      </c>
      <c r="AB44" s="3">
        <f>IF(AB43&lt;0,"",AB43/AB30)</f>
        <v>0.14650025125645996</v>
      </c>
      <c r="AC44" s="3">
        <f t="shared" ref="AC44" si="27">IF(AC43&lt;0,"",AC43/AC30)</f>
        <v>0.7158262411026628</v>
      </c>
      <c r="AD44" s="3">
        <f t="shared" ref="AD44" si="28">IF(AD43&lt;0,"",AD43/AD30)</f>
        <v>0.8261828973891796</v>
      </c>
    </row>
    <row r="45" spans="2:30" x14ac:dyDescent="0.2">
      <c r="F45" s="33"/>
    </row>
    <row r="46" spans="2:30" x14ac:dyDescent="0.2">
      <c r="F46" s="33"/>
    </row>
    <row r="47" spans="2:30" x14ac:dyDescent="0.2">
      <c r="F47" s="33"/>
    </row>
    <row r="48" spans="2:30" x14ac:dyDescent="0.2">
      <c r="F48" s="33"/>
    </row>
    <row r="49" spans="2:30" x14ac:dyDescent="0.2">
      <c r="B49" s="27" t="s">
        <v>48</v>
      </c>
      <c r="C49" s="28">
        <v>2023</v>
      </c>
      <c r="D49" s="28">
        <v>2024</v>
      </c>
      <c r="E49" s="28">
        <v>2025</v>
      </c>
      <c r="F49" s="34"/>
      <c r="G49" s="27" t="s">
        <v>48</v>
      </c>
      <c r="H49" s="28">
        <v>2023</v>
      </c>
      <c r="I49" s="28">
        <v>2024</v>
      </c>
      <c r="J49" s="28">
        <v>2025</v>
      </c>
      <c r="L49" s="27" t="s">
        <v>48</v>
      </c>
      <c r="M49" s="28">
        <v>2023</v>
      </c>
      <c r="N49" s="28">
        <v>2024</v>
      </c>
      <c r="O49" s="28">
        <v>2025</v>
      </c>
      <c r="Q49" s="27" t="s">
        <v>48</v>
      </c>
      <c r="R49" s="28">
        <v>2023</v>
      </c>
      <c r="S49" s="28">
        <v>2024</v>
      </c>
      <c r="T49" s="28">
        <v>2025</v>
      </c>
      <c r="V49" s="27" t="s">
        <v>48</v>
      </c>
      <c r="W49" s="28">
        <v>2023</v>
      </c>
      <c r="X49" s="28">
        <v>2024</v>
      </c>
      <c r="Y49" s="28">
        <v>2025</v>
      </c>
      <c r="AA49" s="27" t="s">
        <v>48</v>
      </c>
      <c r="AB49" s="28">
        <v>2023</v>
      </c>
      <c r="AC49" s="28">
        <v>2024</v>
      </c>
      <c r="AD49" s="28">
        <v>2025</v>
      </c>
    </row>
    <row r="50" spans="2:30" x14ac:dyDescent="0.2">
      <c r="F50" s="33"/>
    </row>
    <row r="51" spans="2:30" x14ac:dyDescent="0.2">
      <c r="B51" t="s">
        <v>38</v>
      </c>
      <c r="C51" s="2">
        <f>C39</f>
        <v>-16628435.05821228</v>
      </c>
      <c r="D51" s="2">
        <f>D39</f>
        <v>-15212373.301038079</v>
      </c>
      <c r="E51" s="2">
        <f>E39</f>
        <v>-4879566.9151030369</v>
      </c>
      <c r="F51" s="37"/>
      <c r="G51" t="s">
        <v>38</v>
      </c>
      <c r="H51" s="2">
        <f>H39</f>
        <v>-14236224.284744263</v>
      </c>
      <c r="I51" s="2">
        <f>I39</f>
        <v>-3464491.0694741048</v>
      </c>
      <c r="J51" s="2">
        <f>J39</f>
        <v>19344641.739367813</v>
      </c>
      <c r="L51" t="s">
        <v>38</v>
      </c>
      <c r="M51" s="2">
        <f>M39</f>
        <v>-11545241.760826111</v>
      </c>
      <c r="N51" s="2">
        <f>N39</f>
        <v>10112027.583173797</v>
      </c>
      <c r="O51" s="2">
        <f>O39</f>
        <v>47554389.177297875</v>
      </c>
      <c r="Q51" t="s">
        <v>38</v>
      </c>
      <c r="R51" s="2">
        <f>R39</f>
        <v>-8355627.3962020874</v>
      </c>
      <c r="S51" s="2">
        <f>S39</f>
        <v>25775870.558592431</v>
      </c>
      <c r="T51" s="2">
        <f>T39</f>
        <v>79853334.049925685</v>
      </c>
      <c r="V51" t="s">
        <v>38</v>
      </c>
      <c r="W51" s="2">
        <f>W39</f>
        <v>-4368609.4404220581</v>
      </c>
      <c r="X51" s="2">
        <f>X39</f>
        <v>45355674.277865708</v>
      </c>
      <c r="Y51" s="2">
        <f>Y39</f>
        <v>120227015.14071047</v>
      </c>
      <c r="AA51" t="s">
        <v>38</v>
      </c>
      <c r="AB51" s="2">
        <f>AB39</f>
        <v>4934432.4563980103</v>
      </c>
      <c r="AC51" s="2">
        <f>AC39</f>
        <v>91041882.956170082</v>
      </c>
      <c r="AD51" s="2">
        <f>AD39</f>
        <v>214432271.01920825</v>
      </c>
    </row>
    <row r="52" spans="2:30" x14ac:dyDescent="0.2">
      <c r="F52" s="33"/>
    </row>
    <row r="53" spans="2:30" x14ac:dyDescent="0.2">
      <c r="B53" t="s">
        <v>40</v>
      </c>
      <c r="C53" s="2">
        <f>C41</f>
        <v>125989.76740264893</v>
      </c>
      <c r="D53" s="2">
        <f>D41</f>
        <v>618721.79752903606</v>
      </c>
      <c r="E53" s="2">
        <f>E41</f>
        <v>1275808.3224687986</v>
      </c>
      <c r="F53" s="37"/>
      <c r="G53" t="s">
        <v>40</v>
      </c>
      <c r="H53" s="2">
        <f>H41</f>
        <v>269522.41381072998</v>
      </c>
      <c r="I53" s="2">
        <f>I41</f>
        <v>1323594.7314228746</v>
      </c>
      <c r="J53" s="2">
        <f>J41</f>
        <v>2729260.8417370496</v>
      </c>
      <c r="L53" t="s">
        <v>40</v>
      </c>
      <c r="M53" s="2">
        <f>M41</f>
        <v>444951.20386505127</v>
      </c>
      <c r="N53" s="2">
        <f>N41</f>
        <v>2185106.0950708995</v>
      </c>
      <c r="O53" s="2">
        <f>O41</f>
        <v>4505702.8097315794</v>
      </c>
      <c r="Q53" t="s">
        <v>40</v>
      </c>
      <c r="R53" s="2">
        <f>R41</f>
        <v>636328.06574249268</v>
      </c>
      <c r="S53" s="2">
        <f>S41</f>
        <v>3124936.6735960175</v>
      </c>
      <c r="T53" s="2">
        <f>T41</f>
        <v>6443639.502089248</v>
      </c>
      <c r="V53" t="s">
        <v>40</v>
      </c>
      <c r="W53" s="2">
        <f>W41</f>
        <v>875549.14308929443</v>
      </c>
      <c r="X53" s="2">
        <f>X41</f>
        <v>4299724.8967524143</v>
      </c>
      <c r="Y53" s="2">
        <f>Y41</f>
        <v>8866060.3675363343</v>
      </c>
      <c r="AA53" t="s">
        <v>40</v>
      </c>
      <c r="AB53" s="2">
        <f>AB41</f>
        <v>1433731.6568984985</v>
      </c>
      <c r="AC53" s="2">
        <f>AC41</f>
        <v>7040897.4174506767</v>
      </c>
      <c r="AD53" s="2">
        <f>AD41</f>
        <v>14518375.720246201</v>
      </c>
    </row>
    <row r="54" spans="2:30" hidden="1" outlineLevel="1" x14ac:dyDescent="0.2">
      <c r="B54" t="s">
        <v>41</v>
      </c>
      <c r="C54" s="2"/>
      <c r="D54" s="2"/>
      <c r="E54" s="2"/>
      <c r="F54" s="37"/>
      <c r="G54" t="s">
        <v>41</v>
      </c>
      <c r="H54" s="2"/>
      <c r="I54" s="2"/>
      <c r="J54" s="2"/>
      <c r="L54" t="s">
        <v>41</v>
      </c>
      <c r="M54" s="2"/>
      <c r="N54" s="2"/>
      <c r="O54" s="2"/>
      <c r="Q54" t="s">
        <v>41</v>
      </c>
      <c r="R54" s="2"/>
      <c r="S54" s="2"/>
      <c r="T54" s="2"/>
      <c r="V54" t="s">
        <v>41</v>
      </c>
      <c r="W54" s="2"/>
      <c r="X54" s="2"/>
      <c r="Y54" s="2"/>
      <c r="AA54" t="s">
        <v>41</v>
      </c>
      <c r="AB54" s="2"/>
      <c r="AC54" s="2"/>
      <c r="AD54" s="2"/>
    </row>
    <row r="55" spans="2:30" hidden="1" outlineLevel="1" x14ac:dyDescent="0.2">
      <c r="B55" t="s">
        <v>42</v>
      </c>
      <c r="C55" s="1"/>
      <c r="D55" s="1"/>
      <c r="E55" s="1"/>
      <c r="F55" s="35"/>
      <c r="G55" t="s">
        <v>42</v>
      </c>
      <c r="H55" s="1"/>
      <c r="I55" s="1"/>
      <c r="J55" s="1"/>
      <c r="L55" t="s">
        <v>42</v>
      </c>
      <c r="M55" s="1"/>
      <c r="N55" s="1"/>
      <c r="O55" s="1"/>
      <c r="Q55" t="s">
        <v>42</v>
      </c>
      <c r="R55" s="1"/>
      <c r="S55" s="1"/>
      <c r="T55" s="1"/>
      <c r="V55" t="s">
        <v>42</v>
      </c>
      <c r="W55" s="1"/>
      <c r="X55" s="1"/>
      <c r="Y55" s="1"/>
      <c r="AA55" t="s">
        <v>42</v>
      </c>
      <c r="AB55" s="1"/>
      <c r="AC55" s="1"/>
      <c r="AD55" s="1"/>
    </row>
    <row r="56" spans="2:30" collapsed="1" x14ac:dyDescent="0.2">
      <c r="F56" s="33"/>
    </row>
    <row r="57" spans="2:30" x14ac:dyDescent="0.2">
      <c r="B57" t="s">
        <v>43</v>
      </c>
      <c r="C57" s="2">
        <f>C51-C53+C54-C55</f>
        <v>-16754424.825614929</v>
      </c>
      <c r="D57" s="2">
        <f t="shared" ref="D57:E57" si="29">D51-D53+D54-D55</f>
        <v>-15831095.098567115</v>
      </c>
      <c r="E57" s="2">
        <f t="shared" si="29"/>
        <v>-6155375.2375718355</v>
      </c>
      <c r="F57" s="37"/>
      <c r="G57" t="s">
        <v>43</v>
      </c>
      <c r="H57" s="2">
        <f>H51-H53+H54-H55</f>
        <v>-14505746.698554993</v>
      </c>
      <c r="I57" s="2">
        <f t="shared" ref="I57:J57" si="30">I51-I53+I54-I55</f>
        <v>-4788085.8008969799</v>
      </c>
      <c r="J57" s="2">
        <f t="shared" si="30"/>
        <v>16615380.897630762</v>
      </c>
      <c r="L57" t="s">
        <v>43</v>
      </c>
      <c r="M57" s="2">
        <f>M51-M53+M54-M55</f>
        <v>-11990192.964691162</v>
      </c>
      <c r="N57" s="2">
        <f t="shared" ref="N57:O57" si="31">N51-N53+N54-N55</f>
        <v>7926921.4881028971</v>
      </c>
      <c r="O57" s="2">
        <f t="shared" si="31"/>
        <v>43048686.367566295</v>
      </c>
      <c r="Q57" t="s">
        <v>43</v>
      </c>
      <c r="R57" s="2">
        <f>R51-R53+R54-R55</f>
        <v>-8991955.4619445801</v>
      </c>
      <c r="S57" s="2">
        <f t="shared" ref="S57:T57" si="32">S51-S53+S54-S55</f>
        <v>22650933.884996414</v>
      </c>
      <c r="T57" s="2">
        <f t="shared" si="32"/>
        <v>73409694.547836438</v>
      </c>
      <c r="V57" t="s">
        <v>43</v>
      </c>
      <c r="W57" s="2">
        <f>W51-W53+W54-W55</f>
        <v>-5244158.5835113525</v>
      </c>
      <c r="X57" s="2">
        <f t="shared" ref="X57:Y57" si="33">X51-X53+X54-X55</f>
        <v>41055949.381113291</v>
      </c>
      <c r="Y57" s="2">
        <f t="shared" si="33"/>
        <v>111360954.77317414</v>
      </c>
      <c r="AA57" t="s">
        <v>43</v>
      </c>
      <c r="AB57" s="2">
        <f>AB51-AB53+AB54-AB55</f>
        <v>3500700.7994995117</v>
      </c>
      <c r="AC57" s="2">
        <f t="shared" ref="AC57:AD57" si="34">AC51-AC53+AC54-AC55</f>
        <v>84000985.538719401</v>
      </c>
      <c r="AD57" s="2">
        <f t="shared" si="34"/>
        <v>199913895.29896206</v>
      </c>
    </row>
    <row r="58" spans="2:30" s="26" customFormat="1" x14ac:dyDescent="0.2">
      <c r="B58" s="26" t="s">
        <v>46</v>
      </c>
      <c r="C58" s="25">
        <v>0.15</v>
      </c>
      <c r="F58" s="53"/>
      <c r="G58" s="26" t="s">
        <v>46</v>
      </c>
      <c r="H58" s="25">
        <v>0.15</v>
      </c>
      <c r="L58" s="26" t="s">
        <v>46</v>
      </c>
      <c r="M58" s="25">
        <v>0.15</v>
      </c>
      <c r="Q58" s="26" t="s">
        <v>46</v>
      </c>
      <c r="R58" s="25">
        <v>0.15</v>
      </c>
      <c r="V58" s="26" t="s">
        <v>46</v>
      </c>
      <c r="W58" s="25">
        <v>0.15</v>
      </c>
      <c r="AA58" s="26" t="s">
        <v>46</v>
      </c>
      <c r="AB58" s="25">
        <v>0.15</v>
      </c>
    </row>
    <row r="59" spans="2:30" x14ac:dyDescent="0.2">
      <c r="B59" t="s">
        <v>39</v>
      </c>
      <c r="C59" s="2">
        <f>C57/((1+C58))^1</f>
        <v>-14569065.065752113</v>
      </c>
      <c r="D59" s="2">
        <f>D57/((1+C58))^2</f>
        <v>-11970582.30515472</v>
      </c>
      <c r="E59" s="2">
        <f>E57/((1+C58))^3</f>
        <v>-4047259.1354133887</v>
      </c>
      <c r="F59" s="37"/>
      <c r="G59" t="s">
        <v>39</v>
      </c>
      <c r="H59" s="2">
        <f>H57/((1+H58))^1</f>
        <v>-12613692.781352168</v>
      </c>
      <c r="I59" s="2">
        <f>I57/((1+H58))^2</f>
        <v>-3620480.7568219136</v>
      </c>
      <c r="J59" s="2">
        <f>J57/((1+H58))^3</f>
        <v>10924882.648232607</v>
      </c>
      <c r="L59" t="s">
        <v>39</v>
      </c>
      <c r="M59" s="2">
        <f>M57/((1+M58))^1</f>
        <v>-10426254.751905359</v>
      </c>
      <c r="N59" s="2">
        <f>N57/((1+M58))^2</f>
        <v>5993891.4843878252</v>
      </c>
      <c r="O59" s="2">
        <f>O57/((1+M58))^3</f>
        <v>28305210.071548488</v>
      </c>
      <c r="Q59" t="s">
        <v>39</v>
      </c>
      <c r="R59" s="2">
        <f>R57/((1+R58))^1</f>
        <v>-7819091.7060387656</v>
      </c>
      <c r="S59" s="2">
        <f>S57/((1+R58))^2</f>
        <v>17127360.215498235</v>
      </c>
      <c r="T59" s="2">
        <f>T57/((1+R58))^3</f>
        <v>48268065.783076495</v>
      </c>
      <c r="V59" t="s">
        <v>39</v>
      </c>
      <c r="W59" s="2">
        <f>W57/((1+W58))^1</f>
        <v>-4560137.8987055244</v>
      </c>
      <c r="X59" s="2">
        <f>X57/((1+W58))^2</f>
        <v>31044196.129386235</v>
      </c>
      <c r="Y59" s="2">
        <f>Y57/((1+W58))^3</f>
        <v>73221635.422486514</v>
      </c>
      <c r="AA59" t="s">
        <v>39</v>
      </c>
      <c r="AB59" s="2">
        <f>AB57/((1+AB58))^1</f>
        <v>3044087.651738706</v>
      </c>
      <c r="AC59" s="2">
        <f>AC57/((1+AB58))^2</f>
        <v>63516813.261791617</v>
      </c>
      <c r="AD59" s="2">
        <f>AD57/((1+AB58))^3</f>
        <v>131446631.24777652</v>
      </c>
    </row>
    <row r="61" spans="2:30" s="5" customFormat="1" x14ac:dyDescent="0.2">
      <c r="B61" s="5" t="s">
        <v>47</v>
      </c>
      <c r="C61" s="12">
        <f>SUM(C59:E59)-$C$3</f>
        <v>-30886906.506320223</v>
      </c>
      <c r="G61" s="5" t="s">
        <v>47</v>
      </c>
      <c r="H61" s="12">
        <f>SUM(H59:J59)-$C$3</f>
        <v>-5609290.8899414744</v>
      </c>
      <c r="L61" s="5" t="s">
        <v>47</v>
      </c>
      <c r="M61" s="12">
        <f>SUM(M59:O59)-$C$3</f>
        <v>23572846.804030955</v>
      </c>
      <c r="Q61" s="5" t="s">
        <v>47</v>
      </c>
      <c r="R61" s="12">
        <f>SUM(R59:T59)-$C$3</f>
        <v>57276334.292535961</v>
      </c>
      <c r="V61" s="5" t="s">
        <v>47</v>
      </c>
      <c r="W61" s="12">
        <f>SUM(W59:Y59)-$C$3</f>
        <v>99405693.653167218</v>
      </c>
      <c r="AA61" s="5" t="s">
        <v>47</v>
      </c>
      <c r="AB61" s="12">
        <f>SUM(AB59:AD59)-$C$3</f>
        <v>197707532.16130686</v>
      </c>
    </row>
    <row r="62" spans="2:30" x14ac:dyDescent="0.2">
      <c r="C62" s="2"/>
      <c r="H62" s="2"/>
      <c r="M62" s="2"/>
      <c r="R62" s="2"/>
    </row>
    <row r="63" spans="2:30" x14ac:dyDescent="0.2">
      <c r="C63" s="2"/>
      <c r="H63" s="2"/>
      <c r="M63" s="2"/>
      <c r="R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30F1-BF8F-4448-8B3A-9CEE79E7BD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2BF7-A9C5-7641-A1C5-49AB4669D79C}">
  <dimension ref="B1:CS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O9" sqref="AO9"/>
    </sheetView>
  </sheetViews>
  <sheetFormatPr baseColWidth="10" defaultRowHeight="16" x14ac:dyDescent="0.2"/>
  <cols>
    <col min="1" max="1" width="4.6640625" customWidth="1"/>
    <col min="2" max="2" width="24.1640625" customWidth="1"/>
    <col min="39" max="39" width="10.83203125" customWidth="1"/>
  </cols>
  <sheetData>
    <row r="1" spans="2:64" s="38" customFormat="1" x14ac:dyDescent="0.2">
      <c r="C1" s="38">
        <v>2023</v>
      </c>
      <c r="D1" s="38">
        <v>2023</v>
      </c>
      <c r="E1" s="38">
        <v>2023</v>
      </c>
      <c r="F1" s="38">
        <v>2023</v>
      </c>
      <c r="G1" s="38">
        <v>2023</v>
      </c>
      <c r="H1" s="38">
        <v>2023</v>
      </c>
      <c r="I1" s="38">
        <v>2023</v>
      </c>
      <c r="J1" s="38">
        <v>2023</v>
      </c>
      <c r="K1" s="38">
        <v>2023</v>
      </c>
      <c r="L1" s="38">
        <v>2023</v>
      </c>
      <c r="M1" s="38">
        <v>2023</v>
      </c>
      <c r="N1" s="38">
        <v>2023</v>
      </c>
      <c r="O1" s="38">
        <v>2024</v>
      </c>
      <c r="P1" s="38">
        <v>2024</v>
      </c>
      <c r="Q1" s="38">
        <v>2024</v>
      </c>
      <c r="R1" s="38">
        <v>2024</v>
      </c>
      <c r="S1" s="38">
        <v>2024</v>
      </c>
      <c r="T1" s="38">
        <v>2024</v>
      </c>
      <c r="U1" s="38">
        <v>2024</v>
      </c>
      <c r="V1" s="38">
        <v>2024</v>
      </c>
      <c r="W1" s="38">
        <v>2024</v>
      </c>
      <c r="X1" s="38">
        <v>2024</v>
      </c>
      <c r="Y1" s="38">
        <v>2024</v>
      </c>
      <c r="Z1" s="38">
        <v>2024</v>
      </c>
      <c r="AA1" s="38">
        <v>2025</v>
      </c>
      <c r="AB1" s="38">
        <v>2025</v>
      </c>
      <c r="AC1" s="38">
        <v>2025</v>
      </c>
      <c r="AD1" s="38">
        <v>2025</v>
      </c>
      <c r="AE1" s="38">
        <v>2025</v>
      </c>
      <c r="AF1" s="38">
        <v>2025</v>
      </c>
      <c r="AG1" s="38">
        <v>2025</v>
      </c>
      <c r="AH1" s="38">
        <v>2025</v>
      </c>
      <c r="AI1" s="38">
        <v>2025</v>
      </c>
      <c r="AJ1" s="38">
        <v>2025</v>
      </c>
      <c r="AK1" s="38">
        <v>2025</v>
      </c>
      <c r="AL1" s="38">
        <v>2025</v>
      </c>
    </row>
    <row r="2" spans="2:64" s="39" customFormat="1" x14ac:dyDescent="0.2">
      <c r="C2" s="39" t="s">
        <v>0</v>
      </c>
      <c r="D2" s="39" t="s">
        <v>1</v>
      </c>
      <c r="E2" s="39" t="s">
        <v>2</v>
      </c>
      <c r="F2" s="39" t="s">
        <v>3</v>
      </c>
      <c r="G2" s="39" t="s">
        <v>4</v>
      </c>
      <c r="H2" s="39" t="s">
        <v>5</v>
      </c>
      <c r="I2" s="39" t="s">
        <v>6</v>
      </c>
      <c r="J2" s="39" t="s">
        <v>7</v>
      </c>
      <c r="K2" s="39" t="s">
        <v>8</v>
      </c>
      <c r="L2" s="39" t="s">
        <v>9</v>
      </c>
      <c r="M2" s="39" t="s">
        <v>10</v>
      </c>
      <c r="N2" s="39" t="s">
        <v>11</v>
      </c>
      <c r="O2" s="39" t="s">
        <v>0</v>
      </c>
      <c r="P2" s="39" t="s">
        <v>1</v>
      </c>
      <c r="Q2" s="39" t="s">
        <v>2</v>
      </c>
      <c r="R2" s="39" t="s">
        <v>3</v>
      </c>
      <c r="S2" s="39" t="s">
        <v>4</v>
      </c>
      <c r="T2" s="39" t="s">
        <v>5</v>
      </c>
      <c r="U2" s="39" t="s">
        <v>6</v>
      </c>
      <c r="V2" s="39" t="s">
        <v>7</v>
      </c>
      <c r="W2" s="39" t="s">
        <v>8</v>
      </c>
      <c r="X2" s="39" t="s">
        <v>9</v>
      </c>
      <c r="Y2" s="39" t="s">
        <v>10</v>
      </c>
      <c r="Z2" s="39" t="s">
        <v>11</v>
      </c>
      <c r="AA2" s="39" t="s">
        <v>0</v>
      </c>
      <c r="AB2" s="39" t="s">
        <v>1</v>
      </c>
      <c r="AC2" s="39" t="s">
        <v>2</v>
      </c>
      <c r="AD2" s="39" t="s">
        <v>3</v>
      </c>
      <c r="AE2" s="39" t="s">
        <v>4</v>
      </c>
      <c r="AF2" s="39" t="s">
        <v>5</v>
      </c>
      <c r="AG2" s="39" t="s">
        <v>6</v>
      </c>
      <c r="AH2" s="39" t="s">
        <v>7</v>
      </c>
      <c r="AI2" s="39" t="s">
        <v>8</v>
      </c>
      <c r="AJ2" s="39" t="s">
        <v>9</v>
      </c>
      <c r="AK2" s="39" t="s">
        <v>10</v>
      </c>
      <c r="AL2" s="39" t="s">
        <v>11</v>
      </c>
    </row>
    <row r="4" spans="2:64" x14ac:dyDescent="0.2">
      <c r="B4" s="4" t="s">
        <v>23</v>
      </c>
      <c r="C4" s="1">
        <v>200</v>
      </c>
      <c r="D4" s="1">
        <f>C4*1.25</f>
        <v>250</v>
      </c>
      <c r="E4" s="1">
        <f t="shared" ref="E4:AL4" si="0">D4*1.25</f>
        <v>312.5</v>
      </c>
      <c r="F4" s="1">
        <f t="shared" si="0"/>
        <v>390.625</v>
      </c>
      <c r="G4" s="1">
        <f t="shared" si="0"/>
        <v>488.28125</v>
      </c>
      <c r="H4" s="1">
        <f t="shared" si="0"/>
        <v>610.3515625</v>
      </c>
      <c r="I4" s="1">
        <f t="shared" si="0"/>
        <v>762.939453125</v>
      </c>
      <c r="J4" s="1">
        <f t="shared" si="0"/>
        <v>953.67431640625</v>
      </c>
      <c r="K4" s="1">
        <f t="shared" si="0"/>
        <v>1192.0928955078125</v>
      </c>
      <c r="L4" s="1">
        <f t="shared" si="0"/>
        <v>1490.1161193847656</v>
      </c>
      <c r="M4" s="1">
        <f t="shared" si="0"/>
        <v>1862.645149230957</v>
      </c>
      <c r="N4" s="1">
        <f t="shared" si="0"/>
        <v>2328.3064365386963</v>
      </c>
      <c r="O4" s="1">
        <f>N4*1.125</f>
        <v>2619.3447411060333</v>
      </c>
      <c r="P4" s="1">
        <f>O4*1.125</f>
        <v>2946.7628337442875</v>
      </c>
      <c r="Q4" s="1">
        <f t="shared" ref="Q4:Z4" si="1">P4*1.125</f>
        <v>3315.1081879623234</v>
      </c>
      <c r="R4" s="1">
        <f t="shared" si="1"/>
        <v>3729.4967114576139</v>
      </c>
      <c r="S4" s="1">
        <f t="shared" si="1"/>
        <v>4195.6838003898156</v>
      </c>
      <c r="T4" s="1">
        <f t="shared" si="1"/>
        <v>4720.1442754385425</v>
      </c>
      <c r="U4" s="1">
        <f t="shared" si="1"/>
        <v>5310.1623098683604</v>
      </c>
      <c r="V4" s="1">
        <f t="shared" si="1"/>
        <v>5973.9325986019057</v>
      </c>
      <c r="W4" s="1">
        <f t="shared" si="1"/>
        <v>6720.6741734271436</v>
      </c>
      <c r="X4" s="1">
        <f t="shared" si="1"/>
        <v>7560.7584451055363</v>
      </c>
      <c r="Y4" s="1">
        <f t="shared" si="1"/>
        <v>8505.8532507437285</v>
      </c>
      <c r="Z4" s="1">
        <f t="shared" si="1"/>
        <v>9569.0849070866952</v>
      </c>
      <c r="AA4" s="1">
        <f>Z4*1.07</f>
        <v>10238.920850582765</v>
      </c>
      <c r="AB4" s="1">
        <f t="shared" ref="AB4:AL4" si="2">AA4*1.07</f>
        <v>10955.645310123558</v>
      </c>
      <c r="AC4" s="1">
        <f t="shared" si="2"/>
        <v>11722.540481832208</v>
      </c>
      <c r="AD4" s="1">
        <f t="shared" si="2"/>
        <v>12543.118315560463</v>
      </c>
      <c r="AE4" s="1">
        <f t="shared" si="2"/>
        <v>13421.136597649696</v>
      </c>
      <c r="AF4" s="1">
        <f t="shared" si="2"/>
        <v>14360.616159485176</v>
      </c>
      <c r="AG4" s="1">
        <f t="shared" si="2"/>
        <v>15365.859290649139</v>
      </c>
      <c r="AH4" s="1">
        <f t="shared" si="2"/>
        <v>16441.469440994581</v>
      </c>
      <c r="AI4" s="1">
        <f t="shared" si="2"/>
        <v>17592.372301864201</v>
      </c>
      <c r="AJ4" s="1">
        <f t="shared" si="2"/>
        <v>18823.838362994695</v>
      </c>
      <c r="AK4" s="1">
        <f t="shared" si="2"/>
        <v>20141.507048404324</v>
      </c>
      <c r="AL4" s="1">
        <f t="shared" si="2"/>
        <v>21551.41254179263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2:64" x14ac:dyDescent="0.2">
      <c r="B5" s="4" t="s">
        <v>25</v>
      </c>
      <c r="C5" s="3"/>
      <c r="D5" s="54">
        <f t="shared" ref="D5:P5" si="3">(D4-C4)/C4</f>
        <v>0.25</v>
      </c>
      <c r="E5" s="3">
        <f t="shared" si="3"/>
        <v>0.25</v>
      </c>
      <c r="F5" s="3">
        <f t="shared" si="3"/>
        <v>0.25</v>
      </c>
      <c r="G5" s="3">
        <f t="shared" si="3"/>
        <v>0.25</v>
      </c>
      <c r="H5" s="3">
        <f t="shared" si="3"/>
        <v>0.25</v>
      </c>
      <c r="I5" s="3">
        <f t="shared" si="3"/>
        <v>0.25</v>
      </c>
      <c r="J5" s="3">
        <f t="shared" si="3"/>
        <v>0.25</v>
      </c>
      <c r="K5" s="3">
        <f t="shared" si="3"/>
        <v>0.25</v>
      </c>
      <c r="L5" s="3">
        <f t="shared" si="3"/>
        <v>0.25</v>
      </c>
      <c r="M5" s="3">
        <f t="shared" si="3"/>
        <v>0.25</v>
      </c>
      <c r="N5" s="3">
        <f t="shared" si="3"/>
        <v>0.25</v>
      </c>
      <c r="O5" s="54">
        <f t="shared" si="3"/>
        <v>0.125</v>
      </c>
      <c r="P5" s="3">
        <f t="shared" si="3"/>
        <v>0.125</v>
      </c>
      <c r="Q5" s="3">
        <f t="shared" ref="Q5" si="4">(Q4-P4)/P4</f>
        <v>0.125</v>
      </c>
      <c r="R5" s="3">
        <f t="shared" ref="R5" si="5">(R4-Q4)/Q4</f>
        <v>0.125</v>
      </c>
      <c r="S5" s="3">
        <f t="shared" ref="S5" si="6">(S4-R4)/R4</f>
        <v>0.125</v>
      </c>
      <c r="T5" s="3">
        <f t="shared" ref="T5" si="7">(T4-S4)/S4</f>
        <v>0.125</v>
      </c>
      <c r="U5" s="3">
        <f t="shared" ref="U5" si="8">(U4-T4)/T4</f>
        <v>0.125</v>
      </c>
      <c r="V5" s="3">
        <f t="shared" ref="V5" si="9">(V4-U4)/U4</f>
        <v>0.12500000000000006</v>
      </c>
      <c r="W5" s="3">
        <f t="shared" ref="W5" si="10">(W4-V4)/V4</f>
        <v>0.12499999999999994</v>
      </c>
      <c r="X5" s="3">
        <f t="shared" ref="X5" si="11">(X4-W4)/W4</f>
        <v>0.12499999999999997</v>
      </c>
      <c r="Y5" s="3">
        <f t="shared" ref="Y5" si="12">(Y4-X4)/X4</f>
        <v>0.12500000000000003</v>
      </c>
      <c r="Z5" s="3">
        <f t="shared" ref="Z5" si="13">(Z4-Y4)/Y4</f>
        <v>0.12500000000000008</v>
      </c>
      <c r="AA5" s="54">
        <f>(AA4-Z4)/Z4</f>
        <v>7.0000000000000076E-2</v>
      </c>
      <c r="AB5" s="3">
        <f>(AB4-AA4)/AA4</f>
        <v>7.0000000000000021E-2</v>
      </c>
      <c r="AC5" s="3">
        <f t="shared" ref="AC5" si="14">(AC4-AB4)/AB4</f>
        <v>7.0000000000000021E-2</v>
      </c>
      <c r="AD5" s="3">
        <f t="shared" ref="AD5" si="15">(AD4-AC4)/AC4</f>
        <v>7.0000000000000076E-2</v>
      </c>
      <c r="AE5" s="3">
        <f t="shared" ref="AE5" si="16">(AE4-AD4)/AD4</f>
        <v>7.0000000000000062E-2</v>
      </c>
      <c r="AF5" s="3">
        <f t="shared" ref="AF5" si="17">(AF4-AE4)/AE4</f>
        <v>7.0000000000000104E-2</v>
      </c>
      <c r="AG5" s="3">
        <f t="shared" ref="AG5" si="18">(AG4-AF4)/AF4</f>
        <v>7.0000000000000048E-2</v>
      </c>
      <c r="AH5" s="3">
        <f t="shared" ref="AH5" si="19">(AH4-AG4)/AG4</f>
        <v>7.000000000000009E-2</v>
      </c>
      <c r="AI5" s="3">
        <f t="shared" ref="AI5" si="20">(AI4-AH4)/AH4</f>
        <v>7.0000000000000007E-2</v>
      </c>
      <c r="AJ5" s="3">
        <f t="shared" ref="AJ5" si="21">(AJ4-AI4)/AI4</f>
        <v>6.9999999999999965E-2</v>
      </c>
      <c r="AK5" s="3">
        <f t="shared" ref="AK5" si="22">(AK4-AJ4)/AJ4</f>
        <v>7.0000000000000062E-2</v>
      </c>
      <c r="AL5" s="3">
        <f t="shared" ref="AL5" si="23">(AL4-AK4)/AK4</f>
        <v>7.0000000000000132E-2</v>
      </c>
      <c r="AM5" s="17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2:64" x14ac:dyDescent="0.2">
      <c r="B6" s="4" t="s">
        <v>14</v>
      </c>
      <c r="C6" s="2">
        <f>C4</f>
        <v>200</v>
      </c>
      <c r="D6" s="1">
        <f>D4-C4</f>
        <v>50</v>
      </c>
      <c r="E6" s="1">
        <f t="shared" ref="E6:N6" si="24">E4-D4</f>
        <v>62.5</v>
      </c>
      <c r="F6" s="1">
        <f t="shared" si="24"/>
        <v>78.125</v>
      </c>
      <c r="G6" s="1">
        <f t="shared" si="24"/>
        <v>97.65625</v>
      </c>
      <c r="H6" s="1">
        <f t="shared" si="24"/>
        <v>122.0703125</v>
      </c>
      <c r="I6" s="1">
        <f t="shared" si="24"/>
        <v>152.587890625</v>
      </c>
      <c r="J6" s="1">
        <f t="shared" si="24"/>
        <v>190.73486328125</v>
      </c>
      <c r="K6" s="1">
        <f t="shared" si="24"/>
        <v>238.4185791015625</v>
      </c>
      <c r="L6" s="1">
        <f t="shared" si="24"/>
        <v>298.02322387695312</v>
      </c>
      <c r="M6" s="1">
        <f t="shared" si="24"/>
        <v>372.52902984619141</v>
      </c>
      <c r="N6" s="1">
        <f t="shared" si="24"/>
        <v>465.66128730773926</v>
      </c>
      <c r="O6" s="2">
        <f>O4-N4</f>
        <v>291.03830456733704</v>
      </c>
      <c r="P6" s="1">
        <f>P4-O4</f>
        <v>327.41809263825417</v>
      </c>
      <c r="Q6" s="1">
        <f t="shared" ref="Q6:Z6" si="25">Q4-P4</f>
        <v>368.34535421803594</v>
      </c>
      <c r="R6" s="1">
        <f t="shared" si="25"/>
        <v>414.38852349529043</v>
      </c>
      <c r="S6" s="1">
        <f t="shared" si="25"/>
        <v>466.18708893220173</v>
      </c>
      <c r="T6" s="1">
        <f t="shared" si="25"/>
        <v>524.46047504872695</v>
      </c>
      <c r="U6" s="1">
        <f t="shared" si="25"/>
        <v>590.01803442981782</v>
      </c>
      <c r="V6" s="1">
        <f t="shared" si="25"/>
        <v>663.77028873354539</v>
      </c>
      <c r="W6" s="1">
        <f t="shared" si="25"/>
        <v>746.74157482523788</v>
      </c>
      <c r="X6" s="1">
        <f t="shared" si="25"/>
        <v>840.08427167839272</v>
      </c>
      <c r="Y6" s="1">
        <f t="shared" si="25"/>
        <v>945.09480563819216</v>
      </c>
      <c r="Z6" s="1">
        <f t="shared" si="25"/>
        <v>1063.2316563429667</v>
      </c>
      <c r="AA6" s="2">
        <f>AA4-Z4</f>
        <v>669.83594349606938</v>
      </c>
      <c r="AB6" s="1">
        <f>AB4-AA4</f>
        <v>716.72445954079376</v>
      </c>
      <c r="AC6" s="1">
        <f t="shared" ref="AC6:AL6" si="26">AC4-AB4</f>
        <v>766.89517170864929</v>
      </c>
      <c r="AD6" s="1">
        <f t="shared" si="26"/>
        <v>820.57783372825543</v>
      </c>
      <c r="AE6" s="1">
        <f t="shared" si="26"/>
        <v>878.01828208923325</v>
      </c>
      <c r="AF6" s="1">
        <f t="shared" si="26"/>
        <v>939.47956183548013</v>
      </c>
      <c r="AG6" s="1">
        <f t="shared" si="26"/>
        <v>1005.243131163963</v>
      </c>
      <c r="AH6" s="1">
        <f t="shared" si="26"/>
        <v>1075.6101503454411</v>
      </c>
      <c r="AI6" s="1">
        <f t="shared" si="26"/>
        <v>1150.9028608696208</v>
      </c>
      <c r="AJ6" s="1">
        <f t="shared" si="26"/>
        <v>1231.4660611304935</v>
      </c>
      <c r="AK6" s="1">
        <f t="shared" si="26"/>
        <v>1317.6686854096297</v>
      </c>
      <c r="AL6" s="1">
        <f t="shared" si="26"/>
        <v>1409.9054933883053</v>
      </c>
      <c r="AM6" s="2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2:64" x14ac:dyDescent="0.2">
      <c r="B7" s="4" t="s">
        <v>27</v>
      </c>
      <c r="C7" s="3"/>
      <c r="D7" s="9">
        <f>D4-D6</f>
        <v>200</v>
      </c>
      <c r="E7" s="9">
        <f t="shared" ref="E7:N7" si="27">E4-E6</f>
        <v>250</v>
      </c>
      <c r="F7" s="9">
        <f t="shared" si="27"/>
        <v>312.5</v>
      </c>
      <c r="G7" s="9">
        <f t="shared" si="27"/>
        <v>390.625</v>
      </c>
      <c r="H7" s="9">
        <f t="shared" si="27"/>
        <v>488.28125</v>
      </c>
      <c r="I7" s="9">
        <f t="shared" si="27"/>
        <v>610.3515625</v>
      </c>
      <c r="J7" s="9">
        <f t="shared" si="27"/>
        <v>762.939453125</v>
      </c>
      <c r="K7" s="9">
        <f t="shared" si="27"/>
        <v>953.67431640625</v>
      </c>
      <c r="L7" s="9">
        <f t="shared" si="27"/>
        <v>1192.0928955078125</v>
      </c>
      <c r="M7" s="9">
        <f t="shared" si="27"/>
        <v>1490.1161193847656</v>
      </c>
      <c r="N7" s="9">
        <f t="shared" si="27"/>
        <v>1862.645149230957</v>
      </c>
      <c r="O7" s="9">
        <f>O4-O6</f>
        <v>2328.3064365386963</v>
      </c>
      <c r="P7" s="9">
        <f>P4-P6</f>
        <v>2619.3447411060333</v>
      </c>
      <c r="Q7" s="9">
        <f t="shared" ref="Q7" si="28">Q4-Q6</f>
        <v>2946.7628337442875</v>
      </c>
      <c r="R7" s="9">
        <f t="shared" ref="R7" si="29">R4-R6</f>
        <v>3315.1081879623234</v>
      </c>
      <c r="S7" s="9">
        <f t="shared" ref="S7" si="30">S4-S6</f>
        <v>3729.4967114576139</v>
      </c>
      <c r="T7" s="9">
        <f t="shared" ref="T7" si="31">T4-T6</f>
        <v>4195.6838003898156</v>
      </c>
      <c r="U7" s="9">
        <f t="shared" ref="U7" si="32">U4-U6</f>
        <v>4720.1442754385425</v>
      </c>
      <c r="V7" s="9">
        <f t="shared" ref="V7" si="33">V4-V6</f>
        <v>5310.1623098683604</v>
      </c>
      <c r="W7" s="9">
        <f t="shared" ref="W7" si="34">W4-W6</f>
        <v>5973.9325986019057</v>
      </c>
      <c r="X7" s="9">
        <f t="shared" ref="X7" si="35">X4-X6</f>
        <v>6720.6741734271436</v>
      </c>
      <c r="Y7" s="9">
        <f t="shared" ref="Y7" si="36">Y4-Y6</f>
        <v>7560.7584451055363</v>
      </c>
      <c r="Z7" s="9">
        <f t="shared" ref="Z7" si="37">Z4-Z6</f>
        <v>8505.8532507437285</v>
      </c>
      <c r="AA7" s="9">
        <f>AA4-AA6</f>
        <v>9569.0849070866952</v>
      </c>
      <c r="AB7" s="9">
        <f>AB4-AB6</f>
        <v>10238.920850582765</v>
      </c>
      <c r="AC7" s="9">
        <f t="shared" ref="AC7" si="38">AC4-AC6</f>
        <v>10955.645310123558</v>
      </c>
      <c r="AD7" s="9">
        <f t="shared" ref="AD7" si="39">AD4-AD6</f>
        <v>11722.540481832208</v>
      </c>
      <c r="AE7" s="9">
        <f t="shared" ref="AE7" si="40">AE4-AE6</f>
        <v>12543.118315560463</v>
      </c>
      <c r="AF7" s="9">
        <f t="shared" ref="AF7" si="41">AF4-AF6</f>
        <v>13421.136597649696</v>
      </c>
      <c r="AG7" s="9">
        <f t="shared" ref="AG7" si="42">AG4-AG6</f>
        <v>14360.616159485176</v>
      </c>
      <c r="AH7" s="9">
        <f t="shared" ref="AH7" si="43">AH4-AH6</f>
        <v>15365.859290649139</v>
      </c>
      <c r="AI7" s="9">
        <f t="shared" ref="AI7" si="44">AI4-AI6</f>
        <v>16441.469440994581</v>
      </c>
      <c r="AJ7" s="9">
        <f t="shared" ref="AJ7" si="45">AJ4-AJ6</f>
        <v>17592.372301864201</v>
      </c>
      <c r="AK7" s="9">
        <f t="shared" ref="AK7" si="46">AK4-AK6</f>
        <v>18823.838362994695</v>
      </c>
      <c r="AL7" s="9">
        <f t="shared" ref="AL7" si="47">AL4-AL6</f>
        <v>20141.507048404324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9" spans="2:64" s="5" customFormat="1" x14ac:dyDescent="0.2">
      <c r="B9" s="14" t="s">
        <v>24</v>
      </c>
      <c r="D9" s="12">
        <f t="shared" ref="D9:BI9" si="48">SUM(D15:D51)</f>
        <v>100</v>
      </c>
      <c r="E9" s="12">
        <f t="shared" si="48"/>
        <v>95</v>
      </c>
      <c r="F9" s="12">
        <f t="shared" si="48"/>
        <v>98.75</v>
      </c>
      <c r="G9" s="12">
        <f>SUM(G15:G51)</f>
        <v>113.4375</v>
      </c>
      <c r="H9" s="12">
        <f t="shared" si="48"/>
        <v>131.796875</v>
      </c>
      <c r="I9" s="12">
        <f t="shared" si="48"/>
        <v>140.99609375</v>
      </c>
      <c r="J9" s="12">
        <f t="shared" si="48"/>
        <v>180.9326171875</v>
      </c>
      <c r="K9" s="12">
        <f t="shared" si="48"/>
        <v>230.072021484375</v>
      </c>
      <c r="L9" s="12">
        <f t="shared" si="48"/>
        <v>291.49627685546875</v>
      </c>
      <c r="M9" s="12">
        <f t="shared" si="48"/>
        <v>368.27659606933594</v>
      </c>
      <c r="N9" s="12">
        <f t="shared" si="48"/>
        <v>464.25199508666992</v>
      </c>
      <c r="O9" s="12">
        <f t="shared" si="48"/>
        <v>584.2212438583374</v>
      </c>
      <c r="P9" s="12">
        <f t="shared" si="48"/>
        <v>588.66365253925323</v>
      </c>
      <c r="Q9" s="12">
        <f t="shared" si="48"/>
        <v>619.68251504004002</v>
      </c>
      <c r="R9" s="12">
        <f t="shared" si="48"/>
        <v>672.55326104350388</v>
      </c>
      <c r="S9" s="12">
        <f t="shared" si="48"/>
        <v>739.9490921816323</v>
      </c>
      <c r="T9" s="12">
        <f t="shared" si="48"/>
        <v>752.90512842548196</v>
      </c>
      <c r="U9" s="12">
        <f t="shared" si="48"/>
        <v>847.01826947866721</v>
      </c>
      <c r="V9" s="12">
        <f t="shared" si="48"/>
        <v>951.67485003850061</v>
      </c>
      <c r="W9" s="12">
        <f t="shared" si="48"/>
        <v>1068.4979758245634</v>
      </c>
      <c r="X9" s="12">
        <f t="shared" si="48"/>
        <v>1199.084758935446</v>
      </c>
      <c r="Y9" s="12">
        <f t="shared" si="48"/>
        <v>1345.0984360777672</v>
      </c>
      <c r="Z9" s="12">
        <f t="shared" si="48"/>
        <v>1508.3195494864142</v>
      </c>
      <c r="AA9" s="12">
        <f t="shared" si="48"/>
        <v>1690.6761073232171</v>
      </c>
      <c r="AB9" s="12">
        <f t="shared" si="48"/>
        <v>1631.1124799961583</v>
      </c>
      <c r="AC9" s="12">
        <f t="shared" si="48"/>
        <v>1622.6812480979822</v>
      </c>
      <c r="AD9" s="12">
        <f t="shared" si="48"/>
        <v>1656.4897625930496</v>
      </c>
      <c r="AE9" s="12">
        <f t="shared" si="48"/>
        <v>1711.7705119004745</v>
      </c>
      <c r="AF9" s="12">
        <f t="shared" si="48"/>
        <v>1659.4583138782984</v>
      </c>
      <c r="AG9" s="12">
        <f t="shared" si="48"/>
        <v>1766.8628927021352</v>
      </c>
      <c r="AH9" s="12">
        <f t="shared" si="48"/>
        <v>1881.0364856392082</v>
      </c>
      <c r="AI9" s="12">
        <f t="shared" si="48"/>
        <v>2002.1865696323789</v>
      </c>
      <c r="AJ9" s="12">
        <f t="shared" si="48"/>
        <v>2130.5881961271302</v>
      </c>
      <c r="AK9" s="12">
        <f t="shared" si="48"/>
        <v>2266.5521799902021</v>
      </c>
      <c r="AL9" s="12">
        <f t="shared" si="48"/>
        <v>2410.4080803335255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L9" s="6"/>
    </row>
    <row r="10" spans="2:64" s="5" customFormat="1" x14ac:dyDescent="0.2">
      <c r="B10" s="14" t="s">
        <v>54</v>
      </c>
      <c r="C10" s="7">
        <v>0</v>
      </c>
      <c r="D10" s="7">
        <v>0</v>
      </c>
      <c r="E10" s="7">
        <f t="shared" ref="E10:AJ10" si="49">(D9+E15-E9)/D9</f>
        <v>0.3</v>
      </c>
      <c r="F10" s="7">
        <f t="shared" si="49"/>
        <v>0.28947368421052633</v>
      </c>
      <c r="G10" s="7">
        <f t="shared" si="49"/>
        <v>0.24683544303797469</v>
      </c>
      <c r="H10" s="7">
        <f t="shared" si="49"/>
        <v>0.26859504132231404</v>
      </c>
      <c r="I10" s="7">
        <f t="shared" si="49"/>
        <v>0.3933017190278601</v>
      </c>
      <c r="J10" s="7">
        <f t="shared" si="49"/>
        <v>0.25786119961213466</v>
      </c>
      <c r="K10" s="7">
        <f t="shared" si="49"/>
        <v>0.25549858318715424</v>
      </c>
      <c r="L10" s="7">
        <f t="shared" si="49"/>
        <v>0.25116063138347261</v>
      </c>
      <c r="M10" s="7">
        <f t="shared" si="49"/>
        <v>0.24779490669249091</v>
      </c>
      <c r="N10" s="7">
        <f t="shared" si="49"/>
        <v>0.24516658639030883</v>
      </c>
      <c r="O10" s="7">
        <f t="shared" si="49"/>
        <v>0.24310373692876078</v>
      </c>
      <c r="P10" s="7">
        <f t="shared" si="49"/>
        <v>0.24147828427300588</v>
      </c>
      <c r="Q10" s="7">
        <f t="shared" si="49"/>
        <v>0.22540916743537562</v>
      </c>
      <c r="R10" s="7">
        <f t="shared" si="49"/>
        <v>0.21188580913416638</v>
      </c>
      <c r="S10" s="7">
        <f t="shared" si="49"/>
        <v>0.20786224483189888</v>
      </c>
      <c r="T10" s="7">
        <f t="shared" si="49"/>
        <v>0.2975035857848109</v>
      </c>
      <c r="U10" s="7">
        <f t="shared" si="49"/>
        <v>0.22329120910991038</v>
      </c>
      <c r="V10" s="7">
        <f t="shared" si="49"/>
        <v>0.22473238596404285</v>
      </c>
      <c r="W10" s="7">
        <f t="shared" si="49"/>
        <v>0.22598266474312048</v>
      </c>
      <c r="X10" s="7">
        <f t="shared" si="49"/>
        <v>0.2272199010151415</v>
      </c>
      <c r="Y10" s="7">
        <f t="shared" si="49"/>
        <v>0.228531349977427</v>
      </c>
      <c r="Z10" s="7">
        <f t="shared" si="49"/>
        <v>0.22996554089559981</v>
      </c>
      <c r="AA10" s="7">
        <f t="shared" si="49"/>
        <v>0.23155522346282914</v>
      </c>
      <c r="AB10" s="7">
        <f t="shared" si="49"/>
        <v>0.2333277186365762</v>
      </c>
      <c r="AC10" s="7">
        <f t="shared" si="49"/>
        <v>0.22487318696098557</v>
      </c>
      <c r="AD10" s="7">
        <f t="shared" si="49"/>
        <v>0.21546996476916522</v>
      </c>
      <c r="AE10" s="7">
        <f t="shared" si="49"/>
        <v>0.21431352947269497</v>
      </c>
      <c r="AF10" s="7">
        <f t="shared" si="49"/>
        <v>0.28702523828460424</v>
      </c>
      <c r="AG10" s="7">
        <f t="shared" si="49"/>
        <v>0.21834546795399407</v>
      </c>
      <c r="AH10" s="7">
        <f t="shared" si="49"/>
        <v>0.2198517916977924</v>
      </c>
      <c r="AI10" s="7">
        <f t="shared" si="49"/>
        <v>0.22150287586684589</v>
      </c>
      <c r="AJ10" s="7">
        <f t="shared" si="49"/>
        <v>0.22328079246987548</v>
      </c>
      <c r="AK10" s="7">
        <f t="shared" ref="AK10:BJ10" si="50">(AJ9+AK15-AK9)/AJ9</f>
        <v>0.22518150038298038</v>
      </c>
      <c r="AL10" s="7">
        <f t="shared" si="50"/>
        <v>0.22720784763213245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L10" s="16"/>
    </row>
    <row r="11" spans="2:64" s="5" customFormat="1" x14ac:dyDescent="0.2">
      <c r="B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5">
        <f>AVERAGE(C10:N10)</f>
        <v>0.22964064957201968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5">
        <f>AVERAGE(O10:Z10)</f>
        <v>0.23224715667443838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5">
        <f>AVERAGE(AA10:AL10)</f>
        <v>0.22849459479920631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5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5"/>
    </row>
    <row r="12" spans="2:64" s="5" customFormat="1" x14ac:dyDescent="0.2">
      <c r="B12" s="24">
        <v>0.5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5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5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5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5"/>
    </row>
    <row r="13" spans="2:64" s="19" customFormat="1" x14ac:dyDescent="0.2">
      <c r="B13" s="21" t="s">
        <v>45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L13" s="23"/>
    </row>
    <row r="14" spans="2:64" x14ac:dyDescent="0.2">
      <c r="B14" s="4"/>
    </row>
    <row r="15" spans="2:64" s="41" customFormat="1" x14ac:dyDescent="0.2">
      <c r="B15" s="40" t="s">
        <v>28</v>
      </c>
      <c r="D15" s="42">
        <f t="shared" ref="D15:AI15" si="51">IF(C6&lt;0,0,C6*50%)</f>
        <v>100</v>
      </c>
      <c r="E15" s="42">
        <f t="shared" si="51"/>
        <v>25</v>
      </c>
      <c r="F15" s="42">
        <f t="shared" si="51"/>
        <v>31.25</v>
      </c>
      <c r="G15" s="42">
        <f t="shared" si="51"/>
        <v>39.0625</v>
      </c>
      <c r="H15" s="42">
        <f t="shared" si="51"/>
        <v>48.828125</v>
      </c>
      <c r="I15" s="42">
        <f t="shared" si="51"/>
        <v>61.03515625</v>
      </c>
      <c r="J15" s="42">
        <f t="shared" si="51"/>
        <v>76.2939453125</v>
      </c>
      <c r="K15" s="42">
        <f t="shared" si="51"/>
        <v>95.367431640625</v>
      </c>
      <c r="L15" s="42">
        <f t="shared" si="51"/>
        <v>119.20928955078125</v>
      </c>
      <c r="M15" s="42">
        <f t="shared" si="51"/>
        <v>149.01161193847656</v>
      </c>
      <c r="N15" s="42">
        <f t="shared" si="51"/>
        <v>186.2645149230957</v>
      </c>
      <c r="O15" s="42">
        <f t="shared" si="51"/>
        <v>232.83064365386963</v>
      </c>
      <c r="P15" s="42">
        <f t="shared" si="51"/>
        <v>145.51915228366852</v>
      </c>
      <c r="Q15" s="42">
        <f t="shared" si="51"/>
        <v>163.70904631912708</v>
      </c>
      <c r="R15" s="42">
        <f t="shared" si="51"/>
        <v>184.17267710901797</v>
      </c>
      <c r="S15" s="42">
        <f t="shared" si="51"/>
        <v>207.19426174764521</v>
      </c>
      <c r="T15" s="42">
        <f t="shared" si="51"/>
        <v>233.09354446610087</v>
      </c>
      <c r="U15" s="42">
        <f t="shared" si="51"/>
        <v>262.23023752436347</v>
      </c>
      <c r="V15" s="42">
        <f t="shared" si="51"/>
        <v>295.00901721490891</v>
      </c>
      <c r="W15" s="42">
        <f t="shared" si="51"/>
        <v>331.88514436677269</v>
      </c>
      <c r="X15" s="42">
        <f t="shared" si="51"/>
        <v>373.37078741261894</v>
      </c>
      <c r="Y15" s="42">
        <f t="shared" si="51"/>
        <v>420.04213583919636</v>
      </c>
      <c r="Z15" s="42">
        <f t="shared" si="51"/>
        <v>472.54740281909608</v>
      </c>
      <c r="AA15" s="42">
        <f t="shared" si="51"/>
        <v>531.61582817148337</v>
      </c>
      <c r="AB15" s="42">
        <f t="shared" si="51"/>
        <v>334.91797174803469</v>
      </c>
      <c r="AC15" s="42">
        <f t="shared" si="51"/>
        <v>358.36222977039688</v>
      </c>
      <c r="AD15" s="42">
        <f t="shared" si="51"/>
        <v>383.44758585432464</v>
      </c>
      <c r="AE15" s="42">
        <f t="shared" si="51"/>
        <v>410.28891686412771</v>
      </c>
      <c r="AF15" s="42">
        <f t="shared" si="51"/>
        <v>439.00914104461663</v>
      </c>
      <c r="AG15" s="42">
        <f t="shared" si="51"/>
        <v>469.73978091774006</v>
      </c>
      <c r="AH15" s="42">
        <f t="shared" si="51"/>
        <v>502.62156558198149</v>
      </c>
      <c r="AI15" s="42">
        <f t="shared" si="51"/>
        <v>537.80507517272054</v>
      </c>
      <c r="AJ15" s="42">
        <f t="shared" ref="AJ15:BJ15" si="52">IF(AI6&lt;0,0,AI6*50%)</f>
        <v>575.45143043481039</v>
      </c>
      <c r="AK15" s="42">
        <f t="shared" si="52"/>
        <v>615.73303056524674</v>
      </c>
      <c r="AL15" s="42">
        <f t="shared" si="52"/>
        <v>658.83434270481484</v>
      </c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L15" s="42"/>
    </row>
    <row r="16" spans="2:64" x14ac:dyDescent="0.2">
      <c r="B16" s="4" t="s">
        <v>56</v>
      </c>
      <c r="E16" s="2">
        <f>D$15*70%</f>
        <v>70</v>
      </c>
      <c r="F16" s="2">
        <f>D$15*50%</f>
        <v>50</v>
      </c>
      <c r="G16" s="2">
        <f>D$15*40%</f>
        <v>40</v>
      </c>
      <c r="H16" s="2">
        <f>D$15*30%</f>
        <v>30</v>
      </c>
      <c r="I16" s="2">
        <f>E$15*25%</f>
        <v>6.25</v>
      </c>
      <c r="J16" s="2">
        <f>F$15*15%</f>
        <v>4.6875</v>
      </c>
      <c r="K16" s="2">
        <f>G$15*10%</f>
        <v>3.90625</v>
      </c>
      <c r="L16" s="2">
        <f t="shared" ref="J16:BJ16" si="53">K16</f>
        <v>3.90625</v>
      </c>
      <c r="M16" s="2">
        <f t="shared" si="53"/>
        <v>3.90625</v>
      </c>
      <c r="N16" s="2">
        <f t="shared" si="53"/>
        <v>3.90625</v>
      </c>
      <c r="O16" s="2">
        <f t="shared" si="53"/>
        <v>3.90625</v>
      </c>
      <c r="P16" s="2">
        <f t="shared" si="53"/>
        <v>3.90625</v>
      </c>
      <c r="Q16" s="2">
        <f t="shared" si="53"/>
        <v>3.90625</v>
      </c>
      <c r="R16" s="2">
        <f t="shared" si="53"/>
        <v>3.90625</v>
      </c>
      <c r="S16" s="2">
        <f t="shared" si="53"/>
        <v>3.90625</v>
      </c>
      <c r="T16" s="2">
        <f t="shared" si="53"/>
        <v>3.90625</v>
      </c>
      <c r="U16" s="2">
        <f>T16/2</f>
        <v>1.953125</v>
      </c>
      <c r="V16" s="2">
        <f t="shared" ref="V16:BA47" si="54">U16/2</f>
        <v>0.9765625</v>
      </c>
      <c r="W16" s="2">
        <f t="shared" si="54"/>
        <v>0.48828125</v>
      </c>
      <c r="X16" s="2">
        <f t="shared" si="54"/>
        <v>0.244140625</v>
      </c>
      <c r="Y16" s="2">
        <f t="shared" si="54"/>
        <v>0.1220703125</v>
      </c>
      <c r="Z16" s="2">
        <f t="shared" si="54"/>
        <v>6.103515625E-2</v>
      </c>
      <c r="AA16" s="2">
        <f t="shared" si="54"/>
        <v>3.0517578125E-2</v>
      </c>
      <c r="AB16" s="2">
        <f t="shared" si="54"/>
        <v>1.52587890625E-2</v>
      </c>
      <c r="AC16" s="2">
        <f t="shared" si="54"/>
        <v>7.62939453125E-3</v>
      </c>
      <c r="AD16" s="2">
        <f t="shared" si="54"/>
        <v>3.814697265625E-3</v>
      </c>
      <c r="AE16" s="2">
        <f t="shared" si="54"/>
        <v>1.9073486328125E-3</v>
      </c>
      <c r="AF16" s="2">
        <f t="shared" si="54"/>
        <v>9.5367431640625E-4</v>
      </c>
      <c r="AG16" s="2">
        <f t="shared" si="54"/>
        <v>4.76837158203125E-4</v>
      </c>
      <c r="AH16" s="2">
        <f t="shared" si="54"/>
        <v>2.384185791015625E-4</v>
      </c>
      <c r="AI16" s="2">
        <f t="shared" si="54"/>
        <v>1.1920928955078125E-4</v>
      </c>
      <c r="AJ16" s="2">
        <f t="shared" si="54"/>
        <v>5.9604644775390625E-5</v>
      </c>
      <c r="AK16" s="2">
        <f t="shared" si="54"/>
        <v>2.9802322387695312E-5</v>
      </c>
      <c r="AL16" s="2">
        <f t="shared" si="54"/>
        <v>1.4901161193847656E-5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2:76" x14ac:dyDescent="0.2">
      <c r="F17" s="2">
        <f>E$15*70%</f>
        <v>17.5</v>
      </c>
      <c r="G17" s="2">
        <f>E$15*50%</f>
        <v>12.5</v>
      </c>
      <c r="H17" s="2">
        <f>E$15*40%</f>
        <v>10</v>
      </c>
      <c r="I17" s="2">
        <f>E$15*30%</f>
        <v>7.5</v>
      </c>
      <c r="J17" s="2">
        <f>F$15*25%</f>
        <v>7.8125</v>
      </c>
      <c r="K17" s="2">
        <f>G$15*15%</f>
        <v>5.859375</v>
      </c>
      <c r="L17" s="2">
        <f>H$15*10%</f>
        <v>4.8828125</v>
      </c>
      <c r="M17" s="2">
        <f t="shared" ref="M17" si="55">L17</f>
        <v>4.8828125</v>
      </c>
      <c r="N17" s="2">
        <f t="shared" ref="N17:N18" si="56">M17</f>
        <v>4.8828125</v>
      </c>
      <c r="O17" s="2">
        <f t="shared" ref="O17:O19" si="57">N17</f>
        <v>4.8828125</v>
      </c>
      <c r="P17" s="2">
        <f t="shared" ref="P17:P20" si="58">O17</f>
        <v>4.8828125</v>
      </c>
      <c r="Q17" s="2">
        <f t="shared" ref="Q17:Q21" si="59">P17</f>
        <v>4.8828125</v>
      </c>
      <c r="R17" s="2">
        <f t="shared" ref="R17:R22" si="60">Q17</f>
        <v>4.8828125</v>
      </c>
      <c r="S17" s="2">
        <f t="shared" ref="S17:S23" si="61">R17</f>
        <v>4.8828125</v>
      </c>
      <c r="T17" s="2">
        <f t="shared" ref="T17:T24" si="62">S17</f>
        <v>4.8828125</v>
      </c>
      <c r="U17" s="2">
        <f t="shared" ref="U17:U25" si="63">T17</f>
        <v>4.8828125</v>
      </c>
      <c r="V17" s="2">
        <f>U17/2</f>
        <v>2.44140625</v>
      </c>
      <c r="W17" s="2">
        <f t="shared" si="54"/>
        <v>1.220703125</v>
      </c>
      <c r="X17" s="2">
        <f t="shared" si="54"/>
        <v>0.6103515625</v>
      </c>
      <c r="Y17" s="2">
        <f t="shared" si="54"/>
        <v>0.30517578125</v>
      </c>
      <c r="Z17" s="2">
        <f t="shared" si="54"/>
        <v>0.152587890625</v>
      </c>
      <c r="AA17" s="2">
        <f t="shared" si="54"/>
        <v>7.62939453125E-2</v>
      </c>
      <c r="AB17" s="2">
        <f t="shared" si="54"/>
        <v>3.814697265625E-2</v>
      </c>
      <c r="AC17" s="2">
        <f t="shared" si="54"/>
        <v>1.9073486328125E-2</v>
      </c>
      <c r="AD17" s="2">
        <f t="shared" si="54"/>
        <v>9.5367431640625E-3</v>
      </c>
      <c r="AE17" s="2">
        <f t="shared" si="54"/>
        <v>4.76837158203125E-3</v>
      </c>
      <c r="AF17" s="2">
        <f t="shared" si="54"/>
        <v>2.384185791015625E-3</v>
      </c>
      <c r="AG17" s="2">
        <f t="shared" si="54"/>
        <v>1.1920928955078125E-3</v>
      </c>
      <c r="AH17" s="2">
        <f t="shared" si="54"/>
        <v>5.9604644775390625E-4</v>
      </c>
      <c r="AI17" s="2">
        <f t="shared" si="54"/>
        <v>2.9802322387695312E-4</v>
      </c>
      <c r="AJ17" s="2">
        <f t="shared" si="54"/>
        <v>1.4901161193847656E-4</v>
      </c>
      <c r="AK17" s="2">
        <f t="shared" si="54"/>
        <v>7.4505805969238281E-5</v>
      </c>
      <c r="AL17" s="2">
        <f t="shared" si="54"/>
        <v>3.7252902984619141E-5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2:76" x14ac:dyDescent="0.2">
      <c r="G18" s="2">
        <f>F$15*70%</f>
        <v>21.875</v>
      </c>
      <c r="H18" s="2">
        <f>F$15*50%</f>
        <v>15.625</v>
      </c>
      <c r="I18" s="2">
        <f>F$15*40%</f>
        <v>12.5</v>
      </c>
      <c r="J18" s="2">
        <f>F$15*30%</f>
        <v>9.375</v>
      </c>
      <c r="K18" s="2">
        <f>G$15*25%</f>
        <v>9.765625</v>
      </c>
      <c r="L18" s="2">
        <f>H$15*15%</f>
        <v>7.32421875</v>
      </c>
      <c r="M18" s="2">
        <f>I$15*10%</f>
        <v>6.103515625</v>
      </c>
      <c r="N18" s="2">
        <f t="shared" si="56"/>
        <v>6.103515625</v>
      </c>
      <c r="O18" s="2">
        <f t="shared" si="57"/>
        <v>6.103515625</v>
      </c>
      <c r="P18" s="2">
        <f t="shared" si="58"/>
        <v>6.103515625</v>
      </c>
      <c r="Q18" s="2">
        <f t="shared" si="59"/>
        <v>6.103515625</v>
      </c>
      <c r="R18" s="2">
        <f t="shared" si="60"/>
        <v>6.103515625</v>
      </c>
      <c r="S18" s="2">
        <f t="shared" si="61"/>
        <v>6.103515625</v>
      </c>
      <c r="T18" s="2">
        <f t="shared" si="62"/>
        <v>6.103515625</v>
      </c>
      <c r="U18" s="2">
        <f t="shared" si="63"/>
        <v>6.103515625</v>
      </c>
      <c r="V18" s="2">
        <f t="shared" ref="V18:V26" si="64">U18</f>
        <v>6.103515625</v>
      </c>
      <c r="W18" s="2">
        <f>V18/2</f>
        <v>3.0517578125</v>
      </c>
      <c r="X18" s="2">
        <f t="shared" si="54"/>
        <v>1.52587890625</v>
      </c>
      <c r="Y18" s="2">
        <f t="shared" si="54"/>
        <v>0.762939453125</v>
      </c>
      <c r="Z18" s="2">
        <f t="shared" si="54"/>
        <v>0.3814697265625</v>
      </c>
      <c r="AA18" s="2">
        <f t="shared" si="54"/>
        <v>0.19073486328125</v>
      </c>
      <c r="AB18" s="2">
        <f t="shared" si="54"/>
        <v>9.5367431640625E-2</v>
      </c>
      <c r="AC18" s="2">
        <f t="shared" si="54"/>
        <v>4.76837158203125E-2</v>
      </c>
      <c r="AD18" s="2">
        <f t="shared" si="54"/>
        <v>2.384185791015625E-2</v>
      </c>
      <c r="AE18" s="2">
        <f t="shared" si="54"/>
        <v>1.1920928955078125E-2</v>
      </c>
      <c r="AF18" s="2">
        <f t="shared" si="54"/>
        <v>5.9604644775390625E-3</v>
      </c>
      <c r="AG18" s="2">
        <f t="shared" si="54"/>
        <v>2.9802322387695312E-3</v>
      </c>
      <c r="AH18" s="2">
        <f t="shared" si="54"/>
        <v>1.4901161193847656E-3</v>
      </c>
      <c r="AI18" s="2">
        <f t="shared" si="54"/>
        <v>7.4505805969238281E-4</v>
      </c>
      <c r="AJ18" s="2">
        <f t="shared" si="54"/>
        <v>3.7252902984619141E-4</v>
      </c>
      <c r="AK18" s="2">
        <f t="shared" si="54"/>
        <v>1.862645149230957E-4</v>
      </c>
      <c r="AL18" s="2">
        <f t="shared" si="54"/>
        <v>9.3132257461547852E-5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2:76" x14ac:dyDescent="0.2">
      <c r="F19" s="3"/>
      <c r="H19" s="2">
        <f>G$15*70%</f>
        <v>27.34375</v>
      </c>
      <c r="I19" s="2">
        <f>G$15*50%</f>
        <v>19.53125</v>
      </c>
      <c r="J19" s="2">
        <f>G$15*40%</f>
        <v>15.625</v>
      </c>
      <c r="K19" s="2">
        <f>G$15*30%</f>
        <v>11.71875</v>
      </c>
      <c r="L19" s="2">
        <f>H$15*25%</f>
        <v>12.20703125</v>
      </c>
      <c r="M19" s="2">
        <f>I$15*15%</f>
        <v>9.1552734375</v>
      </c>
      <c r="N19" s="2">
        <f>J$15*10%</f>
        <v>7.62939453125</v>
      </c>
      <c r="O19" s="2">
        <f t="shared" si="57"/>
        <v>7.62939453125</v>
      </c>
      <c r="P19" s="2">
        <f t="shared" si="58"/>
        <v>7.62939453125</v>
      </c>
      <c r="Q19" s="2">
        <f t="shared" si="59"/>
        <v>7.62939453125</v>
      </c>
      <c r="R19" s="2">
        <f t="shared" si="60"/>
        <v>7.62939453125</v>
      </c>
      <c r="S19" s="2">
        <f t="shared" si="61"/>
        <v>7.62939453125</v>
      </c>
      <c r="T19" s="2">
        <f t="shared" si="62"/>
        <v>7.62939453125</v>
      </c>
      <c r="U19" s="2">
        <f t="shared" si="63"/>
        <v>7.62939453125</v>
      </c>
      <c r="V19" s="2">
        <f t="shared" si="64"/>
        <v>7.62939453125</v>
      </c>
      <c r="W19" s="2">
        <f t="shared" ref="W19:W27" si="65">V19</f>
        <v>7.62939453125</v>
      </c>
      <c r="X19" s="2">
        <f>W19/2</f>
        <v>3.814697265625</v>
      </c>
      <c r="Y19" s="2">
        <f t="shared" si="54"/>
        <v>1.9073486328125</v>
      </c>
      <c r="Z19" s="2">
        <f t="shared" si="54"/>
        <v>0.95367431640625</v>
      </c>
      <c r="AA19" s="2">
        <f t="shared" si="54"/>
        <v>0.476837158203125</v>
      </c>
      <c r="AB19" s="2">
        <f t="shared" si="54"/>
        <v>0.2384185791015625</v>
      </c>
      <c r="AC19" s="2">
        <f t="shared" si="54"/>
        <v>0.11920928955078125</v>
      </c>
      <c r="AD19" s="2">
        <f t="shared" si="54"/>
        <v>5.9604644775390625E-2</v>
      </c>
      <c r="AE19" s="2">
        <f t="shared" si="54"/>
        <v>2.9802322387695312E-2</v>
      </c>
      <c r="AF19" s="2">
        <f t="shared" si="54"/>
        <v>1.4901161193847656E-2</v>
      </c>
      <c r="AG19" s="2">
        <f t="shared" si="54"/>
        <v>7.4505805969238281E-3</v>
      </c>
      <c r="AH19" s="2">
        <f t="shared" si="54"/>
        <v>3.7252902984619141E-3</v>
      </c>
      <c r="AI19" s="2">
        <f t="shared" si="54"/>
        <v>1.862645149230957E-3</v>
      </c>
      <c r="AJ19" s="2">
        <f t="shared" si="54"/>
        <v>9.3132257461547852E-4</v>
      </c>
      <c r="AK19" s="2">
        <f t="shared" si="54"/>
        <v>4.6566128730773926E-4</v>
      </c>
      <c r="AL19" s="2">
        <f t="shared" si="54"/>
        <v>2.3283064365386963E-4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2:76" x14ac:dyDescent="0.2">
      <c r="I20" s="2">
        <f>H$15*70%</f>
        <v>34.1796875</v>
      </c>
      <c r="J20" s="2">
        <f>H$15*50%</f>
        <v>24.4140625</v>
      </c>
      <c r="K20" s="2">
        <f>H$15*40%</f>
        <v>19.53125</v>
      </c>
      <c r="L20" s="2">
        <f>H$15*30%</f>
        <v>14.6484375</v>
      </c>
      <c r="M20" s="2">
        <f>I$15*25%</f>
        <v>15.2587890625</v>
      </c>
      <c r="N20" s="2">
        <f>J$15*15%</f>
        <v>11.444091796875</v>
      </c>
      <c r="O20" s="2">
        <f>K$15*10%</f>
        <v>9.5367431640625</v>
      </c>
      <c r="P20" s="2">
        <f t="shared" si="58"/>
        <v>9.5367431640625</v>
      </c>
      <c r="Q20" s="2">
        <f t="shared" si="59"/>
        <v>9.5367431640625</v>
      </c>
      <c r="R20" s="2">
        <f t="shared" si="60"/>
        <v>9.5367431640625</v>
      </c>
      <c r="S20" s="2">
        <f t="shared" si="61"/>
        <v>9.5367431640625</v>
      </c>
      <c r="T20" s="2">
        <f t="shared" si="62"/>
        <v>9.5367431640625</v>
      </c>
      <c r="U20" s="2">
        <f t="shared" si="63"/>
        <v>9.5367431640625</v>
      </c>
      <c r="V20" s="2">
        <f t="shared" si="64"/>
        <v>9.5367431640625</v>
      </c>
      <c r="W20" s="2">
        <f t="shared" si="65"/>
        <v>9.5367431640625</v>
      </c>
      <c r="X20" s="2">
        <f t="shared" ref="X20:X28" si="66">W20</f>
        <v>9.5367431640625</v>
      </c>
      <c r="Y20" s="2">
        <f>X20/2</f>
        <v>4.76837158203125</v>
      </c>
      <c r="Z20" s="2">
        <f t="shared" si="54"/>
        <v>2.384185791015625</v>
      </c>
      <c r="AA20" s="2">
        <f t="shared" si="54"/>
        <v>1.1920928955078125</v>
      </c>
      <c r="AB20" s="2">
        <f t="shared" si="54"/>
        <v>0.59604644775390625</v>
      </c>
      <c r="AC20" s="2">
        <f t="shared" si="54"/>
        <v>0.29802322387695312</v>
      </c>
      <c r="AD20" s="2">
        <f t="shared" si="54"/>
        <v>0.14901161193847656</v>
      </c>
      <c r="AE20" s="2">
        <f t="shared" si="54"/>
        <v>7.4505805969238281E-2</v>
      </c>
      <c r="AF20" s="2">
        <f t="shared" si="54"/>
        <v>3.7252902984619141E-2</v>
      </c>
      <c r="AG20" s="2">
        <f t="shared" si="54"/>
        <v>1.862645149230957E-2</v>
      </c>
      <c r="AH20" s="2">
        <f t="shared" si="54"/>
        <v>9.3132257461547852E-3</v>
      </c>
      <c r="AI20" s="2">
        <f t="shared" si="54"/>
        <v>4.6566128730773926E-3</v>
      </c>
      <c r="AJ20" s="2">
        <f t="shared" si="54"/>
        <v>2.3283064365386963E-3</v>
      </c>
      <c r="AK20" s="2">
        <f t="shared" si="54"/>
        <v>1.1641532182693481E-3</v>
      </c>
      <c r="AL20" s="2">
        <f t="shared" si="54"/>
        <v>5.8207660913467407E-4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2:76" x14ac:dyDescent="0.2">
      <c r="J21" s="2">
        <f>I$15*70%</f>
        <v>42.724609375</v>
      </c>
      <c r="K21" s="2">
        <f>I$15*50%</f>
        <v>30.517578125</v>
      </c>
      <c r="L21" s="2">
        <f>I$15*40%</f>
        <v>24.4140625</v>
      </c>
      <c r="M21" s="2">
        <f>I$15*30%</f>
        <v>18.310546875</v>
      </c>
      <c r="N21" s="2">
        <f>J$15*25%</f>
        <v>19.073486328125</v>
      </c>
      <c r="O21" s="2">
        <f>K$15*15%</f>
        <v>14.30511474609375</v>
      </c>
      <c r="P21" s="2">
        <f>L$15*10%</f>
        <v>11.920928955078125</v>
      </c>
      <c r="Q21" s="2">
        <f t="shared" si="59"/>
        <v>11.920928955078125</v>
      </c>
      <c r="R21" s="2">
        <f t="shared" si="60"/>
        <v>11.920928955078125</v>
      </c>
      <c r="S21" s="2">
        <f t="shared" si="61"/>
        <v>11.920928955078125</v>
      </c>
      <c r="T21" s="2">
        <f t="shared" si="62"/>
        <v>11.920928955078125</v>
      </c>
      <c r="U21" s="2">
        <f t="shared" si="63"/>
        <v>11.920928955078125</v>
      </c>
      <c r="V21" s="2">
        <f t="shared" si="64"/>
        <v>11.920928955078125</v>
      </c>
      <c r="W21" s="2">
        <f t="shared" si="65"/>
        <v>11.920928955078125</v>
      </c>
      <c r="X21" s="2">
        <f t="shared" si="66"/>
        <v>11.920928955078125</v>
      </c>
      <c r="Y21" s="2">
        <f t="shared" ref="Y21:Y29" si="67">X21</f>
        <v>11.920928955078125</v>
      </c>
      <c r="Z21" s="2">
        <f>Y21/2</f>
        <v>5.9604644775390625</v>
      </c>
      <c r="AA21" s="2">
        <f t="shared" si="54"/>
        <v>2.9802322387695312</v>
      </c>
      <c r="AB21" s="2">
        <f t="shared" si="54"/>
        <v>1.4901161193847656</v>
      </c>
      <c r="AC21" s="2">
        <f t="shared" si="54"/>
        <v>0.74505805969238281</v>
      </c>
      <c r="AD21" s="2">
        <f t="shared" si="54"/>
        <v>0.37252902984619141</v>
      </c>
      <c r="AE21" s="2">
        <f t="shared" si="54"/>
        <v>0.1862645149230957</v>
      </c>
      <c r="AF21" s="2">
        <f t="shared" si="54"/>
        <v>9.3132257461547852E-2</v>
      </c>
      <c r="AG21" s="2">
        <f t="shared" si="54"/>
        <v>4.6566128730773926E-2</v>
      </c>
      <c r="AH21" s="2">
        <f t="shared" si="54"/>
        <v>2.3283064365386963E-2</v>
      </c>
      <c r="AI21" s="2">
        <f t="shared" si="54"/>
        <v>1.1641532182693481E-2</v>
      </c>
      <c r="AJ21" s="2">
        <f t="shared" si="54"/>
        <v>5.8207660913467407E-3</v>
      </c>
      <c r="AK21" s="2">
        <f t="shared" si="54"/>
        <v>2.9103830456733704E-3</v>
      </c>
      <c r="AL21" s="2">
        <f t="shared" si="54"/>
        <v>1.4551915228366852E-3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76" x14ac:dyDescent="0.2">
      <c r="B22" s="2"/>
      <c r="K22" s="2">
        <f>J$15*70%</f>
        <v>53.40576171875</v>
      </c>
      <c r="L22" s="2">
        <f>J$15*50%</f>
        <v>38.14697265625</v>
      </c>
      <c r="M22" s="2">
        <f>J$15*40%</f>
        <v>30.517578125</v>
      </c>
      <c r="N22" s="2">
        <f>J$15*30%</f>
        <v>22.88818359375</v>
      </c>
      <c r="O22" s="2">
        <f>K$15*25%</f>
        <v>23.84185791015625</v>
      </c>
      <c r="P22" s="2">
        <f>L$15*15%</f>
        <v>17.881393432617188</v>
      </c>
      <c r="Q22" s="2">
        <f>M$15*10%</f>
        <v>14.901161193847656</v>
      </c>
      <c r="R22" s="2">
        <f t="shared" si="60"/>
        <v>14.901161193847656</v>
      </c>
      <c r="S22" s="2">
        <f t="shared" si="61"/>
        <v>14.901161193847656</v>
      </c>
      <c r="T22" s="2">
        <f t="shared" si="62"/>
        <v>14.901161193847656</v>
      </c>
      <c r="U22" s="2">
        <f t="shared" si="63"/>
        <v>14.901161193847656</v>
      </c>
      <c r="V22" s="2">
        <f t="shared" si="64"/>
        <v>14.901161193847656</v>
      </c>
      <c r="W22" s="2">
        <f t="shared" si="65"/>
        <v>14.901161193847656</v>
      </c>
      <c r="X22" s="2">
        <f t="shared" si="66"/>
        <v>14.901161193847656</v>
      </c>
      <c r="Y22" s="2">
        <f t="shared" si="67"/>
        <v>14.901161193847656</v>
      </c>
      <c r="Z22" s="2">
        <f t="shared" ref="Z22:Z30" si="68">Y22</f>
        <v>14.901161193847656</v>
      </c>
      <c r="AA22" s="2">
        <f>Z22/2</f>
        <v>7.4505805969238281</v>
      </c>
      <c r="AB22" s="2">
        <f t="shared" ref="AB22:AR37" si="69">AA22/2</f>
        <v>3.7252902984619141</v>
      </c>
      <c r="AC22" s="2">
        <f t="shared" si="69"/>
        <v>1.862645149230957</v>
      </c>
      <c r="AD22" s="2">
        <f t="shared" si="69"/>
        <v>0.93132257461547852</v>
      </c>
      <c r="AE22" s="2">
        <f t="shared" si="69"/>
        <v>0.46566128730773926</v>
      </c>
      <c r="AF22" s="2">
        <f t="shared" si="69"/>
        <v>0.23283064365386963</v>
      </c>
      <c r="AG22" s="2">
        <f t="shared" si="69"/>
        <v>0.11641532182693481</v>
      </c>
      <c r="AH22" s="2">
        <f t="shared" si="69"/>
        <v>5.8207660913467407E-2</v>
      </c>
      <c r="AI22" s="2">
        <f t="shared" si="69"/>
        <v>2.9103830456733704E-2</v>
      </c>
      <c r="AJ22" s="2">
        <f t="shared" si="69"/>
        <v>1.4551915228366852E-2</v>
      </c>
      <c r="AK22" s="2">
        <f t="shared" si="69"/>
        <v>7.2759576141834259E-3</v>
      </c>
      <c r="AL22" s="2">
        <f t="shared" si="69"/>
        <v>3.637978807091713E-3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2:76" x14ac:dyDescent="0.2">
      <c r="B23" s="2"/>
      <c r="L23" s="2">
        <f>K$15*70%</f>
        <v>66.7572021484375</v>
      </c>
      <c r="M23" s="2">
        <f>K$15*50%</f>
        <v>47.6837158203125</v>
      </c>
      <c r="N23" s="2">
        <f>K$15*40%</f>
        <v>38.14697265625</v>
      </c>
      <c r="O23" s="2">
        <f>K$15*30%</f>
        <v>28.6102294921875</v>
      </c>
      <c r="P23" s="2">
        <f>L$15*25%</f>
        <v>29.802322387695312</v>
      </c>
      <c r="Q23" s="2">
        <f>M$15*15%</f>
        <v>22.351741790771484</v>
      </c>
      <c r="R23" s="2">
        <f>N$15*10%</f>
        <v>18.62645149230957</v>
      </c>
      <c r="S23" s="2">
        <f t="shared" si="61"/>
        <v>18.62645149230957</v>
      </c>
      <c r="T23" s="2">
        <f t="shared" si="62"/>
        <v>18.62645149230957</v>
      </c>
      <c r="U23" s="2">
        <f t="shared" si="63"/>
        <v>18.62645149230957</v>
      </c>
      <c r="V23" s="2">
        <f t="shared" si="64"/>
        <v>18.62645149230957</v>
      </c>
      <c r="W23" s="2">
        <f t="shared" si="65"/>
        <v>18.62645149230957</v>
      </c>
      <c r="X23" s="2">
        <f t="shared" si="66"/>
        <v>18.62645149230957</v>
      </c>
      <c r="Y23" s="2">
        <f t="shared" si="67"/>
        <v>18.62645149230957</v>
      </c>
      <c r="Z23" s="2">
        <f t="shared" si="68"/>
        <v>18.62645149230957</v>
      </c>
      <c r="AA23" s="2">
        <f t="shared" ref="AA23:AA31" si="70">Z23</f>
        <v>18.62645149230957</v>
      </c>
      <c r="AB23" s="2">
        <f>AA23/2</f>
        <v>9.3132257461547852</v>
      </c>
      <c r="AC23" s="2">
        <f t="shared" si="69"/>
        <v>4.6566128730773926</v>
      </c>
      <c r="AD23" s="2">
        <f t="shared" si="69"/>
        <v>2.3283064365386963</v>
      </c>
      <c r="AE23" s="2">
        <f t="shared" si="69"/>
        <v>1.1641532182693481</v>
      </c>
      <c r="AF23" s="2">
        <f t="shared" si="69"/>
        <v>0.58207660913467407</v>
      </c>
      <c r="AG23" s="2">
        <f t="shared" si="69"/>
        <v>0.29103830456733704</v>
      </c>
      <c r="AH23" s="2">
        <f t="shared" si="69"/>
        <v>0.14551915228366852</v>
      </c>
      <c r="AI23" s="2">
        <f t="shared" si="69"/>
        <v>7.2759576141834259E-2</v>
      </c>
      <c r="AJ23" s="2">
        <f t="shared" si="69"/>
        <v>3.637978807091713E-2</v>
      </c>
      <c r="AK23" s="2">
        <f t="shared" si="69"/>
        <v>1.8189894035458565E-2</v>
      </c>
      <c r="AL23" s="2">
        <f t="shared" si="69"/>
        <v>9.0949470177292824E-3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2:76" x14ac:dyDescent="0.2">
      <c r="B24" s="3"/>
      <c r="M24" s="2">
        <f>L$15*70%</f>
        <v>83.446502685546875</v>
      </c>
      <c r="N24" s="2">
        <f>L$15*50%</f>
        <v>59.604644775390625</v>
      </c>
      <c r="O24" s="2">
        <f>L$15*40%</f>
        <v>47.6837158203125</v>
      </c>
      <c r="P24" s="2">
        <f>L$15*30%</f>
        <v>35.762786865234375</v>
      </c>
      <c r="Q24" s="2">
        <f>M$15*25%</f>
        <v>37.252902984619141</v>
      </c>
      <c r="R24" s="2">
        <f>N$15*15%</f>
        <v>27.939677238464355</v>
      </c>
      <c r="S24" s="2">
        <f>O$15*10%</f>
        <v>23.283064365386963</v>
      </c>
      <c r="T24" s="2">
        <f t="shared" si="62"/>
        <v>23.283064365386963</v>
      </c>
      <c r="U24" s="2">
        <f t="shared" si="63"/>
        <v>23.283064365386963</v>
      </c>
      <c r="V24" s="2">
        <f t="shared" si="64"/>
        <v>23.283064365386963</v>
      </c>
      <c r="W24" s="2">
        <f t="shared" si="65"/>
        <v>23.283064365386963</v>
      </c>
      <c r="X24" s="2">
        <f t="shared" si="66"/>
        <v>23.283064365386963</v>
      </c>
      <c r="Y24" s="2">
        <f t="shared" si="67"/>
        <v>23.283064365386963</v>
      </c>
      <c r="Z24" s="2">
        <f t="shared" si="68"/>
        <v>23.283064365386963</v>
      </c>
      <c r="AA24" s="2">
        <f t="shared" si="70"/>
        <v>23.283064365386963</v>
      </c>
      <c r="AB24" s="2">
        <f t="shared" ref="AB24:AB32" si="71">AA24</f>
        <v>23.283064365386963</v>
      </c>
      <c r="AC24" s="2">
        <f>AB24/2</f>
        <v>11.641532182693481</v>
      </c>
      <c r="AD24" s="2">
        <f t="shared" si="69"/>
        <v>5.8207660913467407</v>
      </c>
      <c r="AE24" s="2">
        <f t="shared" si="69"/>
        <v>2.9103830456733704</v>
      </c>
      <c r="AF24" s="2">
        <f t="shared" si="69"/>
        <v>1.4551915228366852</v>
      </c>
      <c r="AG24" s="2">
        <f t="shared" si="69"/>
        <v>0.72759576141834259</v>
      </c>
      <c r="AH24" s="2">
        <f t="shared" si="69"/>
        <v>0.3637978807091713</v>
      </c>
      <c r="AI24" s="2">
        <f t="shared" si="69"/>
        <v>0.18189894035458565</v>
      </c>
      <c r="AJ24" s="2">
        <f t="shared" si="69"/>
        <v>9.0949470177292824E-2</v>
      </c>
      <c r="AK24" s="2">
        <f t="shared" si="69"/>
        <v>4.5474735088646412E-2</v>
      </c>
      <c r="AL24" s="2">
        <f t="shared" si="69"/>
        <v>2.2737367544323206E-2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76" x14ac:dyDescent="0.2">
      <c r="N25" s="2">
        <f>M$15*70%</f>
        <v>104.30812835693359</v>
      </c>
      <c r="O25" s="2">
        <f>M$15*50%</f>
        <v>74.505805969238281</v>
      </c>
      <c r="P25" s="2">
        <f>M$15*40%</f>
        <v>59.604644775390625</v>
      </c>
      <c r="Q25" s="2">
        <f>M$15*30%</f>
        <v>44.703483581542969</v>
      </c>
      <c r="R25" s="2">
        <f>N$15*25%</f>
        <v>46.566128730773926</v>
      </c>
      <c r="S25" s="2">
        <f>O$15*15%</f>
        <v>34.924596548080444</v>
      </c>
      <c r="T25" s="2">
        <f>P$15*10%</f>
        <v>14.551915228366852</v>
      </c>
      <c r="U25" s="2">
        <f t="shared" si="63"/>
        <v>14.551915228366852</v>
      </c>
      <c r="V25" s="2">
        <f t="shared" si="64"/>
        <v>14.551915228366852</v>
      </c>
      <c r="W25" s="2">
        <f t="shared" si="65"/>
        <v>14.551915228366852</v>
      </c>
      <c r="X25" s="2">
        <f t="shared" si="66"/>
        <v>14.551915228366852</v>
      </c>
      <c r="Y25" s="2">
        <f t="shared" si="67"/>
        <v>14.551915228366852</v>
      </c>
      <c r="Z25" s="2">
        <f t="shared" si="68"/>
        <v>14.551915228366852</v>
      </c>
      <c r="AA25" s="2">
        <f t="shared" si="70"/>
        <v>14.551915228366852</v>
      </c>
      <c r="AB25" s="2">
        <f t="shared" si="71"/>
        <v>14.551915228366852</v>
      </c>
      <c r="AC25" s="2">
        <f t="shared" ref="AC25:AC33" si="72">AB25</f>
        <v>14.551915228366852</v>
      </c>
      <c r="AD25" s="2">
        <f>AC25/2</f>
        <v>7.2759576141834259</v>
      </c>
      <c r="AE25" s="2">
        <f t="shared" si="69"/>
        <v>3.637978807091713</v>
      </c>
      <c r="AF25" s="2">
        <f t="shared" si="69"/>
        <v>1.8189894035458565</v>
      </c>
      <c r="AG25" s="2">
        <f t="shared" si="69"/>
        <v>0.90949470177292824</v>
      </c>
      <c r="AH25" s="2">
        <f t="shared" si="69"/>
        <v>0.45474735088646412</v>
      </c>
      <c r="AI25" s="2">
        <f t="shared" si="69"/>
        <v>0.22737367544323206</v>
      </c>
      <c r="AJ25" s="2">
        <f t="shared" si="69"/>
        <v>0.11368683772161603</v>
      </c>
      <c r="AK25" s="2">
        <f t="shared" si="69"/>
        <v>5.6843418860808015E-2</v>
      </c>
      <c r="AL25" s="2">
        <f t="shared" si="69"/>
        <v>2.8421709430404007E-2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2:76" x14ac:dyDescent="0.2">
      <c r="O26" s="2">
        <f>N$15*70%</f>
        <v>130.38516044616699</v>
      </c>
      <c r="P26" s="2">
        <f>N$15*50%</f>
        <v>93.132257461547852</v>
      </c>
      <c r="Q26" s="2">
        <f>N$15*40%</f>
        <v>74.505805969238281</v>
      </c>
      <c r="R26" s="2">
        <f>N$15*30%</f>
        <v>55.879354476928711</v>
      </c>
      <c r="S26" s="2">
        <f>O$15*25%</f>
        <v>58.207660913467407</v>
      </c>
      <c r="T26" s="2">
        <f>P$15*15%</f>
        <v>21.827872842550278</v>
      </c>
      <c r="U26" s="2">
        <f>Q$15*10%</f>
        <v>16.370904631912708</v>
      </c>
      <c r="V26" s="2">
        <f t="shared" si="64"/>
        <v>16.370904631912708</v>
      </c>
      <c r="W26" s="2">
        <f t="shared" si="65"/>
        <v>16.370904631912708</v>
      </c>
      <c r="X26" s="2">
        <f t="shared" si="66"/>
        <v>16.370904631912708</v>
      </c>
      <c r="Y26" s="2">
        <f t="shared" si="67"/>
        <v>16.370904631912708</v>
      </c>
      <c r="Z26" s="2">
        <f t="shared" si="68"/>
        <v>16.370904631912708</v>
      </c>
      <c r="AA26" s="2">
        <f t="shared" si="70"/>
        <v>16.370904631912708</v>
      </c>
      <c r="AB26" s="2">
        <f t="shared" si="71"/>
        <v>16.370904631912708</v>
      </c>
      <c r="AC26" s="2">
        <f t="shared" si="72"/>
        <v>16.370904631912708</v>
      </c>
      <c r="AD26" s="2">
        <f t="shared" ref="AD26:AD34" si="73">AC26</f>
        <v>16.370904631912708</v>
      </c>
      <c r="AE26" s="2">
        <f>AD26/2</f>
        <v>8.1854523159563541</v>
      </c>
      <c r="AF26" s="2">
        <f t="shared" si="69"/>
        <v>4.0927261579781771</v>
      </c>
      <c r="AG26" s="2">
        <f t="shared" si="69"/>
        <v>2.0463630789890885</v>
      </c>
      <c r="AH26" s="2">
        <f t="shared" si="69"/>
        <v>1.0231815394945443</v>
      </c>
      <c r="AI26" s="2">
        <f t="shared" si="69"/>
        <v>0.51159076974727213</v>
      </c>
      <c r="AJ26" s="2">
        <f t="shared" si="69"/>
        <v>0.25579538487363607</v>
      </c>
      <c r="AK26" s="2">
        <f t="shared" si="69"/>
        <v>0.12789769243681803</v>
      </c>
      <c r="AL26" s="2">
        <f t="shared" si="69"/>
        <v>6.3948846218409017E-2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2:76" x14ac:dyDescent="0.2">
      <c r="P27" s="2">
        <f>O$15*70%</f>
        <v>162.98145055770874</v>
      </c>
      <c r="Q27" s="2">
        <f>O$15*50%</f>
        <v>116.41532182693481</v>
      </c>
      <c r="R27" s="2">
        <f>O$15*40%</f>
        <v>93.132257461547852</v>
      </c>
      <c r="S27" s="2">
        <f>O$15*30%</f>
        <v>69.849193096160889</v>
      </c>
      <c r="T27" s="2">
        <f>P$15*25%</f>
        <v>36.37978807091713</v>
      </c>
      <c r="U27" s="2">
        <f>Q$15*15%</f>
        <v>24.556356947869062</v>
      </c>
      <c r="V27" s="2">
        <f>R$15*10%</f>
        <v>18.417267710901797</v>
      </c>
      <c r="W27" s="2">
        <f t="shared" si="65"/>
        <v>18.417267710901797</v>
      </c>
      <c r="X27" s="2">
        <f t="shared" si="66"/>
        <v>18.417267710901797</v>
      </c>
      <c r="Y27" s="2">
        <f t="shared" si="67"/>
        <v>18.417267710901797</v>
      </c>
      <c r="Z27" s="2">
        <f t="shared" si="68"/>
        <v>18.417267710901797</v>
      </c>
      <c r="AA27" s="2">
        <f t="shared" si="70"/>
        <v>18.417267710901797</v>
      </c>
      <c r="AB27" s="2">
        <f t="shared" si="71"/>
        <v>18.417267710901797</v>
      </c>
      <c r="AC27" s="2">
        <f t="shared" si="72"/>
        <v>18.417267710901797</v>
      </c>
      <c r="AD27" s="2">
        <f t="shared" si="73"/>
        <v>18.417267710901797</v>
      </c>
      <c r="AE27" s="2">
        <f t="shared" ref="AE27:AE35" si="74">AD27</f>
        <v>18.417267710901797</v>
      </c>
      <c r="AF27" s="2">
        <f>AE27/2</f>
        <v>9.2086338554508984</v>
      </c>
      <c r="AG27" s="2">
        <f t="shared" si="69"/>
        <v>4.6043169277254492</v>
      </c>
      <c r="AH27" s="2">
        <f t="shared" si="69"/>
        <v>2.3021584638627246</v>
      </c>
      <c r="AI27" s="2">
        <f t="shared" si="69"/>
        <v>1.1510792319313623</v>
      </c>
      <c r="AJ27" s="2">
        <f t="shared" si="69"/>
        <v>0.57553961596568115</v>
      </c>
      <c r="AK27" s="2">
        <f t="shared" si="69"/>
        <v>0.28776980798284058</v>
      </c>
      <c r="AL27" s="2">
        <f t="shared" si="69"/>
        <v>0.14388490399142029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2:76" x14ac:dyDescent="0.2">
      <c r="B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>P$15*70%</f>
        <v>101.86340659856796</v>
      </c>
      <c r="R28" s="2">
        <f>P$15*50%</f>
        <v>72.759576141834259</v>
      </c>
      <c r="S28" s="2">
        <f>P$15*40%</f>
        <v>58.207660913467407</v>
      </c>
      <c r="T28" s="2">
        <f>P$15*30%</f>
        <v>43.655745685100555</v>
      </c>
      <c r="U28" s="2">
        <f>Q$15*25%</f>
        <v>40.927261579781771</v>
      </c>
      <c r="V28" s="2">
        <f>R$15*15%</f>
        <v>27.625901566352695</v>
      </c>
      <c r="W28" s="2">
        <f>S$15*10%</f>
        <v>20.719426174764521</v>
      </c>
      <c r="X28" s="2">
        <f t="shared" si="66"/>
        <v>20.719426174764521</v>
      </c>
      <c r="Y28" s="2">
        <f t="shared" si="67"/>
        <v>20.719426174764521</v>
      </c>
      <c r="Z28" s="2">
        <f t="shared" si="68"/>
        <v>20.719426174764521</v>
      </c>
      <c r="AA28" s="2">
        <f t="shared" si="70"/>
        <v>20.719426174764521</v>
      </c>
      <c r="AB28" s="2">
        <f t="shared" si="71"/>
        <v>20.719426174764521</v>
      </c>
      <c r="AC28" s="2">
        <f t="shared" si="72"/>
        <v>20.719426174764521</v>
      </c>
      <c r="AD28" s="2">
        <f t="shared" si="73"/>
        <v>20.719426174764521</v>
      </c>
      <c r="AE28" s="2">
        <f t="shared" si="74"/>
        <v>20.719426174764521</v>
      </c>
      <c r="AF28" s="2">
        <f t="shared" ref="AF28:AF36" si="75">AE28</f>
        <v>20.719426174764521</v>
      </c>
      <c r="AG28" s="2">
        <f>AF28/2</f>
        <v>10.359713087382261</v>
      </c>
      <c r="AH28" s="2">
        <f t="shared" si="69"/>
        <v>5.1798565436911304</v>
      </c>
      <c r="AI28" s="2">
        <f t="shared" si="69"/>
        <v>2.5899282718455652</v>
      </c>
      <c r="AJ28" s="2">
        <f t="shared" si="69"/>
        <v>1.2949641359227826</v>
      </c>
      <c r="AK28" s="2">
        <f t="shared" si="69"/>
        <v>0.64748206796139129</v>
      </c>
      <c r="AL28" s="2">
        <f t="shared" si="69"/>
        <v>0.32374103398069565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2:76" x14ac:dyDescent="0.2">
      <c r="B29" s="4"/>
      <c r="C29" s="1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2"/>
      <c r="Q29" s="2"/>
      <c r="R29" s="2">
        <f>Q$15*70%</f>
        <v>114.59633242338894</v>
      </c>
      <c r="S29" s="2">
        <f>Q$15*50%</f>
        <v>81.854523159563541</v>
      </c>
      <c r="T29" s="2">
        <f>Q$15*40%</f>
        <v>65.483618527650833</v>
      </c>
      <c r="U29" s="2">
        <f>Q$15*30%</f>
        <v>49.112713895738125</v>
      </c>
      <c r="V29" s="2">
        <f>R$15*25%</f>
        <v>46.043169277254492</v>
      </c>
      <c r="W29" s="2">
        <f>S$15*15%</f>
        <v>31.079139262146782</v>
      </c>
      <c r="X29" s="2">
        <f>T$15*10%</f>
        <v>23.309354446610087</v>
      </c>
      <c r="Y29" s="2">
        <f t="shared" si="67"/>
        <v>23.309354446610087</v>
      </c>
      <c r="Z29" s="2">
        <f t="shared" si="68"/>
        <v>23.309354446610087</v>
      </c>
      <c r="AA29" s="2">
        <f t="shared" si="70"/>
        <v>23.309354446610087</v>
      </c>
      <c r="AB29" s="2">
        <f t="shared" si="71"/>
        <v>23.309354446610087</v>
      </c>
      <c r="AC29" s="2">
        <f t="shared" si="72"/>
        <v>23.309354446610087</v>
      </c>
      <c r="AD29" s="2">
        <f t="shared" si="73"/>
        <v>23.309354446610087</v>
      </c>
      <c r="AE29" s="2">
        <f t="shared" si="74"/>
        <v>23.309354446610087</v>
      </c>
      <c r="AF29" s="2">
        <f t="shared" si="75"/>
        <v>23.309354446610087</v>
      </c>
      <c r="AG29" s="2">
        <f t="shared" ref="AG29:AG37" si="76">AF29</f>
        <v>23.309354446610087</v>
      </c>
      <c r="AH29" s="2">
        <f>AG29/2</f>
        <v>11.654677223305043</v>
      </c>
      <c r="AI29" s="2">
        <f t="shared" si="69"/>
        <v>5.8273386116525216</v>
      </c>
      <c r="AJ29" s="2">
        <f t="shared" si="69"/>
        <v>2.9136693058262608</v>
      </c>
      <c r="AK29" s="2">
        <f t="shared" si="69"/>
        <v>1.4568346529131304</v>
      </c>
      <c r="AL29" s="2">
        <f t="shared" si="69"/>
        <v>0.72841732645656521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2:76" x14ac:dyDescent="0.2">
      <c r="B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>R$15*70%</f>
        <v>128.92087397631258</v>
      </c>
      <c r="T30" s="2">
        <f>R$15*50%</f>
        <v>92.086338554508984</v>
      </c>
      <c r="U30" s="2">
        <f>R$15*40%</f>
        <v>73.669070843607187</v>
      </c>
      <c r="V30" s="2">
        <f>R$15*30%</f>
        <v>55.25180313270539</v>
      </c>
      <c r="W30" s="2">
        <f>S$15*25%</f>
        <v>51.798565436911304</v>
      </c>
      <c r="X30" s="2">
        <f>T$15*15%</f>
        <v>34.96403166991513</v>
      </c>
      <c r="Y30" s="2">
        <f>U$15*10%</f>
        <v>26.223023752436347</v>
      </c>
      <c r="Z30" s="2">
        <f t="shared" si="68"/>
        <v>26.223023752436347</v>
      </c>
      <c r="AA30" s="2">
        <f t="shared" si="70"/>
        <v>26.223023752436347</v>
      </c>
      <c r="AB30" s="2">
        <f t="shared" si="71"/>
        <v>26.223023752436347</v>
      </c>
      <c r="AC30" s="2">
        <f t="shared" si="72"/>
        <v>26.223023752436347</v>
      </c>
      <c r="AD30" s="2">
        <f t="shared" si="73"/>
        <v>26.223023752436347</v>
      </c>
      <c r="AE30" s="2">
        <f t="shared" si="74"/>
        <v>26.223023752436347</v>
      </c>
      <c r="AF30" s="2">
        <f t="shared" si="75"/>
        <v>26.223023752436347</v>
      </c>
      <c r="AG30" s="2">
        <f t="shared" si="76"/>
        <v>26.223023752436347</v>
      </c>
      <c r="AH30" s="2">
        <f t="shared" ref="AH30:AH38" si="77">AG30</f>
        <v>26.223023752436347</v>
      </c>
      <c r="AI30" s="2">
        <f>AH30/2</f>
        <v>13.111511876218174</v>
      </c>
      <c r="AJ30" s="2">
        <f t="shared" si="69"/>
        <v>6.5557559381090869</v>
      </c>
      <c r="AK30" s="2">
        <f t="shared" si="69"/>
        <v>3.2778779690545434</v>
      </c>
      <c r="AL30" s="2">
        <f t="shared" si="69"/>
        <v>1.6389389845272717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2:76" x14ac:dyDescent="0.2">
      <c r="B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>S$15*70%</f>
        <v>145.03598322335165</v>
      </c>
      <c r="U31" s="2">
        <f>S$15*50%</f>
        <v>103.59713087382261</v>
      </c>
      <c r="V31" s="2">
        <f>S$15*40%</f>
        <v>82.877704699058086</v>
      </c>
      <c r="W31" s="2">
        <f>S$15*30%</f>
        <v>62.158278524293564</v>
      </c>
      <c r="X31" s="2">
        <f>T$15*25%</f>
        <v>58.273386116525216</v>
      </c>
      <c r="Y31" s="2">
        <f>U$15*15%</f>
        <v>39.334535628654521</v>
      </c>
      <c r="Z31" s="2">
        <f>V$15*10%</f>
        <v>29.500901721490891</v>
      </c>
      <c r="AA31" s="2">
        <f t="shared" si="70"/>
        <v>29.500901721490891</v>
      </c>
      <c r="AB31" s="2">
        <f t="shared" si="71"/>
        <v>29.500901721490891</v>
      </c>
      <c r="AC31" s="2">
        <f t="shared" si="72"/>
        <v>29.500901721490891</v>
      </c>
      <c r="AD31" s="2">
        <f t="shared" si="73"/>
        <v>29.500901721490891</v>
      </c>
      <c r="AE31" s="2">
        <f t="shared" si="74"/>
        <v>29.500901721490891</v>
      </c>
      <c r="AF31" s="2">
        <f t="shared" si="75"/>
        <v>29.500901721490891</v>
      </c>
      <c r="AG31" s="2">
        <f t="shared" si="76"/>
        <v>29.500901721490891</v>
      </c>
      <c r="AH31" s="2">
        <f t="shared" si="77"/>
        <v>29.500901721490891</v>
      </c>
      <c r="AI31" s="2">
        <f t="shared" ref="AI31:AI39" si="78">AH31</f>
        <v>29.500901721490891</v>
      </c>
      <c r="AJ31" s="2">
        <f>AI31/2</f>
        <v>14.750450860745445</v>
      </c>
      <c r="AK31" s="2">
        <f t="shared" si="69"/>
        <v>7.3752254303727227</v>
      </c>
      <c r="AL31" s="2">
        <f t="shared" si="69"/>
        <v>3.6876127151863614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2:76" x14ac:dyDescent="0.2">
      <c r="B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f>T$15*70%</f>
        <v>163.16548112627061</v>
      </c>
      <c r="V32" s="2">
        <f>T$15*50%</f>
        <v>116.54677223305043</v>
      </c>
      <c r="W32" s="2">
        <f>T$15*40%</f>
        <v>93.237417786440346</v>
      </c>
      <c r="X32" s="2">
        <f>T$15*30%</f>
        <v>69.92806333983026</v>
      </c>
      <c r="Y32" s="2">
        <f>U$15*25%</f>
        <v>65.557559381090869</v>
      </c>
      <c r="Z32" s="2">
        <f>V$15*15%</f>
        <v>44.251352582236336</v>
      </c>
      <c r="AA32" s="2">
        <f>W$15*10%</f>
        <v>33.188514436677274</v>
      </c>
      <c r="AB32" s="2">
        <f t="shared" si="71"/>
        <v>33.188514436677274</v>
      </c>
      <c r="AC32" s="2">
        <f t="shared" si="72"/>
        <v>33.188514436677274</v>
      </c>
      <c r="AD32" s="2">
        <f t="shared" si="73"/>
        <v>33.188514436677274</v>
      </c>
      <c r="AE32" s="2">
        <f t="shared" si="74"/>
        <v>33.188514436677274</v>
      </c>
      <c r="AF32" s="2">
        <f t="shared" si="75"/>
        <v>33.188514436677274</v>
      </c>
      <c r="AG32" s="2">
        <f t="shared" si="76"/>
        <v>33.188514436677274</v>
      </c>
      <c r="AH32" s="2">
        <f t="shared" si="77"/>
        <v>33.188514436677274</v>
      </c>
      <c r="AI32" s="2">
        <f t="shared" si="78"/>
        <v>33.188514436677274</v>
      </c>
      <c r="AJ32" s="2">
        <f t="shared" ref="AJ32:AJ40" si="79">AI32</f>
        <v>33.188514436677274</v>
      </c>
      <c r="AK32" s="2">
        <f>AJ32/2</f>
        <v>16.594257218338637</v>
      </c>
      <c r="AL32" s="2">
        <f t="shared" si="69"/>
        <v>8.2971286091693184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2:92" x14ac:dyDescent="0.2">
      <c r="B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>
        <f>U$15*70%</f>
        <v>183.56116626705443</v>
      </c>
      <c r="W33" s="2">
        <f>U$15*50%</f>
        <v>131.11511876218174</v>
      </c>
      <c r="X33" s="2">
        <f>U$15*40%</f>
        <v>104.89209500974539</v>
      </c>
      <c r="Y33" s="2">
        <f>U$15*30%</f>
        <v>78.669071257309042</v>
      </c>
      <c r="Z33" s="2">
        <f>V$15*25%</f>
        <v>73.752254303727227</v>
      </c>
      <c r="AA33" s="2">
        <f>W$15*15%</f>
        <v>49.7827716550159</v>
      </c>
      <c r="AB33" s="2">
        <f>X$15*10%</f>
        <v>37.337078741261898</v>
      </c>
      <c r="AC33" s="2">
        <f t="shared" si="72"/>
        <v>37.337078741261898</v>
      </c>
      <c r="AD33" s="2">
        <f t="shared" si="73"/>
        <v>37.337078741261898</v>
      </c>
      <c r="AE33" s="2">
        <f t="shared" si="74"/>
        <v>37.337078741261898</v>
      </c>
      <c r="AF33" s="2">
        <f t="shared" si="75"/>
        <v>37.337078741261898</v>
      </c>
      <c r="AG33" s="2">
        <f t="shared" si="76"/>
        <v>37.337078741261898</v>
      </c>
      <c r="AH33" s="2">
        <f t="shared" si="77"/>
        <v>37.337078741261898</v>
      </c>
      <c r="AI33" s="2">
        <f t="shared" si="78"/>
        <v>37.337078741261898</v>
      </c>
      <c r="AJ33" s="2">
        <f t="shared" si="79"/>
        <v>37.337078741261898</v>
      </c>
      <c r="AK33" s="2">
        <f t="shared" ref="AK33:AK41" si="80">AJ33</f>
        <v>37.337078741261898</v>
      </c>
      <c r="AL33" s="2">
        <f>AK33/2</f>
        <v>18.668539370630949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2:92" x14ac:dyDescent="0.2">
      <c r="E34" s="1"/>
      <c r="W34" s="2">
        <f>V$15*70%</f>
        <v>206.50631205043624</v>
      </c>
      <c r="X34" s="2">
        <f>V$15*50%</f>
        <v>147.50450860745445</v>
      </c>
      <c r="Y34" s="2">
        <f>V$15*40%</f>
        <v>118.00360688596356</v>
      </c>
      <c r="Z34" s="2">
        <f>V$15*30%</f>
        <v>88.502705164472673</v>
      </c>
      <c r="AA34" s="2">
        <f>W$15*25%</f>
        <v>82.971286091693173</v>
      </c>
      <c r="AB34" s="2">
        <f>X$15*15%</f>
        <v>56.005618111892836</v>
      </c>
      <c r="AC34" s="2">
        <f>Y$15*10%</f>
        <v>42.004213583919636</v>
      </c>
      <c r="AD34" s="2">
        <f t="shared" si="73"/>
        <v>42.004213583919636</v>
      </c>
      <c r="AE34" s="2">
        <f t="shared" si="74"/>
        <v>42.004213583919636</v>
      </c>
      <c r="AF34" s="2">
        <f t="shared" si="75"/>
        <v>42.004213583919636</v>
      </c>
      <c r="AG34" s="2">
        <f t="shared" si="76"/>
        <v>42.004213583919636</v>
      </c>
      <c r="AH34" s="2">
        <f t="shared" si="77"/>
        <v>42.004213583919636</v>
      </c>
      <c r="AI34" s="2">
        <f t="shared" si="78"/>
        <v>42.004213583919636</v>
      </c>
      <c r="AJ34" s="2">
        <f t="shared" si="79"/>
        <v>42.004213583919636</v>
      </c>
      <c r="AK34" s="2">
        <f t="shared" si="80"/>
        <v>42.004213583919636</v>
      </c>
      <c r="AL34" s="2">
        <f t="shared" ref="AL34:AL42" si="81">AK34</f>
        <v>42.004213583919636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2:92" x14ac:dyDescent="0.2">
      <c r="X35" s="2">
        <f>W$15*70%</f>
        <v>232.31960105674088</v>
      </c>
      <c r="Y35" s="2">
        <f>W$15*50%</f>
        <v>165.94257218338635</v>
      </c>
      <c r="Z35" s="2">
        <f>W$15*40%</f>
        <v>132.75405774670909</v>
      </c>
      <c r="AA35" s="2">
        <f>W$15*30%</f>
        <v>99.565543310031799</v>
      </c>
      <c r="AB35" s="2">
        <f>X$15*25%</f>
        <v>93.342696853154735</v>
      </c>
      <c r="AC35" s="2">
        <f>Y$15*15%</f>
        <v>63.006320375879454</v>
      </c>
      <c r="AD35" s="2">
        <f>Z$15*10%</f>
        <v>47.254740281909612</v>
      </c>
      <c r="AE35" s="2">
        <f t="shared" si="74"/>
        <v>47.254740281909612</v>
      </c>
      <c r="AF35" s="2">
        <f t="shared" si="75"/>
        <v>47.254740281909612</v>
      </c>
      <c r="AG35" s="2">
        <f t="shared" si="76"/>
        <v>47.254740281909612</v>
      </c>
      <c r="AH35" s="2">
        <f t="shared" si="77"/>
        <v>47.254740281909612</v>
      </c>
      <c r="AI35" s="2">
        <f t="shared" si="78"/>
        <v>47.254740281909612</v>
      </c>
      <c r="AJ35" s="2">
        <f t="shared" si="79"/>
        <v>47.254740281909612</v>
      </c>
      <c r="AK35" s="2">
        <f t="shared" si="80"/>
        <v>47.254740281909612</v>
      </c>
      <c r="AL35" s="2">
        <f t="shared" si="81"/>
        <v>47.254740281909612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2:92" x14ac:dyDescent="0.2">
      <c r="B36" t="s">
        <v>13</v>
      </c>
      <c r="Y36" s="2">
        <f>X$15*70%</f>
        <v>261.35955118883322</v>
      </c>
      <c r="Z36" s="2">
        <f>X$15*50%</f>
        <v>186.68539370630947</v>
      </c>
      <c r="AA36" s="2">
        <f>X$15*40%</f>
        <v>149.34831496504759</v>
      </c>
      <c r="AB36" s="2">
        <f>X$15*30%</f>
        <v>112.01123622378567</v>
      </c>
      <c r="AC36" s="2">
        <f>Y$15*25%</f>
        <v>105.01053395979909</v>
      </c>
      <c r="AD36" s="2">
        <f>Z$15*15%</f>
        <v>70.882110422864415</v>
      </c>
      <c r="AE36" s="2">
        <f>AA$15*10%</f>
        <v>53.161582817148343</v>
      </c>
      <c r="AF36" s="2">
        <f t="shared" si="75"/>
        <v>53.161582817148343</v>
      </c>
      <c r="AG36" s="2">
        <f t="shared" si="76"/>
        <v>53.161582817148343</v>
      </c>
      <c r="AH36" s="2">
        <f t="shared" si="77"/>
        <v>53.161582817148343</v>
      </c>
      <c r="AI36" s="2">
        <f t="shared" si="78"/>
        <v>53.161582817148343</v>
      </c>
      <c r="AJ36" s="2">
        <f t="shared" si="79"/>
        <v>53.161582817148343</v>
      </c>
      <c r="AK36" s="2">
        <f t="shared" si="80"/>
        <v>53.161582817148343</v>
      </c>
      <c r="AL36" s="2">
        <f t="shared" si="81"/>
        <v>53.161582817148343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</row>
    <row r="37" spans="2:92" x14ac:dyDescent="0.2">
      <c r="Z37" s="2">
        <f>Y$15*70%</f>
        <v>294.02949508743745</v>
      </c>
      <c r="AA37" s="2">
        <f>Y$15*50%</f>
        <v>210.02106791959818</v>
      </c>
      <c r="AB37" s="2">
        <f>Y$15*40%</f>
        <v>168.01685433567854</v>
      </c>
      <c r="AC37" s="2">
        <f>Y$15*30%</f>
        <v>126.01264075175891</v>
      </c>
      <c r="AD37" s="2">
        <f>Z$15*25%</f>
        <v>118.13685070477402</v>
      </c>
      <c r="AE37" s="2">
        <f>AA$15*15%</f>
        <v>79.7423742257225</v>
      </c>
      <c r="AF37" s="2">
        <f>AB$15*10%</f>
        <v>33.491797174803473</v>
      </c>
      <c r="AG37" s="2">
        <f t="shared" si="76"/>
        <v>33.491797174803473</v>
      </c>
      <c r="AH37" s="2">
        <f t="shared" si="77"/>
        <v>33.491797174803473</v>
      </c>
      <c r="AI37" s="2">
        <f t="shared" si="78"/>
        <v>33.491797174803473</v>
      </c>
      <c r="AJ37" s="2">
        <f t="shared" si="79"/>
        <v>33.491797174803473</v>
      </c>
      <c r="AK37" s="2">
        <f t="shared" si="80"/>
        <v>33.491797174803473</v>
      </c>
      <c r="AL37" s="2">
        <f t="shared" si="81"/>
        <v>33.491797174803473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2:92" x14ac:dyDescent="0.2">
      <c r="B38" t="s">
        <v>20</v>
      </c>
      <c r="C38" t="s">
        <v>22</v>
      </c>
      <c r="F38" s="2"/>
      <c r="H38" s="2"/>
      <c r="AA38" s="2">
        <f>Z$15*70%</f>
        <v>330.78318197336722</v>
      </c>
      <c r="AB38" s="2">
        <f>Z$15*50%</f>
        <v>236.27370140954804</v>
      </c>
      <c r="AC38" s="2">
        <f>Z$15*40%</f>
        <v>189.01896112763845</v>
      </c>
      <c r="AD38" s="2">
        <f>Z$15*30%</f>
        <v>141.76422084572883</v>
      </c>
      <c r="AE38" s="2">
        <f>AA$15*25%</f>
        <v>132.90395704287084</v>
      </c>
      <c r="AF38" s="2">
        <f>AB$15*15%</f>
        <v>50.237695762205199</v>
      </c>
      <c r="AG38" s="2">
        <f>AC$15*10%</f>
        <v>35.836222977039689</v>
      </c>
      <c r="AH38" s="2">
        <f t="shared" si="77"/>
        <v>35.836222977039689</v>
      </c>
      <c r="AI38" s="2">
        <f t="shared" si="78"/>
        <v>35.836222977039689</v>
      </c>
      <c r="AJ38" s="2">
        <f t="shared" si="79"/>
        <v>35.836222977039689</v>
      </c>
      <c r="AK38" s="2">
        <f t="shared" si="80"/>
        <v>35.836222977039689</v>
      </c>
      <c r="AL38" s="2">
        <f t="shared" si="81"/>
        <v>35.836222977039689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2:92" x14ac:dyDescent="0.2">
      <c r="B39" t="s">
        <v>21</v>
      </c>
      <c r="C39" t="s">
        <v>30</v>
      </c>
      <c r="F39" s="3"/>
      <c r="AA39" s="2"/>
      <c r="AB39" s="2">
        <f>AA$15*70%</f>
        <v>372.13107972003831</v>
      </c>
      <c r="AC39" s="2">
        <f>AA$15*50%</f>
        <v>265.80791408574169</v>
      </c>
      <c r="AD39" s="2">
        <f>AA$15*40%</f>
        <v>212.64633126859337</v>
      </c>
      <c r="AE39" s="2">
        <f>AA$15*30%</f>
        <v>159.484748451445</v>
      </c>
      <c r="AF39" s="2">
        <f>AB$15*25%</f>
        <v>83.729492937008672</v>
      </c>
      <c r="AG39" s="2">
        <f>AC$15*15%</f>
        <v>53.754334465559531</v>
      </c>
      <c r="AH39" s="2">
        <f>AD$15*10%</f>
        <v>38.344758585432466</v>
      </c>
      <c r="AI39" s="2">
        <f t="shared" si="78"/>
        <v>38.344758585432466</v>
      </c>
      <c r="AJ39" s="2">
        <f t="shared" si="79"/>
        <v>38.344758585432466</v>
      </c>
      <c r="AK39" s="2">
        <f t="shared" si="80"/>
        <v>38.344758585432466</v>
      </c>
      <c r="AL39" s="2">
        <f t="shared" si="81"/>
        <v>38.344758585432466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2:92" x14ac:dyDescent="0.2">
      <c r="AC40" s="2">
        <f>AB$15*70%</f>
        <v>234.44258022362428</v>
      </c>
      <c r="AD40" s="2">
        <f>AB$15*50%</f>
        <v>167.45898587401734</v>
      </c>
      <c r="AE40" s="2">
        <f>AB$15*40%</f>
        <v>133.96718869921389</v>
      </c>
      <c r="AF40" s="2">
        <f>AB$15*30%</f>
        <v>100.4753915244104</v>
      </c>
      <c r="AG40" s="2">
        <f>AC$15*25%</f>
        <v>89.59055744259922</v>
      </c>
      <c r="AH40" s="2">
        <f>AD$15*15%</f>
        <v>57.517137878148695</v>
      </c>
      <c r="AI40" s="2">
        <f>AE$15*10%</f>
        <v>41.028891686412777</v>
      </c>
      <c r="AJ40" s="2">
        <f t="shared" si="79"/>
        <v>41.028891686412777</v>
      </c>
      <c r="AK40" s="2">
        <f t="shared" si="80"/>
        <v>41.028891686412777</v>
      </c>
      <c r="AL40" s="2">
        <f t="shared" si="81"/>
        <v>41.028891686412777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2:92" x14ac:dyDescent="0.2">
      <c r="AD41" s="2">
        <f>AC$15*70%</f>
        <v>250.8535608392778</v>
      </c>
      <c r="AE41" s="2">
        <f>AC$15*50%</f>
        <v>179.18111488519844</v>
      </c>
      <c r="AF41" s="2">
        <f>AC$15*40%</f>
        <v>143.34489190815876</v>
      </c>
      <c r="AG41" s="2">
        <f>AC$15*30%</f>
        <v>107.50866893111906</v>
      </c>
      <c r="AH41" s="2">
        <f>AD$15*25%</f>
        <v>95.861896463581161</v>
      </c>
      <c r="AI41" s="2">
        <f>AE$15*15%</f>
        <v>61.543337529619151</v>
      </c>
      <c r="AJ41" s="2">
        <f>AF$15*10%</f>
        <v>43.900914104461663</v>
      </c>
      <c r="AK41" s="2">
        <f t="shared" si="80"/>
        <v>43.900914104461663</v>
      </c>
      <c r="AL41" s="2">
        <f t="shared" si="81"/>
        <v>43.900914104461663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2:92" x14ac:dyDescent="0.2">
      <c r="AE42" s="2">
        <f>AD$15*70%</f>
        <v>268.41331009802724</v>
      </c>
      <c r="AF42" s="2">
        <f>AD$15*50%</f>
        <v>191.72379292716232</v>
      </c>
      <c r="AG42" s="2">
        <f>AD$15*40%</f>
        <v>153.37903434172986</v>
      </c>
      <c r="AH42" s="2">
        <f>AD$15*30%</f>
        <v>115.03427575629739</v>
      </c>
      <c r="AI42" s="2">
        <f>AE$15*25%</f>
        <v>102.57222921603193</v>
      </c>
      <c r="AJ42" s="2">
        <f>AF$15*15%</f>
        <v>65.851371156692494</v>
      </c>
      <c r="AK42" s="2">
        <f>AG$15*10%</f>
        <v>46.973978091774008</v>
      </c>
      <c r="AL42" s="2">
        <f t="shared" si="81"/>
        <v>46.973978091774008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2:92" x14ac:dyDescent="0.2">
      <c r="AF43" s="2">
        <f>AE$15*70%</f>
        <v>287.20224180488935</v>
      </c>
      <c r="AG43" s="2">
        <f>AE$15*50%</f>
        <v>205.14445843206386</v>
      </c>
      <c r="AH43" s="2">
        <f>AE$15*40%</f>
        <v>164.11556674565111</v>
      </c>
      <c r="AI43" s="2">
        <f>AE$15*30%</f>
        <v>123.0866750592383</v>
      </c>
      <c r="AJ43" s="2">
        <f>AF$15*25%</f>
        <v>109.75228526115416</v>
      </c>
      <c r="AK43" s="2">
        <f>AG$15*15%</f>
        <v>70.460967137661001</v>
      </c>
      <c r="AL43" s="2">
        <f>AH$15*10%</f>
        <v>50.26215655819815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2:92" x14ac:dyDescent="0.2">
      <c r="AG44" s="2">
        <f>AF$15*70%</f>
        <v>307.30639873123164</v>
      </c>
      <c r="AH44" s="2">
        <f>AF$15*50%</f>
        <v>219.50457052230831</v>
      </c>
      <c r="AI44" s="2">
        <f>AF$15*40%</f>
        <v>175.60365641784665</v>
      </c>
      <c r="AJ44" s="2">
        <f>AF$15*30%</f>
        <v>131.70274231338499</v>
      </c>
      <c r="AK44" s="2">
        <f>AG$15*25%</f>
        <v>117.43494522943502</v>
      </c>
      <c r="AL44" s="2">
        <f>AH$15*15%</f>
        <v>75.393234837297214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2:92" x14ac:dyDescent="0.2">
      <c r="AH45" s="2">
        <f>AG$15*70%</f>
        <v>328.81784664241803</v>
      </c>
      <c r="AI45" s="2">
        <f>AG$15*50%</f>
        <v>234.86989045887003</v>
      </c>
      <c r="AJ45" s="2">
        <f>AG$15*40%</f>
        <v>187.89591236709603</v>
      </c>
      <c r="AK45" s="2">
        <f>AG$15*30%</f>
        <v>140.921934275322</v>
      </c>
      <c r="AL45" s="2">
        <f>AH$15*25%</f>
        <v>125.65539139549537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2:92" x14ac:dyDescent="0.2">
      <c r="AI46" s="2">
        <f>AH$15*70%</f>
        <v>351.83509590738703</v>
      </c>
      <c r="AJ46" s="2">
        <f>AH$15*50%</f>
        <v>251.31078279099074</v>
      </c>
      <c r="AK46" s="2">
        <f>AH$15*40%</f>
        <v>201.0486262327926</v>
      </c>
      <c r="AL46" s="2">
        <f>AH$15*30%</f>
        <v>150.78646967459443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</row>
    <row r="47" spans="2:92" x14ac:dyDescent="0.2">
      <c r="AJ47" s="2">
        <f>AI$15*70%</f>
        <v>376.46355262090435</v>
      </c>
      <c r="AK47" s="2">
        <f>AI$15*50%</f>
        <v>268.90253758636027</v>
      </c>
      <c r="AL47" s="2">
        <f>AI$15*40%</f>
        <v>215.12203006908823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</row>
    <row r="48" spans="2:92" x14ac:dyDescent="0.2">
      <c r="AK48" s="2">
        <f>AJ$15*70%</f>
        <v>402.81600130436726</v>
      </c>
      <c r="AL48" s="2">
        <f>AJ$15*50%</f>
        <v>287.7257152174052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38:97" x14ac:dyDescent="0.2">
      <c r="AL49" s="2">
        <f>AK$15*70%</f>
        <v>431.01312139567267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</row>
    <row r="50" spans="38:97" x14ac:dyDescent="0.2"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</row>
    <row r="51" spans="38:97" x14ac:dyDescent="0.2"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38:97" x14ac:dyDescent="0.2"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38:97" x14ac:dyDescent="0.2"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A8B0-1324-A04D-B6BF-214E7BD8BF92}">
  <dimension ref="B3:E18"/>
  <sheetViews>
    <sheetView showGridLines="0" workbookViewId="0">
      <selection activeCell="B22" sqref="B22"/>
    </sheetView>
  </sheetViews>
  <sheetFormatPr baseColWidth="10" defaultRowHeight="16" x14ac:dyDescent="0.2"/>
  <cols>
    <col min="2" max="2" width="35.1640625" customWidth="1"/>
    <col min="5" max="5" width="13" bestFit="1" customWidth="1"/>
  </cols>
  <sheetData>
    <row r="3" spans="2:5" x14ac:dyDescent="0.2">
      <c r="B3">
        <f>monthly!C4</f>
        <v>200</v>
      </c>
      <c r="C3" t="s">
        <v>82</v>
      </c>
    </row>
    <row r="4" spans="2:5" x14ac:dyDescent="0.2">
      <c r="B4" s="11">
        <f>monthly!D5</f>
        <v>0.25</v>
      </c>
      <c r="C4" s="11">
        <f>monthly!O5</f>
        <v>0.125</v>
      </c>
      <c r="D4" s="11">
        <f>monthly!AA5</f>
        <v>7.0000000000000076E-2</v>
      </c>
      <c r="E4" t="s">
        <v>83</v>
      </c>
    </row>
    <row r="5" spans="2:5" x14ac:dyDescent="0.2">
      <c r="B5">
        <v>1</v>
      </c>
      <c r="C5" t="s">
        <v>84</v>
      </c>
    </row>
    <row r="6" spans="2:5" x14ac:dyDescent="0.2">
      <c r="C6" t="s">
        <v>94</v>
      </c>
    </row>
    <row r="7" spans="2:5" x14ac:dyDescent="0.2">
      <c r="B7" s="11">
        <v>0.5</v>
      </c>
      <c r="C7" t="s">
        <v>85</v>
      </c>
    </row>
    <row r="8" spans="2:5" s="32" customFormat="1" x14ac:dyDescent="0.2"/>
    <row r="11" spans="2:5" x14ac:dyDescent="0.2">
      <c r="B11" t="s">
        <v>62</v>
      </c>
    </row>
    <row r="12" spans="2:5" x14ac:dyDescent="0.2">
      <c r="B12" t="s">
        <v>59</v>
      </c>
      <c r="C12" s="1">
        <f>120000*12</f>
        <v>1440000</v>
      </c>
      <c r="E12" s="1"/>
    </row>
    <row r="13" spans="2:5" x14ac:dyDescent="0.2">
      <c r="B13" t="s">
        <v>86</v>
      </c>
    </row>
    <row r="14" spans="2:5" x14ac:dyDescent="0.2">
      <c r="B14" t="s">
        <v>57</v>
      </c>
    </row>
    <row r="16" spans="2:5" x14ac:dyDescent="0.2">
      <c r="B16" t="s">
        <v>58</v>
      </c>
    </row>
    <row r="18" spans="2:2" x14ac:dyDescent="0.2">
      <c r="B18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2355-0D69-1B42-A3F8-E42DEA5252AC}">
  <dimension ref="A1:BT62"/>
  <sheetViews>
    <sheetView topLeftCell="T1" workbookViewId="0">
      <selection activeCell="BM41" sqref="BM41"/>
    </sheetView>
  </sheetViews>
  <sheetFormatPr baseColWidth="10" defaultRowHeight="16" x14ac:dyDescent="0.2"/>
  <cols>
    <col min="63" max="63" width="11.5" bestFit="1" customWidth="1"/>
    <col min="68" max="68" width="16.6640625" bestFit="1" customWidth="1"/>
    <col min="70" max="70" width="11.5" bestFit="1" customWidth="1"/>
  </cols>
  <sheetData>
    <row r="1" spans="1:72" x14ac:dyDescent="0.2">
      <c r="A1" s="13">
        <v>2022</v>
      </c>
      <c r="B1" s="13">
        <v>2022</v>
      </c>
      <c r="C1" s="13">
        <v>2022</v>
      </c>
      <c r="D1" s="13">
        <v>2022</v>
      </c>
      <c r="E1" s="13">
        <v>2022</v>
      </c>
      <c r="F1" s="13">
        <v>2022</v>
      </c>
      <c r="G1" s="13">
        <v>2022</v>
      </c>
      <c r="H1" s="13">
        <v>2022</v>
      </c>
      <c r="I1" s="13">
        <v>2022</v>
      </c>
      <c r="J1" s="13">
        <v>2022</v>
      </c>
      <c r="K1" s="13">
        <v>2022</v>
      </c>
      <c r="L1" s="13">
        <v>2022</v>
      </c>
      <c r="M1" s="13">
        <v>2023</v>
      </c>
      <c r="N1" s="13">
        <v>2023</v>
      </c>
      <c r="O1" s="13">
        <v>2023</v>
      </c>
      <c r="P1" s="13">
        <v>2023</v>
      </c>
      <c r="Q1" s="13">
        <v>2023</v>
      </c>
      <c r="R1" s="13">
        <v>2023</v>
      </c>
      <c r="S1" s="13">
        <v>2023</v>
      </c>
      <c r="T1" s="13">
        <v>2023</v>
      </c>
      <c r="U1" s="13">
        <v>2023</v>
      </c>
      <c r="V1" s="13">
        <v>2023</v>
      </c>
      <c r="W1" s="13">
        <v>2023</v>
      </c>
      <c r="X1" s="13">
        <v>2023</v>
      </c>
      <c r="Y1" s="13">
        <v>2024</v>
      </c>
      <c r="Z1" s="13">
        <v>2024</v>
      </c>
      <c r="AA1" s="13">
        <v>2024</v>
      </c>
      <c r="AB1" s="13">
        <v>2024</v>
      </c>
      <c r="AC1" s="13">
        <v>2024</v>
      </c>
      <c r="AD1" s="13">
        <v>2024</v>
      </c>
      <c r="AE1" s="13">
        <v>2024</v>
      </c>
      <c r="AF1" s="13">
        <v>2024</v>
      </c>
      <c r="AG1" s="13">
        <v>2024</v>
      </c>
      <c r="AH1" s="13">
        <v>2024</v>
      </c>
      <c r="AI1" s="13">
        <v>2024</v>
      </c>
      <c r="AJ1" s="13">
        <v>2024</v>
      </c>
      <c r="AK1" s="13">
        <v>2025</v>
      </c>
      <c r="AL1" s="13">
        <v>2025</v>
      </c>
      <c r="AM1" s="13">
        <v>2025</v>
      </c>
      <c r="AN1" s="13">
        <v>2025</v>
      </c>
      <c r="AO1" s="13">
        <v>2025</v>
      </c>
      <c r="AP1" s="13">
        <v>2025</v>
      </c>
      <c r="AQ1" s="13">
        <v>2025</v>
      </c>
      <c r="AR1" s="13">
        <v>2025</v>
      </c>
      <c r="AS1" s="13">
        <v>2025</v>
      </c>
      <c r="AT1" s="13">
        <v>2025</v>
      </c>
      <c r="AU1" s="13">
        <v>2025</v>
      </c>
      <c r="AV1" s="13">
        <v>2025</v>
      </c>
      <c r="AW1" s="13">
        <v>2026</v>
      </c>
      <c r="AX1" s="13">
        <v>2026</v>
      </c>
      <c r="AY1" s="13">
        <v>2026</v>
      </c>
      <c r="AZ1" s="13">
        <v>2026</v>
      </c>
      <c r="BA1" s="13">
        <v>2026</v>
      </c>
      <c r="BB1" s="13">
        <v>2026</v>
      </c>
      <c r="BC1" s="13">
        <v>2026</v>
      </c>
      <c r="BD1" s="13">
        <v>2026</v>
      </c>
      <c r="BE1" s="13">
        <v>2026</v>
      </c>
      <c r="BF1" s="13">
        <v>2026</v>
      </c>
      <c r="BG1" s="13">
        <v>2026</v>
      </c>
      <c r="BH1" s="13">
        <v>2026</v>
      </c>
      <c r="BJ1" t="s">
        <v>44</v>
      </c>
      <c r="BK1" t="s">
        <v>33</v>
      </c>
      <c r="BL1" t="s">
        <v>49</v>
      </c>
      <c r="BN1" t="s">
        <v>34</v>
      </c>
    </row>
    <row r="2" spans="1:72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0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0</v>
      </c>
      <c r="Z2" s="5" t="s">
        <v>1</v>
      </c>
      <c r="AA2" s="5" t="s">
        <v>2</v>
      </c>
      <c r="AB2" s="5" t="s">
        <v>3</v>
      </c>
      <c r="AC2" s="5" t="s">
        <v>4</v>
      </c>
      <c r="AD2" s="5" t="s">
        <v>5</v>
      </c>
      <c r="AE2" s="5" t="s">
        <v>6</v>
      </c>
      <c r="AF2" s="5" t="s">
        <v>7</v>
      </c>
      <c r="AG2" s="5" t="s">
        <v>8</v>
      </c>
      <c r="AH2" s="5" t="s">
        <v>9</v>
      </c>
      <c r="AI2" s="5" t="s">
        <v>10</v>
      </c>
      <c r="AJ2" s="5" t="s">
        <v>11</v>
      </c>
      <c r="AK2" s="5" t="s">
        <v>0</v>
      </c>
      <c r="AL2" s="5" t="s">
        <v>1</v>
      </c>
      <c r="AM2" s="5" t="s">
        <v>2</v>
      </c>
      <c r="AN2" s="5" t="s">
        <v>3</v>
      </c>
      <c r="AO2" s="5" t="s">
        <v>4</v>
      </c>
      <c r="AP2" s="5" t="s">
        <v>5</v>
      </c>
      <c r="AQ2" s="5" t="s">
        <v>6</v>
      </c>
      <c r="AR2" s="5" t="s">
        <v>7</v>
      </c>
      <c r="AS2" s="5" t="s">
        <v>8</v>
      </c>
      <c r="AT2" s="5" t="s">
        <v>9</v>
      </c>
      <c r="AU2" s="5" t="s">
        <v>10</v>
      </c>
      <c r="AV2" s="5" t="s">
        <v>11</v>
      </c>
      <c r="AW2" s="5" t="s">
        <v>0</v>
      </c>
      <c r="AX2" s="5" t="s">
        <v>1</v>
      </c>
      <c r="AY2" s="5" t="s">
        <v>2</v>
      </c>
      <c r="AZ2" s="5" t="s">
        <v>3</v>
      </c>
      <c r="BA2" s="5" t="s">
        <v>4</v>
      </c>
      <c r="BB2" s="5" t="s">
        <v>5</v>
      </c>
      <c r="BC2" s="5" t="s">
        <v>6</v>
      </c>
      <c r="BD2" s="5" t="s">
        <v>7</v>
      </c>
      <c r="BE2" s="5" t="s">
        <v>8</v>
      </c>
      <c r="BF2" s="5" t="s">
        <v>9</v>
      </c>
      <c r="BG2" s="5" t="s">
        <v>10</v>
      </c>
      <c r="BH2" s="5" t="s">
        <v>11</v>
      </c>
      <c r="BJ2" s="19" t="s">
        <v>51</v>
      </c>
      <c r="BK2" s="19"/>
      <c r="BL2" s="19" t="s">
        <v>50</v>
      </c>
      <c r="BN2" t="s">
        <v>36</v>
      </c>
    </row>
    <row r="4" spans="1:72" x14ac:dyDescent="0.2">
      <c r="B4" s="1">
        <v>5000</v>
      </c>
      <c r="C4" s="2">
        <v>4000</v>
      </c>
      <c r="D4" s="2">
        <v>3500</v>
      </c>
      <c r="E4" s="2">
        <v>3000</v>
      </c>
      <c r="F4" s="2">
        <v>2500</v>
      </c>
      <c r="G4" s="2">
        <v>2500</v>
      </c>
      <c r="H4" s="2">
        <v>2500</v>
      </c>
      <c r="I4" s="2">
        <v>2500</v>
      </c>
      <c r="J4" s="2">
        <v>2500</v>
      </c>
      <c r="K4" s="2">
        <v>2500</v>
      </c>
      <c r="L4" s="2">
        <v>2500</v>
      </c>
      <c r="M4" s="2">
        <v>2500</v>
      </c>
      <c r="N4" s="2">
        <v>2500</v>
      </c>
      <c r="O4" s="2">
        <v>2500</v>
      </c>
      <c r="P4" s="2">
        <v>2500</v>
      </c>
      <c r="Q4" s="2">
        <v>2500</v>
      </c>
      <c r="R4" s="2">
        <v>2500</v>
      </c>
      <c r="S4" s="2">
        <v>2500</v>
      </c>
      <c r="T4" s="2">
        <v>2500</v>
      </c>
      <c r="U4" s="2">
        <v>2500</v>
      </c>
      <c r="V4" s="2">
        <v>2500</v>
      </c>
      <c r="W4" s="2">
        <v>2500</v>
      </c>
      <c r="X4" s="2">
        <v>2500</v>
      </c>
      <c r="Y4" s="2">
        <v>2500</v>
      </c>
      <c r="Z4" s="2">
        <v>2500</v>
      </c>
      <c r="AA4" s="2">
        <v>2500</v>
      </c>
      <c r="AB4" s="2">
        <v>2500</v>
      </c>
      <c r="AC4" s="2">
        <v>2500</v>
      </c>
      <c r="AD4" s="2">
        <v>2500</v>
      </c>
      <c r="AE4" s="2">
        <v>2500</v>
      </c>
      <c r="AF4" s="2">
        <v>2500</v>
      </c>
      <c r="AG4" s="2">
        <v>2500</v>
      </c>
      <c r="AH4" s="2">
        <v>2500</v>
      </c>
      <c r="AI4" s="2">
        <v>2500</v>
      </c>
      <c r="AJ4" s="2">
        <v>2500</v>
      </c>
      <c r="AK4" s="2">
        <v>2500</v>
      </c>
      <c r="AL4" s="2">
        <v>2500</v>
      </c>
      <c r="AM4" s="2">
        <v>2500</v>
      </c>
      <c r="AN4" s="2">
        <v>2500</v>
      </c>
      <c r="AO4" s="2">
        <v>2500</v>
      </c>
      <c r="AP4" s="2">
        <v>2500</v>
      </c>
      <c r="AQ4" s="2">
        <v>2500</v>
      </c>
      <c r="AR4" s="2">
        <v>2500</v>
      </c>
      <c r="AS4" s="2">
        <v>2500</v>
      </c>
      <c r="AT4" s="2">
        <v>2500</v>
      </c>
      <c r="AU4" s="2">
        <v>2500</v>
      </c>
      <c r="AV4" s="2">
        <v>2500</v>
      </c>
      <c r="AW4" s="2">
        <v>2500</v>
      </c>
      <c r="AX4" s="2">
        <v>2500</v>
      </c>
      <c r="AY4" s="2">
        <v>2500</v>
      </c>
      <c r="AZ4" s="2">
        <v>2500</v>
      </c>
      <c r="BA4" s="2">
        <v>2500</v>
      </c>
      <c r="BB4" s="2">
        <v>2500</v>
      </c>
      <c r="BC4" s="2">
        <v>2500</v>
      </c>
      <c r="BD4" s="2">
        <v>2500</v>
      </c>
      <c r="BE4" s="2">
        <v>2500</v>
      </c>
      <c r="BF4" s="2">
        <v>2500</v>
      </c>
      <c r="BG4" s="2">
        <v>2500</v>
      </c>
      <c r="BH4" s="2">
        <v>2500</v>
      </c>
      <c r="BJ4" s="2">
        <f>COUNT(A4:BH4)</f>
        <v>59</v>
      </c>
      <c r="BK4" s="2">
        <f>SUM(B4:BH4)</f>
        <v>153000</v>
      </c>
      <c r="BL4" s="20">
        <f>AVERAGE(Case!C24:F24)</f>
        <v>79</v>
      </c>
      <c r="BN4" s="1">
        <f>BK4/BJ4</f>
        <v>2593.2203389830506</v>
      </c>
      <c r="BP4" s="1">
        <f>(BJ4*BN4+BJ5*BN5+BJ6*BN6+BJ7*BN7+BJ8*BN8+BJ9*BN9+BJ10*BN10+BJ11*BN11+BJ12*BN12+BJ13*BN13+BJ14*BN14+BJ15*BN15+BJ16*BN16+BJ17*BN17+BJ18*BN18+BJ19*BN19+BJ20*BN20+BJ21*BN21+BJ22*BN22+BJ23*BN23+BJ24*BN24+BJ25*BN25+BJ26*BN26+BJ27*BN27+BJ28*BN28+BJ29*BN29+BJ30*BN30+BJ31*BN31+BJ32*BN32+BJ33*BN33+BJ34*BN34+BJ35*BN35+BJ36*BN36+BJ37*BN37+BJ38*BN38+BJ39*BN39)</f>
        <v>427662.78611698595</v>
      </c>
      <c r="BT4" s="20"/>
    </row>
    <row r="5" spans="1:72" x14ac:dyDescent="0.2">
      <c r="B5" s="1">
        <v>250</v>
      </c>
      <c r="D5" s="2">
        <v>200</v>
      </c>
      <c r="E5" s="2">
        <v>175</v>
      </c>
      <c r="F5" s="2">
        <v>150</v>
      </c>
      <c r="G5" s="2">
        <v>125</v>
      </c>
      <c r="H5" s="2">
        <v>125</v>
      </c>
      <c r="I5" s="2">
        <v>125</v>
      </c>
      <c r="J5" s="2">
        <v>125</v>
      </c>
      <c r="K5" s="2">
        <v>125</v>
      </c>
      <c r="L5" s="2">
        <v>125</v>
      </c>
      <c r="M5" s="2">
        <v>125</v>
      </c>
      <c r="N5" s="2">
        <v>125</v>
      </c>
      <c r="O5" s="2">
        <v>125</v>
      </c>
      <c r="P5" s="2">
        <v>125</v>
      </c>
      <c r="Q5" s="2">
        <v>125</v>
      </c>
      <c r="R5" s="2">
        <v>125</v>
      </c>
      <c r="S5" s="2">
        <v>125</v>
      </c>
      <c r="T5" s="2">
        <v>125</v>
      </c>
      <c r="U5" s="2">
        <v>125</v>
      </c>
      <c r="V5" s="2">
        <v>125</v>
      </c>
      <c r="W5" s="2">
        <v>125</v>
      </c>
      <c r="X5" s="2">
        <v>125</v>
      </c>
      <c r="Y5" s="2">
        <v>125</v>
      </c>
      <c r="Z5" s="2">
        <v>125</v>
      </c>
      <c r="AA5" s="2">
        <v>125</v>
      </c>
      <c r="AB5" s="2">
        <v>125</v>
      </c>
      <c r="AC5" s="2">
        <v>125</v>
      </c>
      <c r="AD5" s="2">
        <v>125</v>
      </c>
      <c r="AE5" s="2">
        <v>125</v>
      </c>
      <c r="AF5" s="2">
        <v>125</v>
      </c>
      <c r="AG5" s="2">
        <v>125</v>
      </c>
      <c r="AH5" s="2">
        <v>125</v>
      </c>
      <c r="AI5" s="2">
        <v>125</v>
      </c>
      <c r="AJ5" s="2">
        <v>125</v>
      </c>
      <c r="AK5" s="2">
        <v>125</v>
      </c>
      <c r="AL5" s="2">
        <v>125</v>
      </c>
      <c r="AM5" s="2">
        <v>125</v>
      </c>
      <c r="AN5" s="2">
        <v>125</v>
      </c>
      <c r="AO5" s="2">
        <v>125</v>
      </c>
      <c r="AP5" s="2">
        <v>125</v>
      </c>
      <c r="AQ5" s="2">
        <v>125</v>
      </c>
      <c r="AR5" s="2">
        <v>125</v>
      </c>
      <c r="AS5" s="2">
        <v>125</v>
      </c>
      <c r="AT5" s="2">
        <v>125</v>
      </c>
      <c r="AU5" s="2">
        <v>125</v>
      </c>
      <c r="AV5" s="2">
        <v>125</v>
      </c>
      <c r="AW5" s="2">
        <v>125</v>
      </c>
      <c r="AX5" s="2">
        <v>125</v>
      </c>
      <c r="AY5" s="2">
        <v>125</v>
      </c>
      <c r="AZ5" s="2">
        <v>125</v>
      </c>
      <c r="BA5" s="2">
        <v>125</v>
      </c>
      <c r="BB5" s="2">
        <v>125</v>
      </c>
      <c r="BC5" s="2">
        <v>125</v>
      </c>
      <c r="BD5" s="2">
        <v>125</v>
      </c>
      <c r="BE5" s="2">
        <v>125</v>
      </c>
      <c r="BF5" s="2">
        <v>125</v>
      </c>
      <c r="BG5" s="2">
        <v>125</v>
      </c>
      <c r="BH5" s="2">
        <v>125</v>
      </c>
      <c r="BJ5" s="2">
        <f t="shared" ref="BJ5:BJ39" si="0">COUNT(A5:BH5)</f>
        <v>58</v>
      </c>
      <c r="BK5" s="2">
        <f t="shared" ref="BK5:BK39" si="1">SUM(B5:BH5)</f>
        <v>7525</v>
      </c>
      <c r="BL5" s="20">
        <f>BL4</f>
        <v>79</v>
      </c>
      <c r="BN5" s="1">
        <f t="shared" ref="BN5:BN39" si="2">BK5/BJ5</f>
        <v>129.74137931034483</v>
      </c>
      <c r="BP5" s="20">
        <f>BP4/SUM(BN4:BN39)</f>
        <v>47.106054462209826</v>
      </c>
      <c r="BQ5" t="s">
        <v>31</v>
      </c>
      <c r="BR5" t="s">
        <v>37</v>
      </c>
    </row>
    <row r="6" spans="1:72" x14ac:dyDescent="0.2">
      <c r="B6" s="1">
        <v>262.5</v>
      </c>
      <c r="D6" s="3"/>
      <c r="E6" s="2">
        <v>210</v>
      </c>
      <c r="F6" s="2">
        <v>183.75</v>
      </c>
      <c r="G6" s="2">
        <v>157.5</v>
      </c>
      <c r="H6" s="2">
        <v>131.25</v>
      </c>
      <c r="I6" s="2">
        <v>131.25</v>
      </c>
      <c r="J6" s="2">
        <v>131.25</v>
      </c>
      <c r="K6" s="2">
        <v>131.25</v>
      </c>
      <c r="L6" s="2">
        <v>131.25</v>
      </c>
      <c r="M6" s="2">
        <v>131.25</v>
      </c>
      <c r="N6" s="2">
        <v>131.25</v>
      </c>
      <c r="O6" s="2">
        <v>131.25</v>
      </c>
      <c r="P6" s="2">
        <v>131.25</v>
      </c>
      <c r="Q6" s="2">
        <v>131.25</v>
      </c>
      <c r="R6" s="2">
        <v>131.25</v>
      </c>
      <c r="S6" s="2">
        <v>131.25</v>
      </c>
      <c r="T6" s="2">
        <v>131.25</v>
      </c>
      <c r="U6" s="2">
        <v>131.25</v>
      </c>
      <c r="V6" s="2">
        <v>131.25</v>
      </c>
      <c r="W6" s="2">
        <v>131.25</v>
      </c>
      <c r="X6" s="2">
        <v>131.25</v>
      </c>
      <c r="Y6" s="2">
        <v>131.25</v>
      </c>
      <c r="Z6" s="2">
        <v>131.25</v>
      </c>
      <c r="AA6" s="2">
        <v>131.25</v>
      </c>
      <c r="AB6" s="2">
        <v>131.25</v>
      </c>
      <c r="AC6" s="2">
        <v>131.25</v>
      </c>
      <c r="AD6" s="2">
        <v>131.25</v>
      </c>
      <c r="AE6" s="2">
        <v>131.25</v>
      </c>
      <c r="AF6" s="2">
        <v>131.25</v>
      </c>
      <c r="AG6" s="2">
        <v>131.25</v>
      </c>
      <c r="AH6" s="2">
        <v>131.25</v>
      </c>
      <c r="AI6" s="2">
        <v>131.25</v>
      </c>
      <c r="AJ6" s="2">
        <v>131.25</v>
      </c>
      <c r="AK6" s="2">
        <v>131.25</v>
      </c>
      <c r="AL6" s="2">
        <v>131.25</v>
      </c>
      <c r="AM6" s="2">
        <v>131.25</v>
      </c>
      <c r="AN6" s="2">
        <v>131.25</v>
      </c>
      <c r="AO6" s="2">
        <v>131.25</v>
      </c>
      <c r="AP6" s="2">
        <v>131.25</v>
      </c>
      <c r="AQ6" s="2">
        <v>131.25</v>
      </c>
      <c r="AR6" s="2">
        <v>131.25</v>
      </c>
      <c r="AS6" s="2">
        <v>131.25</v>
      </c>
      <c r="AT6" s="2">
        <v>131.25</v>
      </c>
      <c r="AU6" s="2">
        <v>131.25</v>
      </c>
      <c r="AV6" s="2">
        <v>131.25</v>
      </c>
      <c r="AW6" s="2">
        <v>131.25</v>
      </c>
      <c r="AX6" s="2">
        <v>131.25</v>
      </c>
      <c r="AY6" s="2">
        <v>131.25</v>
      </c>
      <c r="AZ6" s="2">
        <v>131.25</v>
      </c>
      <c r="BA6" s="2">
        <v>131.25</v>
      </c>
      <c r="BB6" s="2">
        <v>131.25</v>
      </c>
      <c r="BC6" s="2">
        <v>131.25</v>
      </c>
      <c r="BD6" s="2">
        <v>131.25</v>
      </c>
      <c r="BE6" s="2">
        <v>131.25</v>
      </c>
      <c r="BF6" s="2">
        <v>131.25</v>
      </c>
      <c r="BG6" s="2">
        <v>131.25</v>
      </c>
      <c r="BH6" s="2">
        <v>131.25</v>
      </c>
      <c r="BJ6" s="2">
        <f t="shared" si="0"/>
        <v>57</v>
      </c>
      <c r="BK6" s="2">
        <f t="shared" si="1"/>
        <v>7770</v>
      </c>
      <c r="BL6" s="20">
        <f t="shared" ref="BL6:BL39" si="3">BL5</f>
        <v>79</v>
      </c>
      <c r="BN6" s="1">
        <f t="shared" si="2"/>
        <v>136.31578947368422</v>
      </c>
      <c r="BP6" s="8">
        <f>BP5/12</f>
        <v>3.9255045385174854</v>
      </c>
      <c r="BQ6" t="s">
        <v>35</v>
      </c>
    </row>
    <row r="7" spans="1:72" x14ac:dyDescent="0.2">
      <c r="B7" s="1">
        <v>275.625</v>
      </c>
      <c r="D7" s="3"/>
      <c r="E7" s="3"/>
      <c r="F7" s="2">
        <v>220.5</v>
      </c>
      <c r="G7" s="2">
        <v>192.9375</v>
      </c>
      <c r="H7" s="2">
        <v>165.375</v>
      </c>
      <c r="I7" s="2">
        <v>137.8125</v>
      </c>
      <c r="J7" s="2">
        <v>137.8125</v>
      </c>
      <c r="K7" s="2">
        <v>137.8125</v>
      </c>
      <c r="L7" s="2">
        <v>137.8125</v>
      </c>
      <c r="M7" s="2">
        <v>137.8125</v>
      </c>
      <c r="N7" s="2">
        <v>137.8125</v>
      </c>
      <c r="O7" s="2">
        <v>137.8125</v>
      </c>
      <c r="P7" s="2">
        <v>137.8125</v>
      </c>
      <c r="Q7" s="2">
        <v>137.8125</v>
      </c>
      <c r="R7" s="2">
        <v>137.8125</v>
      </c>
      <c r="S7" s="2">
        <v>137.8125</v>
      </c>
      <c r="T7" s="2">
        <v>137.8125</v>
      </c>
      <c r="U7" s="2">
        <v>137.8125</v>
      </c>
      <c r="V7" s="2">
        <v>137.8125</v>
      </c>
      <c r="W7" s="2">
        <v>137.8125</v>
      </c>
      <c r="X7" s="2">
        <v>137.8125</v>
      </c>
      <c r="Y7" s="2">
        <v>137.8125</v>
      </c>
      <c r="Z7" s="2">
        <v>137.8125</v>
      </c>
      <c r="AA7" s="2">
        <v>137.8125</v>
      </c>
      <c r="AB7" s="2">
        <v>137.8125</v>
      </c>
      <c r="AC7" s="2">
        <v>137.8125</v>
      </c>
      <c r="AD7" s="2">
        <v>137.8125</v>
      </c>
      <c r="AE7" s="2">
        <v>137.8125</v>
      </c>
      <c r="AF7" s="2">
        <v>137.8125</v>
      </c>
      <c r="AG7" s="2">
        <v>137.8125</v>
      </c>
      <c r="AH7" s="2">
        <v>137.8125</v>
      </c>
      <c r="AI7" s="2">
        <v>137.8125</v>
      </c>
      <c r="AJ7" s="2">
        <v>137.8125</v>
      </c>
      <c r="AK7" s="2">
        <v>137.8125</v>
      </c>
      <c r="AL7" s="2">
        <v>137.8125</v>
      </c>
      <c r="AM7" s="2">
        <v>137.8125</v>
      </c>
      <c r="AN7" s="2">
        <v>137.8125</v>
      </c>
      <c r="AO7" s="2">
        <v>137.8125</v>
      </c>
      <c r="AP7" s="2">
        <v>137.8125</v>
      </c>
      <c r="AQ7" s="2">
        <v>137.8125</v>
      </c>
      <c r="AR7" s="2">
        <v>137.8125</v>
      </c>
      <c r="AS7" s="2">
        <v>137.8125</v>
      </c>
      <c r="AT7" s="2">
        <v>137.8125</v>
      </c>
      <c r="AU7" s="2">
        <v>137.8125</v>
      </c>
      <c r="AV7" s="2">
        <v>137.8125</v>
      </c>
      <c r="AW7" s="2">
        <v>137.8125</v>
      </c>
      <c r="AX7" s="2">
        <v>137.8125</v>
      </c>
      <c r="AY7" s="2">
        <v>137.8125</v>
      </c>
      <c r="AZ7" s="2">
        <v>137.8125</v>
      </c>
      <c r="BA7" s="2">
        <v>137.8125</v>
      </c>
      <c r="BB7" s="2">
        <v>137.8125</v>
      </c>
      <c r="BC7" s="2">
        <v>137.8125</v>
      </c>
      <c r="BD7" s="2">
        <v>137.8125</v>
      </c>
      <c r="BE7" s="2">
        <v>137.8125</v>
      </c>
      <c r="BF7" s="2">
        <v>137.8125</v>
      </c>
      <c r="BG7" s="2">
        <v>137.8125</v>
      </c>
      <c r="BH7" s="2">
        <v>137.8125</v>
      </c>
      <c r="BJ7" s="2">
        <f t="shared" si="0"/>
        <v>56</v>
      </c>
      <c r="BK7" s="2">
        <f t="shared" si="1"/>
        <v>8020.6875</v>
      </c>
      <c r="BL7" s="20">
        <f t="shared" si="3"/>
        <v>79</v>
      </c>
      <c r="BN7" s="1">
        <f t="shared" si="2"/>
        <v>143.2265625</v>
      </c>
    </row>
    <row r="8" spans="1:72" x14ac:dyDescent="0.2">
      <c r="B8" s="1">
        <v>289.40625</v>
      </c>
      <c r="F8" s="3"/>
      <c r="G8" s="2">
        <v>231.52500000000001</v>
      </c>
      <c r="H8" s="2">
        <v>202.58437499999999</v>
      </c>
      <c r="I8" s="2">
        <v>173.64374999999998</v>
      </c>
      <c r="J8" s="2">
        <v>144.703125</v>
      </c>
      <c r="K8" s="2">
        <v>144.703125</v>
      </c>
      <c r="L8" s="2">
        <v>144.703125</v>
      </c>
      <c r="M8" s="2">
        <v>144.703125</v>
      </c>
      <c r="N8" s="2">
        <v>144.703125</v>
      </c>
      <c r="O8" s="2">
        <v>144.703125</v>
      </c>
      <c r="P8" s="2">
        <v>144.703125</v>
      </c>
      <c r="Q8" s="2">
        <v>144.703125</v>
      </c>
      <c r="R8" s="2">
        <v>144.703125</v>
      </c>
      <c r="S8" s="2">
        <v>144.703125</v>
      </c>
      <c r="T8" s="2">
        <v>144.703125</v>
      </c>
      <c r="U8" s="2">
        <v>144.703125</v>
      </c>
      <c r="V8" s="2">
        <v>144.703125</v>
      </c>
      <c r="W8" s="2">
        <v>144.703125</v>
      </c>
      <c r="X8" s="2">
        <v>144.703125</v>
      </c>
      <c r="Y8" s="2">
        <v>144.703125</v>
      </c>
      <c r="Z8" s="2">
        <v>144.703125</v>
      </c>
      <c r="AA8" s="2">
        <v>144.703125</v>
      </c>
      <c r="AB8" s="2">
        <v>144.703125</v>
      </c>
      <c r="AC8" s="2">
        <v>144.703125</v>
      </c>
      <c r="AD8" s="2">
        <v>144.703125</v>
      </c>
      <c r="AE8" s="2">
        <v>144.703125</v>
      </c>
      <c r="AF8" s="2">
        <v>144.703125</v>
      </c>
      <c r="AG8" s="2">
        <v>144.703125</v>
      </c>
      <c r="AH8" s="2">
        <v>144.703125</v>
      </c>
      <c r="AI8" s="2">
        <v>144.703125</v>
      </c>
      <c r="AJ8" s="2">
        <v>144.703125</v>
      </c>
      <c r="AK8" s="2">
        <v>144.703125</v>
      </c>
      <c r="AL8" s="2">
        <v>144.703125</v>
      </c>
      <c r="AM8" s="2">
        <v>144.703125</v>
      </c>
      <c r="AN8" s="2">
        <v>144.703125</v>
      </c>
      <c r="AO8" s="2">
        <v>144.703125</v>
      </c>
      <c r="AP8" s="2">
        <v>144.703125</v>
      </c>
      <c r="AQ8" s="2">
        <v>144.703125</v>
      </c>
      <c r="AR8" s="2">
        <v>144.703125</v>
      </c>
      <c r="AS8" s="2">
        <v>144.703125</v>
      </c>
      <c r="AT8" s="2">
        <v>144.703125</v>
      </c>
      <c r="AU8" s="2">
        <v>144.703125</v>
      </c>
      <c r="AV8" s="2">
        <v>144.703125</v>
      </c>
      <c r="AW8" s="2">
        <v>144.703125</v>
      </c>
      <c r="AX8" s="2">
        <v>144.703125</v>
      </c>
      <c r="AY8" s="2">
        <v>144.703125</v>
      </c>
      <c r="AZ8" s="2">
        <v>144.703125</v>
      </c>
      <c r="BA8" s="2">
        <v>144.703125</v>
      </c>
      <c r="BB8" s="2">
        <v>144.703125</v>
      </c>
      <c r="BC8" s="2">
        <v>144.703125</v>
      </c>
      <c r="BD8" s="2">
        <v>144.703125</v>
      </c>
      <c r="BE8" s="2">
        <v>144.703125</v>
      </c>
      <c r="BF8" s="2">
        <v>144.703125</v>
      </c>
      <c r="BG8" s="2">
        <v>144.703125</v>
      </c>
      <c r="BH8" s="2">
        <v>144.703125</v>
      </c>
      <c r="BJ8" s="2">
        <f t="shared" si="0"/>
        <v>55</v>
      </c>
      <c r="BK8" s="2">
        <f t="shared" si="1"/>
        <v>8277.0187499999993</v>
      </c>
      <c r="BL8" s="20">
        <f t="shared" si="3"/>
        <v>79</v>
      </c>
      <c r="BN8" s="1">
        <f t="shared" si="2"/>
        <v>150.49124999999998</v>
      </c>
      <c r="BP8" s="1"/>
    </row>
    <row r="9" spans="1:72" x14ac:dyDescent="0.2">
      <c r="B9" s="1">
        <v>303.87656250000055</v>
      </c>
      <c r="G9" s="3"/>
      <c r="H9" s="2">
        <v>243.10125000000045</v>
      </c>
      <c r="I9" s="2">
        <v>212.71359375000037</v>
      </c>
      <c r="J9" s="2">
        <v>182.32593750000032</v>
      </c>
      <c r="K9" s="2">
        <v>151.93828125000027</v>
      </c>
      <c r="L9" s="2">
        <v>151.93828125000027</v>
      </c>
      <c r="M9" s="2">
        <v>151.93828125000027</v>
      </c>
      <c r="N9" s="2">
        <v>151.93828125000027</v>
      </c>
      <c r="O9" s="2">
        <v>151.93828125000027</v>
      </c>
      <c r="P9" s="2">
        <v>151.93828125000027</v>
      </c>
      <c r="Q9" s="2">
        <v>151.93828125000027</v>
      </c>
      <c r="R9" s="2">
        <v>151.93828125000027</v>
      </c>
      <c r="S9" s="2">
        <v>151.93828125000027</v>
      </c>
      <c r="T9" s="2">
        <v>151.93828125000027</v>
      </c>
      <c r="U9" s="2">
        <v>151.93828125000027</v>
      </c>
      <c r="V9" s="2">
        <v>151.93828125000027</v>
      </c>
      <c r="W9" s="2">
        <v>151.93828125000027</v>
      </c>
      <c r="X9" s="2">
        <v>151.93828125000027</v>
      </c>
      <c r="Y9" s="2">
        <v>151.93828125000027</v>
      </c>
      <c r="Z9" s="2">
        <v>151.93828125000027</v>
      </c>
      <c r="AA9" s="2">
        <v>151.93828125000027</v>
      </c>
      <c r="AB9" s="2">
        <v>151.93828125000027</v>
      </c>
      <c r="AC9" s="2">
        <v>151.93828125000027</v>
      </c>
      <c r="AD9" s="2">
        <v>151.93828125000027</v>
      </c>
      <c r="AE9" s="2">
        <v>151.93828125000027</v>
      </c>
      <c r="AF9" s="2">
        <v>151.93828125000027</v>
      </c>
      <c r="AG9" s="2">
        <v>151.93828125000027</v>
      </c>
      <c r="AH9" s="2">
        <v>151.93828125000027</v>
      </c>
      <c r="AI9" s="2">
        <v>151.93828125000027</v>
      </c>
      <c r="AJ9" s="2">
        <v>151.93828125000027</v>
      </c>
      <c r="AK9" s="2">
        <v>151.93828125000027</v>
      </c>
      <c r="AL9" s="2">
        <v>151.93828125000027</v>
      </c>
      <c r="AM9" s="2">
        <v>151.93828125000027</v>
      </c>
      <c r="AN9" s="2">
        <v>151.93828125000027</v>
      </c>
      <c r="AO9" s="2">
        <v>151.93828125000027</v>
      </c>
      <c r="AP9" s="2">
        <v>151.93828125000027</v>
      </c>
      <c r="AQ9" s="2">
        <v>151.93828125000027</v>
      </c>
      <c r="AR9" s="2">
        <v>151.93828125000027</v>
      </c>
      <c r="AS9" s="2">
        <v>151.93828125000027</v>
      </c>
      <c r="AT9" s="2">
        <v>151.93828125000027</v>
      </c>
      <c r="AU9" s="2">
        <v>151.93828125000027</v>
      </c>
      <c r="AV9" s="2">
        <v>151.93828125000027</v>
      </c>
      <c r="AW9" s="2">
        <v>151.93828125000027</v>
      </c>
      <c r="AX9" s="2">
        <v>151.93828125000027</v>
      </c>
      <c r="AY9" s="2">
        <v>151.93828125000027</v>
      </c>
      <c r="AZ9" s="2">
        <v>151.93828125000027</v>
      </c>
      <c r="BA9" s="2">
        <v>151.93828125000027</v>
      </c>
      <c r="BB9" s="2">
        <v>151.93828125000027</v>
      </c>
      <c r="BC9" s="2">
        <v>151.93828125000027</v>
      </c>
      <c r="BD9" s="2">
        <v>151.93828125000027</v>
      </c>
      <c r="BE9" s="2">
        <v>151.93828125000027</v>
      </c>
      <c r="BF9" s="2">
        <v>151.93828125000027</v>
      </c>
      <c r="BG9" s="2">
        <v>151.93828125000027</v>
      </c>
      <c r="BH9" s="2">
        <v>151.93828125000027</v>
      </c>
      <c r="BJ9" s="2">
        <f t="shared" si="0"/>
        <v>54</v>
      </c>
      <c r="BK9" s="2">
        <f t="shared" si="1"/>
        <v>8538.9314062500289</v>
      </c>
      <c r="BL9" s="20">
        <f t="shared" si="3"/>
        <v>79</v>
      </c>
      <c r="BN9" s="1">
        <f t="shared" si="2"/>
        <v>158.12835937500054</v>
      </c>
      <c r="BP9" s="2"/>
    </row>
    <row r="10" spans="1:72" x14ac:dyDescent="0.2">
      <c r="B10" s="1">
        <v>319.07039062500007</v>
      </c>
      <c r="H10" s="3"/>
      <c r="I10" s="2">
        <v>255.25631250000006</v>
      </c>
      <c r="J10" s="2">
        <v>223.34927343750005</v>
      </c>
      <c r="K10" s="2">
        <v>191.44223437500003</v>
      </c>
      <c r="L10" s="2">
        <v>159.53519531250004</v>
      </c>
      <c r="M10" s="2">
        <v>159.53519531250004</v>
      </c>
      <c r="N10" s="2">
        <v>159.53519531250004</v>
      </c>
      <c r="O10" s="2">
        <v>159.53519531250004</v>
      </c>
      <c r="P10" s="2">
        <v>159.53519531250004</v>
      </c>
      <c r="Q10" s="2">
        <v>159.53519531250004</v>
      </c>
      <c r="R10" s="2">
        <v>159.53519531250004</v>
      </c>
      <c r="S10" s="2">
        <v>159.53519531250004</v>
      </c>
      <c r="T10" s="2">
        <v>159.53519531250004</v>
      </c>
      <c r="U10" s="2">
        <v>159.53519531250004</v>
      </c>
      <c r="V10" s="2">
        <v>159.53519531250004</v>
      </c>
      <c r="W10" s="2">
        <v>159.53519531250004</v>
      </c>
      <c r="X10" s="2">
        <v>159.53519531250004</v>
      </c>
      <c r="Y10" s="2">
        <v>159.53519531250004</v>
      </c>
      <c r="Z10" s="2">
        <v>159.53519531250004</v>
      </c>
      <c r="AA10" s="2">
        <v>159.53519531250004</v>
      </c>
      <c r="AB10" s="2">
        <v>159.53519531250004</v>
      </c>
      <c r="AC10" s="2">
        <v>159.53519531250004</v>
      </c>
      <c r="AD10" s="2">
        <v>159.53519531250004</v>
      </c>
      <c r="AE10" s="2">
        <v>159.53519531250004</v>
      </c>
      <c r="AF10" s="2">
        <v>159.53519531250004</v>
      </c>
      <c r="AG10" s="2">
        <v>159.53519531250004</v>
      </c>
      <c r="AH10" s="2">
        <v>159.53519531250004</v>
      </c>
      <c r="AI10" s="2">
        <v>159.53519531250004</v>
      </c>
      <c r="AJ10" s="2">
        <v>159.53519531250004</v>
      </c>
      <c r="AK10" s="2">
        <v>159.53519531250004</v>
      </c>
      <c r="AL10" s="2">
        <v>159.53519531250004</v>
      </c>
      <c r="AM10" s="2">
        <v>159.53519531250004</v>
      </c>
      <c r="AN10" s="2">
        <v>159.53519531250004</v>
      </c>
      <c r="AO10" s="2">
        <v>159.53519531250004</v>
      </c>
      <c r="AP10" s="2">
        <v>159.53519531250004</v>
      </c>
      <c r="AQ10" s="2">
        <v>159.53519531250004</v>
      </c>
      <c r="AR10" s="2">
        <v>159.53519531250004</v>
      </c>
      <c r="AS10" s="2">
        <v>159.53519531250004</v>
      </c>
      <c r="AT10" s="2">
        <v>159.53519531250004</v>
      </c>
      <c r="AU10" s="2">
        <v>159.53519531250004</v>
      </c>
      <c r="AV10" s="2">
        <v>159.53519531250004</v>
      </c>
      <c r="AW10" s="2">
        <v>159.53519531250004</v>
      </c>
      <c r="AX10" s="2">
        <v>159.53519531250004</v>
      </c>
      <c r="AY10" s="2">
        <v>159.53519531250004</v>
      </c>
      <c r="AZ10" s="2">
        <v>159.53519531250004</v>
      </c>
      <c r="BA10" s="2">
        <v>159.53519531250004</v>
      </c>
      <c r="BB10" s="2">
        <v>159.53519531250004</v>
      </c>
      <c r="BC10" s="2">
        <v>159.53519531250004</v>
      </c>
      <c r="BD10" s="2">
        <v>159.53519531250004</v>
      </c>
      <c r="BE10" s="2">
        <v>159.53519531250004</v>
      </c>
      <c r="BF10" s="2">
        <v>159.53519531250004</v>
      </c>
      <c r="BG10" s="2">
        <v>159.53519531250004</v>
      </c>
      <c r="BH10" s="2">
        <v>159.53519531250004</v>
      </c>
      <c r="BJ10" s="2">
        <f t="shared" si="0"/>
        <v>53</v>
      </c>
      <c r="BK10" s="2">
        <f t="shared" si="1"/>
        <v>8806.3427812500013</v>
      </c>
      <c r="BL10" s="20">
        <f t="shared" si="3"/>
        <v>79</v>
      </c>
      <c r="BN10" s="1">
        <f t="shared" si="2"/>
        <v>166.15741096698116</v>
      </c>
    </row>
    <row r="11" spans="1:72" x14ac:dyDescent="0.2">
      <c r="B11" s="1">
        <v>335.02391015625017</v>
      </c>
      <c r="I11" s="3"/>
      <c r="J11" s="2">
        <v>268.01912812500012</v>
      </c>
      <c r="K11" s="2">
        <v>234.5167371093751</v>
      </c>
      <c r="L11" s="2">
        <v>201.01434609375011</v>
      </c>
      <c r="M11" s="2">
        <v>167.51195507812508</v>
      </c>
      <c r="N11" s="2">
        <v>167.51195507812508</v>
      </c>
      <c r="O11" s="2">
        <v>167.51195507812508</v>
      </c>
      <c r="P11" s="2">
        <v>167.51195507812508</v>
      </c>
      <c r="Q11" s="2">
        <v>167.51195507812508</v>
      </c>
      <c r="R11" s="2">
        <v>167.51195507812508</v>
      </c>
      <c r="S11" s="2">
        <v>167.51195507812508</v>
      </c>
      <c r="T11" s="2">
        <v>167.51195507812508</v>
      </c>
      <c r="U11" s="2">
        <v>167.51195507812508</v>
      </c>
      <c r="V11" s="2">
        <v>167.51195507812508</v>
      </c>
      <c r="W11" s="2">
        <v>167.51195507812508</v>
      </c>
      <c r="X11" s="2">
        <v>167.51195507812508</v>
      </c>
      <c r="Y11" s="2">
        <v>167.51195507812508</v>
      </c>
      <c r="Z11" s="2">
        <v>167.51195507812508</v>
      </c>
      <c r="AA11" s="2">
        <v>167.51195507812508</v>
      </c>
      <c r="AB11" s="2">
        <v>167.51195507812508</v>
      </c>
      <c r="AC11" s="2">
        <v>167.51195507812508</v>
      </c>
      <c r="AD11" s="2">
        <v>167.51195507812508</v>
      </c>
      <c r="AE11" s="2">
        <v>167.51195507812508</v>
      </c>
      <c r="AF11" s="2">
        <v>167.51195507812508</v>
      </c>
      <c r="AG11" s="2">
        <v>167.51195507812508</v>
      </c>
      <c r="AH11" s="2">
        <v>167.51195507812508</v>
      </c>
      <c r="AI11" s="2">
        <v>167.51195507812508</v>
      </c>
      <c r="AJ11" s="2">
        <v>167.51195507812508</v>
      </c>
      <c r="AK11" s="2">
        <v>167.51195507812508</v>
      </c>
      <c r="AL11" s="2">
        <v>167.51195507812508</v>
      </c>
      <c r="AM11" s="2">
        <v>167.51195507812508</v>
      </c>
      <c r="AN11" s="2">
        <v>167.51195507812508</v>
      </c>
      <c r="AO11" s="2">
        <v>167.51195507812508</v>
      </c>
      <c r="AP11" s="2">
        <v>167.51195507812508</v>
      </c>
      <c r="AQ11" s="2">
        <v>167.51195507812508</v>
      </c>
      <c r="AR11" s="2">
        <v>167.51195507812508</v>
      </c>
      <c r="AS11" s="2">
        <v>167.51195507812508</v>
      </c>
      <c r="AT11" s="2">
        <v>167.51195507812508</v>
      </c>
      <c r="AU11" s="2">
        <v>167.51195507812508</v>
      </c>
      <c r="AV11" s="2">
        <v>167.51195507812508</v>
      </c>
      <c r="AW11" s="2">
        <v>167.51195507812508</v>
      </c>
      <c r="AX11" s="2">
        <v>167.51195507812508</v>
      </c>
      <c r="AY11" s="2">
        <v>167.51195507812508</v>
      </c>
      <c r="AZ11" s="2">
        <v>167.51195507812508</v>
      </c>
      <c r="BA11" s="2">
        <v>167.51195507812508</v>
      </c>
      <c r="BB11" s="2">
        <v>167.51195507812508</v>
      </c>
      <c r="BC11" s="2">
        <v>167.51195507812508</v>
      </c>
      <c r="BD11" s="2">
        <v>167.51195507812508</v>
      </c>
      <c r="BE11" s="2">
        <v>167.51195507812508</v>
      </c>
      <c r="BF11" s="2">
        <v>167.51195507812508</v>
      </c>
      <c r="BG11" s="2">
        <v>167.51195507812508</v>
      </c>
      <c r="BH11" s="2">
        <v>167.51195507812508</v>
      </c>
      <c r="BJ11" s="2">
        <f t="shared" si="0"/>
        <v>52</v>
      </c>
      <c r="BK11" s="2">
        <f t="shared" si="1"/>
        <v>9079.1479652343933</v>
      </c>
      <c r="BL11" s="20">
        <f t="shared" si="3"/>
        <v>79</v>
      </c>
      <c r="BN11" s="1">
        <f t="shared" si="2"/>
        <v>174.59899933143063</v>
      </c>
      <c r="BS11" s="1"/>
    </row>
    <row r="12" spans="1:72" x14ac:dyDescent="0.2">
      <c r="B12" s="1">
        <v>351.77510566406272</v>
      </c>
      <c r="J12" s="3"/>
      <c r="K12" s="2">
        <v>281.42008453125021</v>
      </c>
      <c r="L12" s="2">
        <v>246.2425739648439</v>
      </c>
      <c r="M12" s="2">
        <v>211.06506339843762</v>
      </c>
      <c r="N12" s="2">
        <v>175.88755283203136</v>
      </c>
      <c r="O12" s="2">
        <v>175.88755283203136</v>
      </c>
      <c r="P12" s="2">
        <v>175.88755283203136</v>
      </c>
      <c r="Q12" s="2">
        <v>175.88755283203136</v>
      </c>
      <c r="R12" s="2">
        <v>175.88755283203136</v>
      </c>
      <c r="S12" s="2">
        <v>175.88755283203136</v>
      </c>
      <c r="T12" s="2">
        <v>175.88755283203136</v>
      </c>
      <c r="U12" s="2">
        <v>175.88755283203136</v>
      </c>
      <c r="V12" s="2">
        <v>175.88755283203136</v>
      </c>
      <c r="W12" s="2">
        <v>175.88755283203136</v>
      </c>
      <c r="X12" s="2">
        <v>175.88755283203136</v>
      </c>
      <c r="Y12" s="2">
        <v>175.88755283203136</v>
      </c>
      <c r="Z12" s="2">
        <v>175.88755283203136</v>
      </c>
      <c r="AA12" s="2">
        <v>175.88755283203136</v>
      </c>
      <c r="AB12" s="2">
        <v>175.88755283203136</v>
      </c>
      <c r="AC12" s="2">
        <v>175.88755283203136</v>
      </c>
      <c r="AD12" s="2">
        <v>175.88755283203136</v>
      </c>
      <c r="AE12" s="2">
        <v>175.88755283203136</v>
      </c>
      <c r="AF12" s="2">
        <v>175.88755283203136</v>
      </c>
      <c r="AG12" s="2">
        <v>175.88755283203136</v>
      </c>
      <c r="AH12" s="2">
        <v>175.88755283203136</v>
      </c>
      <c r="AI12" s="2">
        <v>175.88755283203136</v>
      </c>
      <c r="AJ12" s="2">
        <v>175.88755283203136</v>
      </c>
      <c r="AK12" s="2">
        <v>175.88755283203136</v>
      </c>
      <c r="AL12" s="2">
        <v>175.88755283203136</v>
      </c>
      <c r="AM12" s="2">
        <v>175.88755283203136</v>
      </c>
      <c r="AN12" s="2">
        <v>175.88755283203136</v>
      </c>
      <c r="AO12" s="2">
        <v>175.88755283203136</v>
      </c>
      <c r="AP12" s="2">
        <v>175.88755283203136</v>
      </c>
      <c r="AQ12" s="2">
        <v>175.88755283203136</v>
      </c>
      <c r="AR12" s="2">
        <v>175.88755283203136</v>
      </c>
      <c r="AS12" s="2">
        <v>175.88755283203136</v>
      </c>
      <c r="AT12" s="2">
        <v>175.88755283203136</v>
      </c>
      <c r="AU12" s="2">
        <v>175.88755283203136</v>
      </c>
      <c r="AV12" s="2">
        <v>175.88755283203136</v>
      </c>
      <c r="AW12" s="2">
        <v>175.88755283203136</v>
      </c>
      <c r="AX12" s="2">
        <v>175.88755283203136</v>
      </c>
      <c r="AY12" s="2">
        <v>175.88755283203136</v>
      </c>
      <c r="AZ12" s="2">
        <v>175.88755283203136</v>
      </c>
      <c r="BA12" s="2">
        <v>175.88755283203136</v>
      </c>
      <c r="BB12" s="2">
        <v>175.88755283203136</v>
      </c>
      <c r="BC12" s="2">
        <v>175.88755283203136</v>
      </c>
      <c r="BD12" s="2">
        <v>175.88755283203136</v>
      </c>
      <c r="BE12" s="2">
        <v>175.88755283203136</v>
      </c>
      <c r="BF12" s="2">
        <v>175.88755283203136</v>
      </c>
      <c r="BG12" s="2">
        <v>175.88755283203136</v>
      </c>
      <c r="BH12" s="2">
        <v>175.88755283203136</v>
      </c>
      <c r="BJ12" s="2">
        <f t="shared" si="0"/>
        <v>51</v>
      </c>
      <c r="BK12" s="2">
        <f t="shared" si="1"/>
        <v>9357.2178106640677</v>
      </c>
      <c r="BL12" s="20">
        <f t="shared" si="3"/>
        <v>79</v>
      </c>
      <c r="BN12" s="1">
        <f t="shared" si="2"/>
        <v>183.47485903262879</v>
      </c>
    </row>
    <row r="13" spans="1:72" x14ac:dyDescent="0.2">
      <c r="B13" s="1">
        <v>369.3638609472664</v>
      </c>
      <c r="L13" s="2">
        <v>295.49108875781315</v>
      </c>
      <c r="M13" s="2">
        <v>258.55470266308646</v>
      </c>
      <c r="N13" s="2">
        <v>221.61831656835983</v>
      </c>
      <c r="O13" s="2">
        <v>184.6819304736332</v>
      </c>
      <c r="P13" s="2">
        <v>184.6819304736332</v>
      </c>
      <c r="Q13" s="2">
        <v>184.6819304736332</v>
      </c>
      <c r="R13" s="2">
        <v>184.6819304736332</v>
      </c>
      <c r="S13" s="2">
        <v>184.6819304736332</v>
      </c>
      <c r="T13" s="2">
        <v>184.6819304736332</v>
      </c>
      <c r="U13" s="2">
        <v>184.6819304736332</v>
      </c>
      <c r="V13" s="2">
        <v>184.6819304736332</v>
      </c>
      <c r="W13" s="2">
        <v>184.6819304736332</v>
      </c>
      <c r="X13" s="2">
        <v>184.6819304736332</v>
      </c>
      <c r="Y13" s="2">
        <v>184.6819304736332</v>
      </c>
      <c r="Z13" s="2">
        <v>184.6819304736332</v>
      </c>
      <c r="AA13" s="2">
        <v>184.6819304736332</v>
      </c>
      <c r="AB13" s="2">
        <v>184.6819304736332</v>
      </c>
      <c r="AC13" s="2">
        <v>184.6819304736332</v>
      </c>
      <c r="AD13" s="2">
        <v>184.6819304736332</v>
      </c>
      <c r="AE13" s="2">
        <v>184.6819304736332</v>
      </c>
      <c r="AF13" s="2">
        <v>184.6819304736332</v>
      </c>
      <c r="AG13" s="2">
        <v>184.6819304736332</v>
      </c>
      <c r="AH13" s="2">
        <v>184.6819304736332</v>
      </c>
      <c r="AI13" s="2">
        <v>184.6819304736332</v>
      </c>
      <c r="AJ13" s="2">
        <v>184.6819304736332</v>
      </c>
      <c r="AK13" s="2">
        <v>184.6819304736332</v>
      </c>
      <c r="AL13" s="2">
        <v>184.6819304736332</v>
      </c>
      <c r="AM13" s="2">
        <v>184.6819304736332</v>
      </c>
      <c r="AN13" s="2">
        <v>184.6819304736332</v>
      </c>
      <c r="AO13" s="2">
        <v>184.6819304736332</v>
      </c>
      <c r="AP13" s="2">
        <v>184.6819304736332</v>
      </c>
      <c r="AQ13" s="2">
        <v>184.6819304736332</v>
      </c>
      <c r="AR13" s="2">
        <v>184.6819304736332</v>
      </c>
      <c r="AS13" s="2">
        <v>184.6819304736332</v>
      </c>
      <c r="AT13" s="2">
        <v>184.6819304736332</v>
      </c>
      <c r="AU13" s="2">
        <v>184.6819304736332</v>
      </c>
      <c r="AV13" s="2">
        <v>184.6819304736332</v>
      </c>
      <c r="AW13" s="2">
        <v>184.6819304736332</v>
      </c>
      <c r="AX13" s="2">
        <v>184.6819304736332</v>
      </c>
      <c r="AY13" s="2">
        <v>184.6819304736332</v>
      </c>
      <c r="AZ13" s="2">
        <v>184.6819304736332</v>
      </c>
      <c r="BA13" s="2">
        <v>184.6819304736332</v>
      </c>
      <c r="BB13" s="2">
        <v>184.6819304736332</v>
      </c>
      <c r="BC13" s="2">
        <v>184.6819304736332</v>
      </c>
      <c r="BD13" s="2">
        <v>184.6819304736332</v>
      </c>
      <c r="BE13" s="2">
        <v>184.6819304736332</v>
      </c>
      <c r="BF13" s="2">
        <v>184.6819304736332</v>
      </c>
      <c r="BG13" s="2">
        <v>184.6819304736332</v>
      </c>
      <c r="BH13" s="2">
        <v>184.6819304736332</v>
      </c>
      <c r="BJ13" s="2">
        <f t="shared" si="0"/>
        <v>50</v>
      </c>
      <c r="BK13" s="2">
        <f t="shared" si="1"/>
        <v>9640.3967707236388</v>
      </c>
      <c r="BL13" s="20">
        <f t="shared" si="3"/>
        <v>79</v>
      </c>
      <c r="BN13" s="1">
        <f t="shared" si="2"/>
        <v>192.80793541447278</v>
      </c>
    </row>
    <row r="14" spans="1:72" x14ac:dyDescent="0.2">
      <c r="B14" s="1">
        <v>387.83205399462895</v>
      </c>
      <c r="M14" s="2">
        <v>310.26564319570321</v>
      </c>
      <c r="N14" s="2">
        <v>271.48243779624022</v>
      </c>
      <c r="O14" s="2">
        <v>232.69923239677735</v>
      </c>
      <c r="P14" s="2">
        <v>193.91602699731448</v>
      </c>
      <c r="Q14" s="2">
        <v>193.91602699731448</v>
      </c>
      <c r="R14" s="2">
        <v>193.91602699731448</v>
      </c>
      <c r="S14" s="2">
        <v>193.91602699731448</v>
      </c>
      <c r="T14" s="2">
        <v>193.91602699731448</v>
      </c>
      <c r="U14" s="2">
        <v>193.91602699731448</v>
      </c>
      <c r="V14" s="2">
        <v>193.91602699731448</v>
      </c>
      <c r="W14" s="2">
        <v>193.91602699731448</v>
      </c>
      <c r="X14" s="2">
        <v>193.91602699731448</v>
      </c>
      <c r="Y14" s="2">
        <v>193.91602699731448</v>
      </c>
      <c r="Z14" s="2">
        <v>193.91602699731448</v>
      </c>
      <c r="AA14" s="2">
        <v>193.91602699731448</v>
      </c>
      <c r="AB14" s="2">
        <v>193.91602699731448</v>
      </c>
      <c r="AC14" s="2">
        <v>193.91602699731448</v>
      </c>
      <c r="AD14" s="2">
        <v>193.91602699731448</v>
      </c>
      <c r="AE14" s="2">
        <v>193.91602699731448</v>
      </c>
      <c r="AF14" s="2">
        <v>193.91602699731448</v>
      </c>
      <c r="AG14" s="2">
        <v>193.91602699731448</v>
      </c>
      <c r="AH14" s="2">
        <v>193.91602699731448</v>
      </c>
      <c r="AI14" s="2">
        <v>193.91602699731448</v>
      </c>
      <c r="AJ14" s="2">
        <v>193.91602699731448</v>
      </c>
      <c r="AK14" s="2">
        <v>193.91602699731448</v>
      </c>
      <c r="AL14" s="2">
        <v>193.91602699731448</v>
      </c>
      <c r="AM14" s="2">
        <v>193.91602699731448</v>
      </c>
      <c r="AN14" s="2">
        <v>193.91602699731448</v>
      </c>
      <c r="AO14" s="2">
        <v>193.91602699731448</v>
      </c>
      <c r="AP14" s="2">
        <v>193.91602699731448</v>
      </c>
      <c r="AQ14" s="2">
        <v>193.91602699731448</v>
      </c>
      <c r="AR14" s="2">
        <v>193.91602699731448</v>
      </c>
      <c r="AS14" s="2">
        <v>193.91602699731448</v>
      </c>
      <c r="AT14" s="2">
        <v>193.91602699731448</v>
      </c>
      <c r="AU14" s="2">
        <v>193.91602699731448</v>
      </c>
      <c r="AV14" s="2">
        <v>193.91602699731448</v>
      </c>
      <c r="AW14" s="2">
        <v>193.91602699731448</v>
      </c>
      <c r="AX14" s="2">
        <v>193.91602699731448</v>
      </c>
      <c r="AY14" s="2">
        <v>193.91602699731448</v>
      </c>
      <c r="AZ14" s="2">
        <v>193.91602699731448</v>
      </c>
      <c r="BA14" s="2">
        <v>193.91602699731448</v>
      </c>
      <c r="BB14" s="2">
        <v>193.91602699731448</v>
      </c>
      <c r="BC14" s="2">
        <v>193.91602699731448</v>
      </c>
      <c r="BD14" s="2">
        <v>193.91602699731448</v>
      </c>
      <c r="BE14" s="2">
        <v>193.91602699731448</v>
      </c>
      <c r="BF14" s="2">
        <v>193.91602699731448</v>
      </c>
      <c r="BG14" s="2">
        <v>193.91602699731448</v>
      </c>
      <c r="BH14" s="2">
        <v>193.91602699731448</v>
      </c>
      <c r="BJ14" s="2">
        <f t="shared" si="0"/>
        <v>49</v>
      </c>
      <c r="BK14" s="2">
        <f t="shared" si="1"/>
        <v>9928.5005822625008</v>
      </c>
      <c r="BL14" s="20">
        <f t="shared" si="3"/>
        <v>79</v>
      </c>
      <c r="BN14" s="1">
        <f t="shared" si="2"/>
        <v>202.62246086250002</v>
      </c>
      <c r="BP14" s="1"/>
      <c r="BR14" s="1"/>
    </row>
    <row r="15" spans="1:72" x14ac:dyDescent="0.2">
      <c r="B15" s="1">
        <v>407.22365669436022</v>
      </c>
      <c r="N15" s="2">
        <v>325.77892535548818</v>
      </c>
      <c r="O15" s="2">
        <v>285.05655968605214</v>
      </c>
      <c r="P15" s="2">
        <v>244.33419401661612</v>
      </c>
      <c r="Q15" s="2">
        <v>203.61182834718011</v>
      </c>
      <c r="R15" s="2">
        <v>203.61182834718011</v>
      </c>
      <c r="S15" s="2">
        <v>203.61182834718011</v>
      </c>
      <c r="T15" s="2">
        <v>203.61182834718011</v>
      </c>
      <c r="U15" s="2">
        <v>203.61182834718011</v>
      </c>
      <c r="V15" s="2">
        <v>203.61182834718011</v>
      </c>
      <c r="W15" s="2">
        <v>203.61182834718011</v>
      </c>
      <c r="X15" s="2">
        <v>203.61182834718011</v>
      </c>
      <c r="Y15" s="2">
        <v>203.61182834718011</v>
      </c>
      <c r="Z15" s="2">
        <v>203.61182834718011</v>
      </c>
      <c r="AA15" s="2">
        <v>203.61182834718011</v>
      </c>
      <c r="AB15" s="2">
        <v>203.61182834718011</v>
      </c>
      <c r="AC15" s="2">
        <v>203.61182834718011</v>
      </c>
      <c r="AD15" s="2">
        <v>203.61182834718011</v>
      </c>
      <c r="AE15" s="2">
        <v>203.61182834718011</v>
      </c>
      <c r="AF15" s="2">
        <v>203.61182834718011</v>
      </c>
      <c r="AG15" s="2">
        <v>203.61182834718011</v>
      </c>
      <c r="AH15" s="2">
        <v>203.61182834718011</v>
      </c>
      <c r="AI15" s="2">
        <v>203.61182834718011</v>
      </c>
      <c r="AJ15" s="2">
        <v>203.61182834718011</v>
      </c>
      <c r="AK15" s="2">
        <v>203.61182834718011</v>
      </c>
      <c r="AL15" s="2">
        <v>203.61182834718011</v>
      </c>
      <c r="AM15" s="2">
        <v>203.61182834718011</v>
      </c>
      <c r="AN15" s="2">
        <v>203.61182834718011</v>
      </c>
      <c r="AO15" s="2">
        <v>203.61182834718011</v>
      </c>
      <c r="AP15" s="2">
        <v>203.61182834718011</v>
      </c>
      <c r="AQ15" s="2">
        <v>203.61182834718011</v>
      </c>
      <c r="AR15" s="2">
        <v>203.61182834718011</v>
      </c>
      <c r="AS15" s="2">
        <v>203.61182834718011</v>
      </c>
      <c r="AT15" s="2">
        <v>203.61182834718011</v>
      </c>
      <c r="AU15" s="2">
        <v>203.61182834718011</v>
      </c>
      <c r="AV15" s="2">
        <v>203.61182834718011</v>
      </c>
      <c r="AW15" s="2">
        <v>203.61182834718011</v>
      </c>
      <c r="AX15" s="2">
        <v>203.61182834718011</v>
      </c>
      <c r="AY15" s="2">
        <v>203.61182834718011</v>
      </c>
      <c r="AZ15" s="2">
        <v>203.61182834718011</v>
      </c>
      <c r="BA15" s="2">
        <v>203.61182834718011</v>
      </c>
      <c r="BB15" s="2">
        <v>203.61182834718011</v>
      </c>
      <c r="BC15" s="2">
        <v>203.61182834718011</v>
      </c>
      <c r="BD15" s="2">
        <v>203.61182834718011</v>
      </c>
      <c r="BE15" s="2">
        <v>203.61182834718011</v>
      </c>
      <c r="BF15" s="2">
        <v>203.61182834718011</v>
      </c>
      <c r="BG15" s="2">
        <v>203.61182834718011</v>
      </c>
      <c r="BH15" s="2">
        <v>203.61182834718011</v>
      </c>
      <c r="BJ15" s="2">
        <f t="shared" si="0"/>
        <v>48</v>
      </c>
      <c r="BK15" s="2">
        <f t="shared" si="1"/>
        <v>10221.313783028454</v>
      </c>
      <c r="BL15" s="20">
        <f t="shared" si="3"/>
        <v>79</v>
      </c>
      <c r="BN15" s="1">
        <f t="shared" si="2"/>
        <v>212.94403714642613</v>
      </c>
      <c r="BP15" s="18"/>
    </row>
    <row r="16" spans="1:72" x14ac:dyDescent="0.2">
      <c r="B16" s="1">
        <v>427.58483952907955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342.06787162326367</v>
      </c>
      <c r="P16" s="2">
        <v>299.30938767035565</v>
      </c>
      <c r="Q16" s="2">
        <v>256.55090371744774</v>
      </c>
      <c r="R16" s="2">
        <v>213.79241976453977</v>
      </c>
      <c r="S16" s="2">
        <v>213.79241976453977</v>
      </c>
      <c r="T16" s="2">
        <v>213.79241976453977</v>
      </c>
      <c r="U16" s="2">
        <v>213.79241976453977</v>
      </c>
      <c r="V16" s="2">
        <v>213.79241976453977</v>
      </c>
      <c r="W16" s="2">
        <v>213.79241976453977</v>
      </c>
      <c r="X16" s="2">
        <v>213.79241976453977</v>
      </c>
      <c r="Y16" s="2">
        <v>213.79241976453977</v>
      </c>
      <c r="Z16" s="2">
        <v>213.79241976453977</v>
      </c>
      <c r="AA16" s="2">
        <v>213.79241976453977</v>
      </c>
      <c r="AB16" s="2">
        <v>213.79241976453977</v>
      </c>
      <c r="AC16" s="2">
        <v>213.79241976453977</v>
      </c>
      <c r="AD16" s="2">
        <v>213.79241976453977</v>
      </c>
      <c r="AE16" s="2">
        <v>213.79241976453977</v>
      </c>
      <c r="AF16" s="2">
        <v>213.79241976453977</v>
      </c>
      <c r="AG16" s="2">
        <v>213.79241976453977</v>
      </c>
      <c r="AH16" s="2">
        <v>213.79241976453977</v>
      </c>
      <c r="AI16" s="2">
        <v>213.79241976453977</v>
      </c>
      <c r="AJ16" s="2">
        <v>213.79241976453977</v>
      </c>
      <c r="AK16" s="2">
        <v>213.79241976453977</v>
      </c>
      <c r="AL16" s="2">
        <v>213.79241976453977</v>
      </c>
      <c r="AM16" s="2">
        <v>213.79241976453977</v>
      </c>
      <c r="AN16" s="2">
        <v>213.79241976453977</v>
      </c>
      <c r="AO16" s="2">
        <v>213.79241976453977</v>
      </c>
      <c r="AP16" s="2">
        <v>213.79241976453977</v>
      </c>
      <c r="AQ16" s="2">
        <v>213.79241976453977</v>
      </c>
      <c r="AR16" s="2">
        <v>213.79241976453977</v>
      </c>
      <c r="AS16" s="2">
        <v>213.79241976453977</v>
      </c>
      <c r="AT16" s="2">
        <v>213.79241976453977</v>
      </c>
      <c r="AU16" s="2">
        <v>213.79241976453977</v>
      </c>
      <c r="AV16" s="2">
        <v>213.79241976453977</v>
      </c>
      <c r="AW16" s="2">
        <v>213.79241976453977</v>
      </c>
      <c r="AX16" s="2">
        <v>213.79241976453977</v>
      </c>
      <c r="AY16" s="2">
        <v>213.79241976453977</v>
      </c>
      <c r="AZ16" s="2">
        <v>213.79241976453977</v>
      </c>
      <c r="BA16" s="2">
        <v>213.79241976453977</v>
      </c>
      <c r="BB16" s="2">
        <v>213.79241976453977</v>
      </c>
      <c r="BC16" s="2">
        <v>213.79241976453977</v>
      </c>
      <c r="BD16" s="2">
        <v>213.79241976453977</v>
      </c>
      <c r="BE16" s="2">
        <v>213.79241976453977</v>
      </c>
      <c r="BF16" s="2">
        <v>213.79241976453977</v>
      </c>
      <c r="BG16" s="2">
        <v>213.79241976453977</v>
      </c>
      <c r="BH16" s="2">
        <v>213.79241976453977</v>
      </c>
      <c r="BJ16" s="2">
        <f t="shared" si="0"/>
        <v>47</v>
      </c>
      <c r="BK16" s="2">
        <f t="shared" si="1"/>
        <v>10518.587052415365</v>
      </c>
      <c r="BL16" s="20">
        <f t="shared" si="3"/>
        <v>79</v>
      </c>
      <c r="BN16" s="1">
        <f t="shared" si="2"/>
        <v>223.79972451947586</v>
      </c>
      <c r="BP16" s="2"/>
    </row>
    <row r="17" spans="2:69" x14ac:dyDescent="0.2">
      <c r="B17" s="1">
        <v>448.96408150553361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2"/>
      <c r="N17" s="2"/>
      <c r="O17" s="2"/>
      <c r="P17" s="2">
        <v>359.1712652044269</v>
      </c>
      <c r="Q17" s="2">
        <v>314.27485705387352</v>
      </c>
      <c r="R17" s="2">
        <v>269.37844890332013</v>
      </c>
      <c r="S17" s="2">
        <v>224.48204075276681</v>
      </c>
      <c r="T17" s="2">
        <v>224.48204075276681</v>
      </c>
      <c r="U17" s="2">
        <v>224.48204075276681</v>
      </c>
      <c r="V17" s="2">
        <v>224.48204075276681</v>
      </c>
      <c r="W17" s="2">
        <v>224.48204075276681</v>
      </c>
      <c r="X17" s="2">
        <v>224.48204075276681</v>
      </c>
      <c r="Y17" s="2">
        <v>224.48204075276681</v>
      </c>
      <c r="Z17" s="2">
        <v>224.48204075276681</v>
      </c>
      <c r="AA17" s="2">
        <v>224.48204075276681</v>
      </c>
      <c r="AB17" s="2">
        <v>224.48204075276681</v>
      </c>
      <c r="AC17" s="2">
        <v>224.48204075276681</v>
      </c>
      <c r="AD17" s="2">
        <v>224.48204075276681</v>
      </c>
      <c r="AE17" s="2">
        <v>224.48204075276681</v>
      </c>
      <c r="AF17" s="2">
        <v>224.48204075276681</v>
      </c>
      <c r="AG17" s="2">
        <v>224.48204075276681</v>
      </c>
      <c r="AH17" s="2">
        <v>224.48204075276681</v>
      </c>
      <c r="AI17" s="2">
        <v>224.48204075276681</v>
      </c>
      <c r="AJ17" s="2">
        <v>224.48204075276681</v>
      </c>
      <c r="AK17" s="2">
        <v>224.48204075276681</v>
      </c>
      <c r="AL17" s="2">
        <v>224.48204075276681</v>
      </c>
      <c r="AM17" s="2">
        <v>224.48204075276681</v>
      </c>
      <c r="AN17" s="2">
        <v>224.48204075276681</v>
      </c>
      <c r="AO17" s="2">
        <v>224.48204075276681</v>
      </c>
      <c r="AP17" s="2">
        <v>224.48204075276681</v>
      </c>
      <c r="AQ17" s="2">
        <v>224.48204075276681</v>
      </c>
      <c r="AR17" s="2">
        <v>224.48204075276681</v>
      </c>
      <c r="AS17" s="2">
        <v>224.48204075276681</v>
      </c>
      <c r="AT17" s="2">
        <v>224.48204075276681</v>
      </c>
      <c r="AU17" s="2">
        <v>224.48204075276681</v>
      </c>
      <c r="AV17" s="2">
        <v>224.48204075276681</v>
      </c>
      <c r="AW17" s="2">
        <v>224.48204075276681</v>
      </c>
      <c r="AX17" s="2">
        <v>224.48204075276681</v>
      </c>
      <c r="AY17" s="2">
        <v>224.48204075276681</v>
      </c>
      <c r="AZ17" s="2">
        <v>224.48204075276681</v>
      </c>
      <c r="BA17" s="2">
        <v>224.48204075276681</v>
      </c>
      <c r="BB17" s="2">
        <v>224.48204075276681</v>
      </c>
      <c r="BC17" s="2">
        <v>224.48204075276681</v>
      </c>
      <c r="BD17" s="2">
        <v>224.48204075276681</v>
      </c>
      <c r="BE17" s="2">
        <v>224.48204075276681</v>
      </c>
      <c r="BF17" s="2">
        <v>224.48204075276681</v>
      </c>
      <c r="BG17" s="2">
        <v>224.48204075276681</v>
      </c>
      <c r="BH17" s="2">
        <v>224.48204075276681</v>
      </c>
      <c r="BJ17" s="2">
        <f t="shared" si="0"/>
        <v>46</v>
      </c>
      <c r="BK17" s="2">
        <f t="shared" si="1"/>
        <v>10820.03436428335</v>
      </c>
      <c r="BL17" s="20">
        <f t="shared" si="3"/>
        <v>79</v>
      </c>
      <c r="BN17" s="1">
        <f t="shared" si="2"/>
        <v>235.21813835398589</v>
      </c>
      <c r="BP17" s="2"/>
    </row>
    <row r="18" spans="2:69" x14ac:dyDescent="0.2">
      <c r="B18" s="1">
        <v>471.41228558080911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377.12982846464729</v>
      </c>
      <c r="R18" s="2">
        <v>329.98859990656638</v>
      </c>
      <c r="S18" s="2">
        <v>282.84737134848547</v>
      </c>
      <c r="T18" s="2">
        <v>235.70614279040456</v>
      </c>
      <c r="U18" s="2">
        <v>235.70614279040456</v>
      </c>
      <c r="V18" s="2">
        <v>235.70614279040456</v>
      </c>
      <c r="W18" s="2">
        <v>235.70614279040456</v>
      </c>
      <c r="X18" s="2">
        <v>235.70614279040456</v>
      </c>
      <c r="Y18" s="2">
        <v>235.70614279040456</v>
      </c>
      <c r="Z18" s="2">
        <v>235.70614279040456</v>
      </c>
      <c r="AA18" s="2">
        <v>235.70614279040456</v>
      </c>
      <c r="AB18" s="2">
        <v>235.70614279040456</v>
      </c>
      <c r="AC18" s="2">
        <v>235.70614279040456</v>
      </c>
      <c r="AD18" s="2">
        <v>235.70614279040456</v>
      </c>
      <c r="AE18" s="2">
        <v>235.70614279040456</v>
      </c>
      <c r="AF18" s="2">
        <v>235.70614279040456</v>
      </c>
      <c r="AG18" s="2">
        <v>235.70614279040456</v>
      </c>
      <c r="AH18" s="2">
        <v>235.70614279040456</v>
      </c>
      <c r="AI18" s="2">
        <v>235.70614279040456</v>
      </c>
      <c r="AJ18" s="2">
        <v>235.70614279040456</v>
      </c>
      <c r="AK18" s="2">
        <v>235.70614279040456</v>
      </c>
      <c r="AL18" s="2">
        <v>235.70614279040456</v>
      </c>
      <c r="AM18" s="2">
        <v>235.70614279040456</v>
      </c>
      <c r="AN18" s="2">
        <v>235.70614279040456</v>
      </c>
      <c r="AO18" s="2">
        <v>235.70614279040456</v>
      </c>
      <c r="AP18" s="2">
        <v>235.70614279040456</v>
      </c>
      <c r="AQ18" s="2">
        <v>235.70614279040456</v>
      </c>
      <c r="AR18" s="2">
        <v>235.70614279040456</v>
      </c>
      <c r="AS18" s="2">
        <v>235.70614279040456</v>
      </c>
      <c r="AT18" s="2">
        <v>235.70614279040456</v>
      </c>
      <c r="AU18" s="2">
        <v>235.70614279040456</v>
      </c>
      <c r="AV18" s="2">
        <v>235.70614279040456</v>
      </c>
      <c r="AW18" s="2">
        <v>235.70614279040456</v>
      </c>
      <c r="AX18" s="2">
        <v>235.70614279040456</v>
      </c>
      <c r="AY18" s="2">
        <v>235.70614279040456</v>
      </c>
      <c r="AZ18" s="2">
        <v>235.70614279040456</v>
      </c>
      <c r="BA18" s="2">
        <v>235.70614279040456</v>
      </c>
      <c r="BB18" s="2">
        <v>235.70614279040456</v>
      </c>
      <c r="BC18" s="2">
        <v>235.70614279040456</v>
      </c>
      <c r="BD18" s="2">
        <v>235.70614279040456</v>
      </c>
      <c r="BE18" s="2">
        <v>235.70614279040456</v>
      </c>
      <c r="BF18" s="2">
        <v>235.70614279040456</v>
      </c>
      <c r="BG18" s="2">
        <v>235.70614279040456</v>
      </c>
      <c r="BH18" s="2">
        <v>235.70614279040456</v>
      </c>
      <c r="BJ18" s="2">
        <f t="shared" si="0"/>
        <v>45</v>
      </c>
      <c r="BK18" s="2">
        <f t="shared" si="1"/>
        <v>11125.329939707095</v>
      </c>
      <c r="BL18" s="20">
        <f t="shared" si="3"/>
        <v>79</v>
      </c>
      <c r="BN18" s="1">
        <f t="shared" si="2"/>
        <v>247.22955421571322</v>
      </c>
      <c r="BP18" s="6"/>
      <c r="BQ18" s="5"/>
    </row>
    <row r="19" spans="2:69" x14ac:dyDescent="0.2">
      <c r="B19" s="1">
        <v>494.98289985984957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395.98631988787969</v>
      </c>
      <c r="S19" s="2">
        <v>346.48802990189466</v>
      </c>
      <c r="T19" s="2">
        <v>296.98973991590975</v>
      </c>
      <c r="U19" s="2">
        <v>247.49144992992478</v>
      </c>
      <c r="V19" s="2">
        <v>247.49144992992478</v>
      </c>
      <c r="W19" s="2">
        <v>247.49144992992478</v>
      </c>
      <c r="X19" s="2">
        <v>247.49144992992478</v>
      </c>
      <c r="Y19" s="2">
        <v>247.49144992992478</v>
      </c>
      <c r="Z19" s="2">
        <v>247.49144992992478</v>
      </c>
      <c r="AA19" s="2">
        <v>247.49144992992478</v>
      </c>
      <c r="AB19" s="2">
        <v>247.49144992992478</v>
      </c>
      <c r="AC19" s="2">
        <v>247.49144992992478</v>
      </c>
      <c r="AD19" s="2">
        <v>247.49144992992478</v>
      </c>
      <c r="AE19" s="2">
        <v>247.49144992992478</v>
      </c>
      <c r="AF19" s="2">
        <v>247.49144992992478</v>
      </c>
      <c r="AG19" s="2">
        <v>247.49144992992478</v>
      </c>
      <c r="AH19" s="2">
        <v>247.49144992992478</v>
      </c>
      <c r="AI19" s="2">
        <v>247.49144992992478</v>
      </c>
      <c r="AJ19" s="2">
        <v>247.49144992992478</v>
      </c>
      <c r="AK19" s="2">
        <v>247.49144992992478</v>
      </c>
      <c r="AL19" s="2">
        <v>247.49144992992478</v>
      </c>
      <c r="AM19" s="2">
        <v>247.49144992992478</v>
      </c>
      <c r="AN19" s="2">
        <v>247.49144992992478</v>
      </c>
      <c r="AO19" s="2">
        <v>247.49144992992478</v>
      </c>
      <c r="AP19" s="2">
        <v>247.49144992992478</v>
      </c>
      <c r="AQ19" s="2">
        <v>247.49144992992478</v>
      </c>
      <c r="AR19" s="2">
        <v>247.49144992992478</v>
      </c>
      <c r="AS19" s="2">
        <v>247.49144992992478</v>
      </c>
      <c r="AT19" s="2">
        <v>247.49144992992478</v>
      </c>
      <c r="AU19" s="2">
        <v>247.49144992992478</v>
      </c>
      <c r="AV19" s="2">
        <v>247.49144992992478</v>
      </c>
      <c r="AW19" s="2">
        <v>247.49144992992478</v>
      </c>
      <c r="AX19" s="2">
        <v>247.49144992992478</v>
      </c>
      <c r="AY19" s="2">
        <v>247.49144992992478</v>
      </c>
      <c r="AZ19" s="2">
        <v>247.49144992992478</v>
      </c>
      <c r="BA19" s="2">
        <v>247.49144992992478</v>
      </c>
      <c r="BB19" s="2">
        <v>247.49144992992478</v>
      </c>
      <c r="BC19" s="2">
        <v>247.49144992992478</v>
      </c>
      <c r="BD19" s="2">
        <v>247.49144992992478</v>
      </c>
      <c r="BE19" s="2">
        <v>247.49144992992478</v>
      </c>
      <c r="BF19" s="2">
        <v>247.49144992992478</v>
      </c>
      <c r="BG19" s="2">
        <v>247.49144992992478</v>
      </c>
      <c r="BH19" s="2">
        <v>247.49144992992478</v>
      </c>
      <c r="BJ19" s="2">
        <f t="shared" si="0"/>
        <v>44</v>
      </c>
      <c r="BK19" s="2">
        <f t="shared" si="1"/>
        <v>11434.104986762524</v>
      </c>
      <c r="BL19" s="20">
        <f t="shared" si="3"/>
        <v>79</v>
      </c>
      <c r="BN19" s="1">
        <f t="shared" si="2"/>
        <v>259.86602242642101</v>
      </c>
    </row>
    <row r="20" spans="2:69" x14ac:dyDescent="0.2">
      <c r="B20" s="1">
        <v>519.73204485284259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415.78563588227411</v>
      </c>
      <c r="T20" s="2">
        <v>363.81243139698978</v>
      </c>
      <c r="U20" s="2">
        <v>311.83922691170557</v>
      </c>
      <c r="V20" s="2">
        <v>259.8660224264213</v>
      </c>
      <c r="W20" s="2">
        <v>259.8660224264213</v>
      </c>
      <c r="X20" s="2">
        <v>259.8660224264213</v>
      </c>
      <c r="Y20" s="2">
        <v>259.8660224264213</v>
      </c>
      <c r="Z20" s="2">
        <v>259.8660224264213</v>
      </c>
      <c r="AA20" s="2">
        <v>259.8660224264213</v>
      </c>
      <c r="AB20" s="2">
        <v>259.8660224264213</v>
      </c>
      <c r="AC20" s="2">
        <v>259.8660224264213</v>
      </c>
      <c r="AD20" s="2">
        <v>259.8660224264213</v>
      </c>
      <c r="AE20" s="2">
        <v>259.8660224264213</v>
      </c>
      <c r="AF20" s="2">
        <v>259.8660224264213</v>
      </c>
      <c r="AG20" s="2">
        <v>259.8660224264213</v>
      </c>
      <c r="AH20" s="2">
        <v>259.8660224264213</v>
      </c>
      <c r="AI20" s="2">
        <v>259.8660224264213</v>
      </c>
      <c r="AJ20" s="2">
        <v>259.8660224264213</v>
      </c>
      <c r="AK20" s="2">
        <v>259.8660224264213</v>
      </c>
      <c r="AL20" s="2">
        <v>259.8660224264213</v>
      </c>
      <c r="AM20" s="2">
        <v>259.8660224264213</v>
      </c>
      <c r="AN20" s="2">
        <v>259.8660224264213</v>
      </c>
      <c r="AO20" s="2">
        <v>259.8660224264213</v>
      </c>
      <c r="AP20" s="2">
        <v>259.8660224264213</v>
      </c>
      <c r="AQ20" s="2">
        <v>259.8660224264213</v>
      </c>
      <c r="AR20" s="2">
        <v>259.8660224264213</v>
      </c>
      <c r="AS20" s="2">
        <v>259.8660224264213</v>
      </c>
      <c r="AT20" s="2">
        <v>259.8660224264213</v>
      </c>
      <c r="AU20" s="2">
        <v>259.8660224264213</v>
      </c>
      <c r="AV20" s="2">
        <v>259.8660224264213</v>
      </c>
      <c r="AW20" s="2">
        <v>259.8660224264213</v>
      </c>
      <c r="AX20" s="2">
        <v>259.8660224264213</v>
      </c>
      <c r="AY20" s="2">
        <v>259.8660224264213</v>
      </c>
      <c r="AZ20" s="2">
        <v>259.8660224264213</v>
      </c>
      <c r="BA20" s="2">
        <v>259.8660224264213</v>
      </c>
      <c r="BB20" s="2">
        <v>259.8660224264213</v>
      </c>
      <c r="BC20" s="2">
        <v>259.8660224264213</v>
      </c>
      <c r="BD20" s="2">
        <v>259.8660224264213</v>
      </c>
      <c r="BE20" s="2">
        <v>259.8660224264213</v>
      </c>
      <c r="BF20" s="2">
        <v>259.8660224264213</v>
      </c>
      <c r="BG20" s="2">
        <v>259.8660224264213</v>
      </c>
      <c r="BH20" s="2">
        <v>259.8660224264213</v>
      </c>
      <c r="BJ20" s="2">
        <f t="shared" si="0"/>
        <v>43</v>
      </c>
      <c r="BK20" s="2">
        <f t="shared" si="1"/>
        <v>11745.944213674233</v>
      </c>
      <c r="BL20" s="20">
        <f t="shared" si="3"/>
        <v>79</v>
      </c>
      <c r="BN20" s="1">
        <f t="shared" si="2"/>
        <v>273.16149334126123</v>
      </c>
    </row>
    <row r="21" spans="2:69" x14ac:dyDescent="0.2">
      <c r="B21" s="1">
        <v>545.7186470954839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436.57491767638714</v>
      </c>
      <c r="U21" s="2">
        <v>382.00305296683871</v>
      </c>
      <c r="V21" s="2">
        <v>327.43118825729033</v>
      </c>
      <c r="W21" s="2">
        <v>272.85932354774195</v>
      </c>
      <c r="X21" s="2">
        <v>272.85932354774195</v>
      </c>
      <c r="Y21" s="2">
        <v>272.85932354774195</v>
      </c>
      <c r="Z21" s="2">
        <v>272.85932354774195</v>
      </c>
      <c r="AA21" s="2">
        <v>272.85932354774195</v>
      </c>
      <c r="AB21" s="2">
        <v>272.85932354774195</v>
      </c>
      <c r="AC21" s="2">
        <v>272.85932354774195</v>
      </c>
      <c r="AD21" s="2">
        <v>272.85932354774195</v>
      </c>
      <c r="AE21" s="2">
        <v>272.85932354774195</v>
      </c>
      <c r="AF21" s="2">
        <v>272.85932354774195</v>
      </c>
      <c r="AG21" s="2">
        <v>272.85932354774195</v>
      </c>
      <c r="AH21" s="2">
        <v>272.85932354774195</v>
      </c>
      <c r="AI21" s="2">
        <v>272.85932354774195</v>
      </c>
      <c r="AJ21" s="2">
        <v>272.85932354774195</v>
      </c>
      <c r="AK21" s="2">
        <v>272.85932354774195</v>
      </c>
      <c r="AL21" s="2">
        <v>272.85932354774195</v>
      </c>
      <c r="AM21" s="2">
        <v>272.85932354774195</v>
      </c>
      <c r="AN21" s="2">
        <v>272.85932354774195</v>
      </c>
      <c r="AO21" s="2">
        <v>272.85932354774195</v>
      </c>
      <c r="AP21" s="2">
        <v>272.85932354774195</v>
      </c>
      <c r="AQ21" s="2">
        <v>272.85932354774195</v>
      </c>
      <c r="AR21" s="2">
        <v>272.85932354774195</v>
      </c>
      <c r="AS21" s="2">
        <v>272.85932354774195</v>
      </c>
      <c r="AT21" s="2">
        <v>272.85932354774195</v>
      </c>
      <c r="AU21" s="2">
        <v>272.85932354774195</v>
      </c>
      <c r="AV21" s="2">
        <v>272.85932354774195</v>
      </c>
      <c r="AW21" s="2">
        <v>272.85932354774195</v>
      </c>
      <c r="AX21" s="2">
        <v>272.85932354774195</v>
      </c>
      <c r="AY21" s="2">
        <v>272.85932354774195</v>
      </c>
      <c r="AZ21" s="2">
        <v>272.85932354774195</v>
      </c>
      <c r="BA21" s="2">
        <v>272.85932354774195</v>
      </c>
      <c r="BB21" s="2">
        <v>272.85932354774195</v>
      </c>
      <c r="BC21" s="2">
        <v>272.85932354774195</v>
      </c>
      <c r="BD21" s="2">
        <v>272.85932354774195</v>
      </c>
      <c r="BE21" s="2">
        <v>272.85932354774195</v>
      </c>
      <c r="BF21" s="2">
        <v>272.85932354774195</v>
      </c>
      <c r="BG21" s="2">
        <v>272.85932354774195</v>
      </c>
      <c r="BH21" s="2">
        <v>272.85932354774195</v>
      </c>
      <c r="BJ21" s="2">
        <f t="shared" si="0"/>
        <v>42</v>
      </c>
      <c r="BK21" s="2">
        <f t="shared" si="1"/>
        <v>12060.382100810195</v>
      </c>
      <c r="BL21" s="20">
        <f t="shared" si="3"/>
        <v>79</v>
      </c>
      <c r="BN21" s="1">
        <f t="shared" si="2"/>
        <v>287.15195478119512</v>
      </c>
    </row>
    <row r="22" spans="2:69" x14ac:dyDescent="0.2">
      <c r="B22" s="1">
        <v>573.00457945025846</v>
      </c>
      <c r="C22" s="1"/>
      <c r="U22" s="2">
        <v>458.40366356020678</v>
      </c>
      <c r="V22" s="2">
        <v>401.10320561518091</v>
      </c>
      <c r="W22" s="2">
        <v>343.80274767015504</v>
      </c>
      <c r="X22" s="2">
        <v>286.50228972512923</v>
      </c>
      <c r="Y22" s="2">
        <v>286.50228972512923</v>
      </c>
      <c r="Z22" s="2">
        <v>286.50228972512923</v>
      </c>
      <c r="AA22" s="2">
        <v>286.50228972512923</v>
      </c>
      <c r="AB22" s="2">
        <v>286.50228972512923</v>
      </c>
      <c r="AC22" s="2">
        <v>286.50228972512923</v>
      </c>
      <c r="AD22" s="2">
        <v>286.50228972512923</v>
      </c>
      <c r="AE22" s="2">
        <v>286.50228972512923</v>
      </c>
      <c r="AF22" s="2">
        <v>286.50228972512923</v>
      </c>
      <c r="AG22" s="2">
        <v>286.50228972512923</v>
      </c>
      <c r="AH22" s="2">
        <v>286.50228972512923</v>
      </c>
      <c r="AI22" s="2">
        <v>286.50228972512923</v>
      </c>
      <c r="AJ22" s="2">
        <v>286.50228972512923</v>
      </c>
      <c r="AK22" s="2">
        <v>286.50228972512923</v>
      </c>
      <c r="AL22" s="2">
        <v>286.50228972512923</v>
      </c>
      <c r="AM22" s="2">
        <v>286.50228972512923</v>
      </c>
      <c r="AN22" s="2">
        <v>286.50228972512923</v>
      </c>
      <c r="AO22" s="2">
        <v>286.50228972512923</v>
      </c>
      <c r="AP22" s="2">
        <v>286.50228972512923</v>
      </c>
      <c r="AQ22" s="2">
        <v>286.50228972512923</v>
      </c>
      <c r="AR22" s="2">
        <v>286.50228972512923</v>
      </c>
      <c r="AS22" s="2">
        <v>286.50228972512923</v>
      </c>
      <c r="AT22" s="2">
        <v>286.50228972512923</v>
      </c>
      <c r="AU22" s="2">
        <v>286.50228972512923</v>
      </c>
      <c r="AV22" s="2">
        <v>286.50228972512923</v>
      </c>
      <c r="AW22" s="2">
        <v>286.50228972512923</v>
      </c>
      <c r="AX22" s="2">
        <v>286.50228972512923</v>
      </c>
      <c r="AY22" s="2">
        <v>286.50228972512923</v>
      </c>
      <c r="AZ22" s="2">
        <v>286.50228972512923</v>
      </c>
      <c r="BA22" s="2">
        <v>286.50228972512923</v>
      </c>
      <c r="BB22" s="2">
        <v>286.50228972512923</v>
      </c>
      <c r="BC22" s="2">
        <v>286.50228972512923</v>
      </c>
      <c r="BD22" s="2">
        <v>286.50228972512923</v>
      </c>
      <c r="BE22" s="2">
        <v>286.50228972512923</v>
      </c>
      <c r="BF22" s="2">
        <v>286.50228972512923</v>
      </c>
      <c r="BG22" s="2">
        <v>286.50228972512923</v>
      </c>
      <c r="BH22" s="2">
        <v>286.50228972512923</v>
      </c>
      <c r="BJ22" s="2">
        <f t="shared" si="0"/>
        <v>41</v>
      </c>
      <c r="BK22" s="2">
        <f t="shared" si="1"/>
        <v>12376.898916125583</v>
      </c>
      <c r="BL22" s="20">
        <f t="shared" si="3"/>
        <v>79</v>
      </c>
      <c r="BN22" s="1">
        <f t="shared" si="2"/>
        <v>301.87558332013617</v>
      </c>
    </row>
    <row r="23" spans="2:69" x14ac:dyDescent="0.2">
      <c r="B23" s="1">
        <v>601.65480842277248</v>
      </c>
      <c r="V23" s="2">
        <v>481.32384673821798</v>
      </c>
      <c r="W23" s="2">
        <v>421.15836589594073</v>
      </c>
      <c r="X23" s="2">
        <v>360.99288505366349</v>
      </c>
      <c r="Y23" s="2">
        <v>300.82740421138624</v>
      </c>
      <c r="Z23" s="2">
        <v>300.82740421138624</v>
      </c>
      <c r="AA23" s="2">
        <v>300.82740421138624</v>
      </c>
      <c r="AB23" s="2">
        <v>300.82740421138624</v>
      </c>
      <c r="AC23" s="2">
        <v>300.82740421138624</v>
      </c>
      <c r="AD23" s="2">
        <v>300.82740421138624</v>
      </c>
      <c r="AE23" s="2">
        <v>300.82740421138624</v>
      </c>
      <c r="AF23" s="2">
        <v>300.82740421138624</v>
      </c>
      <c r="AG23" s="2">
        <v>300.82740421138624</v>
      </c>
      <c r="AH23" s="2">
        <v>300.82740421138624</v>
      </c>
      <c r="AI23" s="2">
        <v>300.82740421138624</v>
      </c>
      <c r="AJ23" s="2">
        <v>300.82740421138624</v>
      </c>
      <c r="AK23" s="2">
        <v>300.82740421138624</v>
      </c>
      <c r="AL23" s="2">
        <v>300.82740421138624</v>
      </c>
      <c r="AM23" s="2">
        <v>300.82740421138624</v>
      </c>
      <c r="AN23" s="2">
        <v>300.82740421138624</v>
      </c>
      <c r="AO23" s="2">
        <v>300.82740421138624</v>
      </c>
      <c r="AP23" s="2">
        <v>300.82740421138624</v>
      </c>
      <c r="AQ23" s="2">
        <v>300.82740421138624</v>
      </c>
      <c r="AR23" s="2">
        <v>300.82740421138624</v>
      </c>
      <c r="AS23" s="2">
        <v>300.82740421138624</v>
      </c>
      <c r="AT23" s="2">
        <v>300.82740421138624</v>
      </c>
      <c r="AU23" s="2">
        <v>300.82740421138624</v>
      </c>
      <c r="AV23" s="2">
        <v>300.82740421138624</v>
      </c>
      <c r="AW23" s="2">
        <v>300.82740421138624</v>
      </c>
      <c r="AX23" s="2">
        <v>300.82740421138624</v>
      </c>
      <c r="AY23" s="2">
        <v>300.82740421138624</v>
      </c>
      <c r="AZ23" s="2">
        <v>300.82740421138624</v>
      </c>
      <c r="BA23" s="2">
        <v>300.82740421138624</v>
      </c>
      <c r="BB23" s="2">
        <v>300.82740421138624</v>
      </c>
      <c r="BC23" s="2">
        <v>300.82740421138624</v>
      </c>
      <c r="BD23" s="2">
        <v>300.82740421138624</v>
      </c>
      <c r="BE23" s="2">
        <v>300.82740421138624</v>
      </c>
      <c r="BF23" s="2">
        <v>300.82740421138624</v>
      </c>
      <c r="BG23" s="2">
        <v>300.82740421138624</v>
      </c>
      <c r="BH23" s="2">
        <v>300.82740421138624</v>
      </c>
      <c r="BJ23" s="2">
        <f t="shared" si="0"/>
        <v>40</v>
      </c>
      <c r="BK23" s="2">
        <f t="shared" si="1"/>
        <v>12694.916457720499</v>
      </c>
      <c r="BL23" s="20">
        <f t="shared" si="3"/>
        <v>79</v>
      </c>
      <c r="BN23" s="1">
        <f t="shared" si="2"/>
        <v>317.37291144301247</v>
      </c>
    </row>
    <row r="24" spans="2:69" x14ac:dyDescent="0.2">
      <c r="B24" s="1">
        <v>631.73754884391019</v>
      </c>
      <c r="W24" s="2">
        <v>505.39003907512819</v>
      </c>
      <c r="X24" s="2">
        <v>442.2162841907371</v>
      </c>
      <c r="Y24" s="2">
        <v>379.04252930634613</v>
      </c>
      <c r="Z24" s="2">
        <v>315.8687744219551</v>
      </c>
      <c r="AA24" s="2">
        <v>315.8687744219551</v>
      </c>
      <c r="AB24" s="2">
        <v>315.8687744219551</v>
      </c>
      <c r="AC24" s="2">
        <v>315.8687744219551</v>
      </c>
      <c r="AD24" s="2">
        <v>315.8687744219551</v>
      </c>
      <c r="AE24" s="2">
        <v>315.8687744219551</v>
      </c>
      <c r="AF24" s="2">
        <v>315.8687744219551</v>
      </c>
      <c r="AG24" s="2">
        <v>315.8687744219551</v>
      </c>
      <c r="AH24" s="2">
        <v>315.8687744219551</v>
      </c>
      <c r="AI24" s="2">
        <v>315.8687744219551</v>
      </c>
      <c r="AJ24" s="2">
        <v>315.8687744219551</v>
      </c>
      <c r="AK24" s="2">
        <v>315.8687744219551</v>
      </c>
      <c r="AL24" s="2">
        <v>315.8687744219551</v>
      </c>
      <c r="AM24" s="2">
        <v>315.8687744219551</v>
      </c>
      <c r="AN24" s="2">
        <v>315.8687744219551</v>
      </c>
      <c r="AO24" s="2">
        <v>315.8687744219551</v>
      </c>
      <c r="AP24" s="2">
        <v>315.8687744219551</v>
      </c>
      <c r="AQ24" s="2">
        <v>315.8687744219551</v>
      </c>
      <c r="AR24" s="2">
        <v>315.8687744219551</v>
      </c>
      <c r="AS24" s="2">
        <v>315.8687744219551</v>
      </c>
      <c r="AT24" s="2">
        <v>315.8687744219551</v>
      </c>
      <c r="AU24" s="2">
        <v>315.8687744219551</v>
      </c>
      <c r="AV24" s="2">
        <v>315.8687744219551</v>
      </c>
      <c r="AW24" s="2">
        <v>315.8687744219551</v>
      </c>
      <c r="AX24" s="2">
        <v>315.8687744219551</v>
      </c>
      <c r="AY24" s="2">
        <v>315.8687744219551</v>
      </c>
      <c r="AZ24" s="2">
        <v>315.8687744219551</v>
      </c>
      <c r="BA24" s="2">
        <v>315.8687744219551</v>
      </c>
      <c r="BB24" s="2">
        <v>315.8687744219551</v>
      </c>
      <c r="BC24" s="2">
        <v>315.8687744219551</v>
      </c>
      <c r="BD24" s="2">
        <v>315.8687744219551</v>
      </c>
      <c r="BE24" s="2">
        <v>315.8687744219551</v>
      </c>
      <c r="BF24" s="2">
        <v>315.8687744219551</v>
      </c>
      <c r="BG24" s="2">
        <v>315.8687744219551</v>
      </c>
      <c r="BH24" s="2">
        <v>315.8687744219551</v>
      </c>
      <c r="BJ24" s="2">
        <f t="shared" si="0"/>
        <v>39</v>
      </c>
      <c r="BK24" s="2">
        <f t="shared" si="1"/>
        <v>13013.793506184551</v>
      </c>
      <c r="BL24" s="20">
        <f t="shared" si="3"/>
        <v>79</v>
      </c>
      <c r="BN24" s="1">
        <f t="shared" si="2"/>
        <v>333.68701297909104</v>
      </c>
    </row>
    <row r="25" spans="2:69" x14ac:dyDescent="0.2">
      <c r="B25" s="1">
        <v>663.32442628610625</v>
      </c>
      <c r="X25" s="2">
        <v>530.65954102888497</v>
      </c>
      <c r="Y25" s="2">
        <v>464.32709840027434</v>
      </c>
      <c r="Z25" s="2">
        <v>397.99465577166376</v>
      </c>
      <c r="AA25" s="2">
        <v>331.66221314305312</v>
      </c>
      <c r="AB25" s="2">
        <v>331.66221314305312</v>
      </c>
      <c r="AC25" s="2">
        <v>331.66221314305312</v>
      </c>
      <c r="AD25" s="2">
        <v>331.66221314305312</v>
      </c>
      <c r="AE25" s="2">
        <v>331.66221314305312</v>
      </c>
      <c r="AF25" s="2">
        <v>331.66221314305312</v>
      </c>
      <c r="AG25" s="2">
        <v>331.66221314305312</v>
      </c>
      <c r="AH25" s="2">
        <v>331.66221314305312</v>
      </c>
      <c r="AI25" s="2">
        <v>331.66221314305312</v>
      </c>
      <c r="AJ25" s="2">
        <v>331.66221314305312</v>
      </c>
      <c r="AK25" s="2">
        <v>331.66221314305312</v>
      </c>
      <c r="AL25" s="2">
        <v>331.66221314305312</v>
      </c>
      <c r="AM25" s="2">
        <v>331.66221314305312</v>
      </c>
      <c r="AN25" s="2">
        <v>331.66221314305312</v>
      </c>
      <c r="AO25" s="2">
        <v>331.66221314305312</v>
      </c>
      <c r="AP25" s="2">
        <v>331.66221314305312</v>
      </c>
      <c r="AQ25" s="2">
        <v>331.66221314305312</v>
      </c>
      <c r="AR25" s="2">
        <v>331.66221314305312</v>
      </c>
      <c r="AS25" s="2">
        <v>331.66221314305312</v>
      </c>
      <c r="AT25" s="2">
        <v>331.66221314305312</v>
      </c>
      <c r="AU25" s="2">
        <v>331.66221314305312</v>
      </c>
      <c r="AV25" s="2">
        <v>331.66221314305312</v>
      </c>
      <c r="AW25" s="2">
        <v>331.66221314305312</v>
      </c>
      <c r="AX25" s="2">
        <v>331.66221314305312</v>
      </c>
      <c r="AY25" s="2">
        <v>331.66221314305312</v>
      </c>
      <c r="AZ25" s="2">
        <v>331.66221314305312</v>
      </c>
      <c r="BA25" s="2">
        <v>331.66221314305312</v>
      </c>
      <c r="BB25" s="2">
        <v>331.66221314305312</v>
      </c>
      <c r="BC25" s="2">
        <v>331.66221314305312</v>
      </c>
      <c r="BD25" s="2">
        <v>331.66221314305312</v>
      </c>
      <c r="BE25" s="2">
        <v>331.66221314305312</v>
      </c>
      <c r="BF25" s="2">
        <v>331.66221314305312</v>
      </c>
      <c r="BG25" s="2">
        <v>331.66221314305312</v>
      </c>
      <c r="BH25" s="2">
        <v>331.66221314305312</v>
      </c>
      <c r="BJ25" s="2">
        <f t="shared" si="0"/>
        <v>38</v>
      </c>
      <c r="BK25" s="2">
        <f t="shared" si="1"/>
        <v>13332.820968350723</v>
      </c>
      <c r="BL25" s="20">
        <f t="shared" si="3"/>
        <v>79</v>
      </c>
      <c r="BN25" s="1">
        <f t="shared" si="2"/>
        <v>350.86370969344006</v>
      </c>
    </row>
    <row r="26" spans="2:69" x14ac:dyDescent="0.2">
      <c r="B26" s="1">
        <v>696.49064760041074</v>
      </c>
      <c r="D26" s="2"/>
      <c r="F26" s="2"/>
      <c r="Y26" s="2">
        <v>557.19251808032857</v>
      </c>
      <c r="Z26" s="2">
        <v>487.54345332028748</v>
      </c>
      <c r="AA26" s="2">
        <v>417.89438856024645</v>
      </c>
      <c r="AB26" s="2">
        <v>348.24532380020537</v>
      </c>
      <c r="AC26" s="2">
        <v>348.24532380020537</v>
      </c>
      <c r="AD26" s="2">
        <v>348.24532380020537</v>
      </c>
      <c r="AE26" s="2">
        <v>348.24532380020537</v>
      </c>
      <c r="AF26" s="2">
        <v>348.24532380020537</v>
      </c>
      <c r="AG26" s="2">
        <v>348.24532380020537</v>
      </c>
      <c r="AH26" s="2">
        <v>348.24532380020537</v>
      </c>
      <c r="AI26" s="2">
        <v>348.24532380020537</v>
      </c>
      <c r="AJ26" s="2">
        <v>348.24532380020537</v>
      </c>
      <c r="AK26" s="2">
        <v>348.24532380020537</v>
      </c>
      <c r="AL26" s="2">
        <v>348.24532380020537</v>
      </c>
      <c r="AM26" s="2">
        <v>348.24532380020537</v>
      </c>
      <c r="AN26" s="2">
        <v>348.24532380020537</v>
      </c>
      <c r="AO26" s="2">
        <v>348.24532380020537</v>
      </c>
      <c r="AP26" s="2">
        <v>348.24532380020537</v>
      </c>
      <c r="AQ26" s="2">
        <v>348.24532380020537</v>
      </c>
      <c r="AR26" s="2">
        <v>348.24532380020537</v>
      </c>
      <c r="AS26" s="2">
        <v>348.24532380020537</v>
      </c>
      <c r="AT26" s="2">
        <v>348.24532380020537</v>
      </c>
      <c r="AU26" s="2">
        <v>348.24532380020537</v>
      </c>
      <c r="AV26" s="2">
        <v>348.24532380020537</v>
      </c>
      <c r="AW26" s="2">
        <v>348.24532380020537</v>
      </c>
      <c r="AX26" s="2">
        <v>348.24532380020537</v>
      </c>
      <c r="AY26" s="2">
        <v>348.24532380020537</v>
      </c>
      <c r="AZ26" s="2">
        <v>348.24532380020537</v>
      </c>
      <c r="BA26" s="2">
        <v>348.24532380020537</v>
      </c>
      <c r="BB26" s="2">
        <v>348.24532380020537</v>
      </c>
      <c r="BC26" s="2">
        <v>348.24532380020537</v>
      </c>
      <c r="BD26" s="2">
        <v>348.24532380020537</v>
      </c>
      <c r="BE26" s="2">
        <v>348.24532380020537</v>
      </c>
      <c r="BF26" s="2">
        <v>348.24532380020537</v>
      </c>
      <c r="BG26" s="2">
        <v>348.24532380020537</v>
      </c>
      <c r="BH26" s="2">
        <v>348.24532380020537</v>
      </c>
      <c r="BJ26" s="2">
        <f t="shared" si="0"/>
        <v>37</v>
      </c>
      <c r="BK26" s="2">
        <f t="shared" si="1"/>
        <v>13651.21669296805</v>
      </c>
      <c r="BL26" s="20">
        <f t="shared" si="3"/>
        <v>79</v>
      </c>
      <c r="BN26" s="1">
        <f t="shared" si="2"/>
        <v>368.95180251264998</v>
      </c>
    </row>
    <row r="27" spans="2:69" x14ac:dyDescent="0.2">
      <c r="B27" s="1">
        <v>731.31517998043273</v>
      </c>
      <c r="D27" s="3"/>
      <c r="Z27" s="2">
        <v>585.05214398434623</v>
      </c>
      <c r="AA27" s="2">
        <v>511.92062598630287</v>
      </c>
      <c r="AB27" s="2">
        <v>438.78910798825962</v>
      </c>
      <c r="AC27" s="2">
        <v>365.65758999021637</v>
      </c>
      <c r="AD27" s="2">
        <v>365.65758999021637</v>
      </c>
      <c r="AE27" s="2">
        <v>365.65758999021637</v>
      </c>
      <c r="AF27" s="2">
        <v>365.65758999021637</v>
      </c>
      <c r="AG27" s="2">
        <v>365.65758999021637</v>
      </c>
      <c r="AH27" s="2">
        <v>365.65758999021637</v>
      </c>
      <c r="AI27" s="2">
        <v>365.65758999021637</v>
      </c>
      <c r="AJ27" s="2">
        <v>365.65758999021637</v>
      </c>
      <c r="AK27" s="2">
        <v>365.65758999021637</v>
      </c>
      <c r="AL27" s="2">
        <v>365.65758999021637</v>
      </c>
      <c r="AM27" s="2">
        <v>365.65758999021637</v>
      </c>
      <c r="AN27" s="2">
        <v>365.65758999021637</v>
      </c>
      <c r="AO27" s="2">
        <v>365.65758999021637</v>
      </c>
      <c r="AP27" s="2">
        <v>365.65758999021637</v>
      </c>
      <c r="AQ27" s="2">
        <v>365.65758999021637</v>
      </c>
      <c r="AR27" s="2">
        <v>365.65758999021637</v>
      </c>
      <c r="AS27" s="2">
        <v>365.65758999021637</v>
      </c>
      <c r="AT27" s="2">
        <v>365.65758999021637</v>
      </c>
      <c r="AU27" s="2">
        <v>365.65758999021637</v>
      </c>
      <c r="AV27" s="2">
        <v>365.65758999021637</v>
      </c>
      <c r="AW27" s="2">
        <v>365.65758999021637</v>
      </c>
      <c r="AX27" s="2">
        <v>365.65758999021637</v>
      </c>
      <c r="AY27" s="2">
        <v>365.65758999021637</v>
      </c>
      <c r="AZ27" s="2">
        <v>365.65758999021637</v>
      </c>
      <c r="BA27" s="2">
        <v>365.65758999021637</v>
      </c>
      <c r="BB27" s="2">
        <v>365.65758999021637</v>
      </c>
      <c r="BC27" s="2">
        <v>365.65758999021637</v>
      </c>
      <c r="BD27" s="2">
        <v>365.65758999021637</v>
      </c>
      <c r="BE27" s="2">
        <v>365.65758999021637</v>
      </c>
      <c r="BF27" s="2">
        <v>365.65758999021637</v>
      </c>
      <c r="BG27" s="2">
        <v>365.65758999021637</v>
      </c>
      <c r="BH27" s="2">
        <v>365.65758999021637</v>
      </c>
      <c r="BJ27" s="2">
        <f t="shared" si="0"/>
        <v>36</v>
      </c>
      <c r="BK27" s="2">
        <f t="shared" si="1"/>
        <v>13968.119937626265</v>
      </c>
      <c r="BL27" s="20">
        <f t="shared" si="3"/>
        <v>79</v>
      </c>
      <c r="BN27" s="1">
        <f t="shared" si="2"/>
        <v>388.00333160072955</v>
      </c>
    </row>
    <row r="28" spans="2:69" x14ac:dyDescent="0.2">
      <c r="B28" s="1">
        <v>153.57618779589029</v>
      </c>
      <c r="AA28" s="2">
        <v>122.86095023671224</v>
      </c>
      <c r="AB28" s="2">
        <v>107.5033314571232</v>
      </c>
      <c r="AC28" s="2">
        <v>92.145712677534178</v>
      </c>
      <c r="AD28" s="2">
        <v>76.788093897945146</v>
      </c>
      <c r="AE28" s="2">
        <v>76.788093897945146</v>
      </c>
      <c r="AF28" s="2">
        <v>76.788093897945146</v>
      </c>
      <c r="AG28" s="2">
        <v>76.788093897945146</v>
      </c>
      <c r="AH28" s="2">
        <v>76.788093897945146</v>
      </c>
      <c r="AI28" s="2">
        <v>76.788093897945146</v>
      </c>
      <c r="AJ28" s="2">
        <v>76.788093897945146</v>
      </c>
      <c r="AK28" s="2">
        <v>76.788093897945146</v>
      </c>
      <c r="AL28" s="2">
        <v>76.788093897945146</v>
      </c>
      <c r="AM28" s="2">
        <v>76.788093897945146</v>
      </c>
      <c r="AN28" s="2">
        <v>76.788093897945146</v>
      </c>
      <c r="AO28" s="2">
        <v>76.788093897945146</v>
      </c>
      <c r="AP28" s="2">
        <v>76.788093897945146</v>
      </c>
      <c r="AQ28" s="2">
        <v>76.788093897945146</v>
      </c>
      <c r="AR28" s="2">
        <v>76.788093897945146</v>
      </c>
      <c r="AS28" s="2">
        <v>76.788093897945146</v>
      </c>
      <c r="AT28" s="2">
        <v>76.788093897945146</v>
      </c>
      <c r="AU28" s="2">
        <v>76.788093897945146</v>
      </c>
      <c r="AV28" s="2">
        <v>76.788093897945146</v>
      </c>
      <c r="AW28" s="2">
        <v>76.788093897945146</v>
      </c>
      <c r="AX28" s="2">
        <v>76.788093897945146</v>
      </c>
      <c r="AY28" s="2">
        <v>76.788093897945146</v>
      </c>
      <c r="AZ28" s="2">
        <v>76.788093897945146</v>
      </c>
      <c r="BA28" s="2">
        <v>76.788093897945146</v>
      </c>
      <c r="BB28" s="2">
        <v>76.788093897945146</v>
      </c>
      <c r="BC28" s="2">
        <v>76.788093897945146</v>
      </c>
      <c r="BD28" s="2">
        <v>76.788093897945146</v>
      </c>
      <c r="BE28" s="2">
        <v>76.788093897945146</v>
      </c>
      <c r="BF28" s="2">
        <v>76.788093897945146</v>
      </c>
      <c r="BG28" s="2">
        <v>76.788093897945146</v>
      </c>
      <c r="BH28" s="2">
        <v>76.788093897945146</v>
      </c>
      <c r="BJ28" s="2">
        <f t="shared" si="0"/>
        <v>35</v>
      </c>
      <c r="BK28" s="2">
        <f t="shared" si="1"/>
        <v>2856.5170930035592</v>
      </c>
      <c r="BL28" s="20">
        <f t="shared" si="3"/>
        <v>79</v>
      </c>
      <c r="BN28" s="1">
        <f t="shared" si="2"/>
        <v>81.614774085815981</v>
      </c>
    </row>
    <row r="29" spans="2:69" x14ac:dyDescent="0.2">
      <c r="B29" s="1">
        <v>155.11194967385018</v>
      </c>
      <c r="AB29" s="2">
        <v>124.08955973908014</v>
      </c>
      <c r="AC29" s="2">
        <v>108.57836477169512</v>
      </c>
      <c r="AD29" s="2">
        <v>93.067169804310097</v>
      </c>
      <c r="AE29" s="2">
        <v>77.555974836925088</v>
      </c>
      <c r="AF29" s="2">
        <v>77.555974836925088</v>
      </c>
      <c r="AG29" s="2">
        <v>77.555974836925088</v>
      </c>
      <c r="AH29" s="2">
        <v>77.555974836925088</v>
      </c>
      <c r="AI29" s="2">
        <v>77.555974836925088</v>
      </c>
      <c r="AJ29" s="2">
        <v>77.555974836925088</v>
      </c>
      <c r="AK29" s="2">
        <v>77.555974836925088</v>
      </c>
      <c r="AL29" s="2">
        <v>77.555974836925088</v>
      </c>
      <c r="AM29" s="2">
        <v>77.555974836925088</v>
      </c>
      <c r="AN29" s="2">
        <v>77.555974836925088</v>
      </c>
      <c r="AO29" s="2">
        <v>77.555974836925088</v>
      </c>
      <c r="AP29" s="2">
        <v>77.555974836925088</v>
      </c>
      <c r="AQ29" s="2">
        <v>77.555974836925088</v>
      </c>
      <c r="AR29" s="2">
        <v>77.555974836925088</v>
      </c>
      <c r="AS29" s="2">
        <v>77.555974836925088</v>
      </c>
      <c r="AT29" s="2">
        <v>77.555974836925088</v>
      </c>
      <c r="AU29" s="2">
        <v>77.555974836925088</v>
      </c>
      <c r="AV29" s="2">
        <v>77.555974836925088</v>
      </c>
      <c r="AW29" s="2">
        <v>77.555974836925088</v>
      </c>
      <c r="AX29" s="2">
        <v>77.555974836925088</v>
      </c>
      <c r="AY29" s="2">
        <v>77.555974836925088</v>
      </c>
      <c r="AZ29" s="2">
        <v>77.555974836925088</v>
      </c>
      <c r="BA29" s="2">
        <v>77.555974836925088</v>
      </c>
      <c r="BB29" s="2">
        <v>77.555974836925088</v>
      </c>
      <c r="BC29" s="2">
        <v>77.555974836925088</v>
      </c>
      <c r="BD29" s="2">
        <v>77.555974836925088</v>
      </c>
      <c r="BE29" s="2">
        <v>77.555974836925088</v>
      </c>
      <c r="BF29" s="2">
        <v>77.555974836925088</v>
      </c>
      <c r="BG29" s="2">
        <v>77.555974836925088</v>
      </c>
      <c r="BH29" s="2">
        <v>77.555974836925088</v>
      </c>
      <c r="BJ29" s="2">
        <f t="shared" si="0"/>
        <v>34</v>
      </c>
      <c r="BK29" s="2">
        <f t="shared" si="1"/>
        <v>2807.5262890966883</v>
      </c>
      <c r="BL29" s="20">
        <f t="shared" si="3"/>
        <v>79</v>
      </c>
      <c r="BN29" s="1">
        <f t="shared" si="2"/>
        <v>82.574302620490826</v>
      </c>
    </row>
    <row r="30" spans="2:69" x14ac:dyDescent="0.2">
      <c r="B30" s="1">
        <v>156.66306917058864</v>
      </c>
      <c r="AC30" s="2">
        <v>125.33045533647092</v>
      </c>
      <c r="AD30" s="2">
        <v>109.66414841941204</v>
      </c>
      <c r="AE30" s="2">
        <v>93.997841502353182</v>
      </c>
      <c r="AF30" s="2">
        <v>78.331534585294321</v>
      </c>
      <c r="AG30" s="2">
        <v>78.331534585294321</v>
      </c>
      <c r="AH30" s="2">
        <v>78.331534585294321</v>
      </c>
      <c r="AI30" s="2">
        <v>78.331534585294321</v>
      </c>
      <c r="AJ30" s="2">
        <v>78.331534585294321</v>
      </c>
      <c r="AK30" s="2">
        <v>78.331534585294321</v>
      </c>
      <c r="AL30" s="2">
        <v>78.331534585294321</v>
      </c>
      <c r="AM30" s="2">
        <v>78.331534585294321</v>
      </c>
      <c r="AN30" s="2">
        <v>78.331534585294321</v>
      </c>
      <c r="AO30" s="2">
        <v>78.331534585294321</v>
      </c>
      <c r="AP30" s="2">
        <v>78.331534585294321</v>
      </c>
      <c r="AQ30" s="2">
        <v>78.331534585294321</v>
      </c>
      <c r="AR30" s="2">
        <v>78.331534585294321</v>
      </c>
      <c r="AS30" s="2">
        <v>78.331534585294321</v>
      </c>
      <c r="AT30" s="2">
        <v>78.331534585294321</v>
      </c>
      <c r="AU30" s="2">
        <v>78.331534585294321</v>
      </c>
      <c r="AV30" s="2">
        <v>78.331534585294321</v>
      </c>
      <c r="AW30" s="2">
        <v>78.331534585294321</v>
      </c>
      <c r="AX30" s="2">
        <v>78.331534585294321</v>
      </c>
      <c r="AY30" s="2">
        <v>78.331534585294321</v>
      </c>
      <c r="AZ30" s="2">
        <v>78.331534585294321</v>
      </c>
      <c r="BA30" s="2">
        <v>78.331534585294321</v>
      </c>
      <c r="BB30" s="2">
        <v>78.331534585294321</v>
      </c>
      <c r="BC30" s="2">
        <v>78.331534585294321</v>
      </c>
      <c r="BD30" s="2">
        <v>78.331534585294321</v>
      </c>
      <c r="BE30" s="2">
        <v>78.331534585294321</v>
      </c>
      <c r="BF30" s="2">
        <v>78.331534585294321</v>
      </c>
      <c r="BG30" s="2">
        <v>78.331534585294321</v>
      </c>
      <c r="BH30" s="2">
        <v>78.331534585294321</v>
      </c>
      <c r="BJ30" s="2">
        <f t="shared" si="0"/>
        <v>33</v>
      </c>
      <c r="BK30" s="2">
        <f t="shared" si="1"/>
        <v>2757.2700174023603</v>
      </c>
      <c r="BL30" s="20">
        <f t="shared" si="3"/>
        <v>79</v>
      </c>
      <c r="BN30" s="1">
        <f t="shared" si="2"/>
        <v>83.553636890980613</v>
      </c>
    </row>
    <row r="31" spans="2:69" x14ac:dyDescent="0.2">
      <c r="B31" s="1">
        <v>158.22969986229327</v>
      </c>
      <c r="AD31" s="2">
        <v>126.58375988983462</v>
      </c>
      <c r="AE31" s="2">
        <v>110.76078990360529</v>
      </c>
      <c r="AF31" s="2">
        <v>94.937819917375961</v>
      </c>
      <c r="AG31" s="2">
        <v>79.114849931146637</v>
      </c>
      <c r="AH31" s="2">
        <v>79.114849931146637</v>
      </c>
      <c r="AI31" s="2">
        <v>79.114849931146637</v>
      </c>
      <c r="AJ31" s="2">
        <v>79.114849931146637</v>
      </c>
      <c r="AK31" s="2">
        <v>79.114849931146637</v>
      </c>
      <c r="AL31" s="2">
        <v>79.114849931146637</v>
      </c>
      <c r="AM31" s="2">
        <v>79.114849931146637</v>
      </c>
      <c r="AN31" s="2">
        <v>79.114849931146637</v>
      </c>
      <c r="AO31" s="2">
        <v>79.114849931146637</v>
      </c>
      <c r="AP31" s="2">
        <v>79.114849931146637</v>
      </c>
      <c r="AQ31" s="2">
        <v>79.114849931146637</v>
      </c>
      <c r="AR31" s="2">
        <v>79.114849931146637</v>
      </c>
      <c r="AS31" s="2">
        <v>79.114849931146637</v>
      </c>
      <c r="AT31" s="2">
        <v>79.114849931146637</v>
      </c>
      <c r="AU31" s="2">
        <v>79.114849931146637</v>
      </c>
      <c r="AV31" s="2">
        <v>79.114849931146637</v>
      </c>
      <c r="AW31" s="2">
        <v>79.114849931146637</v>
      </c>
      <c r="AX31" s="2">
        <v>79.114849931146637</v>
      </c>
      <c r="AY31" s="2">
        <v>79.114849931146637</v>
      </c>
      <c r="AZ31" s="2">
        <v>79.114849931146637</v>
      </c>
      <c r="BA31" s="2">
        <v>79.114849931146637</v>
      </c>
      <c r="BB31" s="2">
        <v>79.114849931146637</v>
      </c>
      <c r="BC31" s="2">
        <v>79.114849931146637</v>
      </c>
      <c r="BD31" s="2">
        <v>79.114849931146637</v>
      </c>
      <c r="BE31" s="2">
        <v>79.114849931146637</v>
      </c>
      <c r="BF31" s="2">
        <v>79.114849931146637</v>
      </c>
      <c r="BG31" s="2">
        <v>79.114849931146637</v>
      </c>
      <c r="BH31" s="2">
        <v>79.114849931146637</v>
      </c>
      <c r="BJ31" s="2">
        <f t="shared" si="0"/>
        <v>32</v>
      </c>
      <c r="BK31" s="2">
        <f t="shared" si="1"/>
        <v>2705.7278676452152</v>
      </c>
      <c r="BL31" s="20">
        <f t="shared" si="3"/>
        <v>79</v>
      </c>
      <c r="BN31" s="1">
        <f t="shared" si="2"/>
        <v>84.553995863912974</v>
      </c>
    </row>
    <row r="32" spans="2:69" x14ac:dyDescent="0.2">
      <c r="B32" s="1">
        <v>159.81199686091713</v>
      </c>
      <c r="AE32" s="2">
        <v>127.84959748873371</v>
      </c>
      <c r="AF32" s="2">
        <v>111.86839780264199</v>
      </c>
      <c r="AG32" s="2">
        <v>95.88719811655028</v>
      </c>
      <c r="AH32" s="2">
        <v>79.905998430458567</v>
      </c>
      <c r="AI32" s="2">
        <v>79.905998430458567</v>
      </c>
      <c r="AJ32" s="2">
        <v>79.905998430458567</v>
      </c>
      <c r="AK32" s="2">
        <v>79.905998430458567</v>
      </c>
      <c r="AL32" s="2">
        <v>79.905998430458567</v>
      </c>
      <c r="AM32" s="2">
        <v>79.905998430458567</v>
      </c>
      <c r="AN32" s="2">
        <v>79.905998430458567</v>
      </c>
      <c r="AO32" s="2">
        <v>79.905998430458567</v>
      </c>
      <c r="AP32" s="2">
        <v>79.905998430458567</v>
      </c>
      <c r="AQ32" s="2">
        <v>79.905998430458567</v>
      </c>
      <c r="AR32" s="2">
        <v>79.905998430458567</v>
      </c>
      <c r="AS32" s="2">
        <v>79.905998430458567</v>
      </c>
      <c r="AT32" s="2">
        <v>79.905998430458567</v>
      </c>
      <c r="AU32" s="2">
        <v>79.905998430458567</v>
      </c>
      <c r="AV32" s="2">
        <v>79.905998430458567</v>
      </c>
      <c r="AW32" s="2">
        <v>79.905998430458567</v>
      </c>
      <c r="AX32" s="2">
        <v>79.905998430458567</v>
      </c>
      <c r="AY32" s="2">
        <v>79.905998430458567</v>
      </c>
      <c r="AZ32" s="2">
        <v>79.905998430458567</v>
      </c>
      <c r="BA32" s="2">
        <v>79.905998430458567</v>
      </c>
      <c r="BB32" s="2">
        <v>79.905998430458567</v>
      </c>
      <c r="BC32" s="2">
        <v>79.905998430458567</v>
      </c>
      <c r="BD32" s="2">
        <v>79.905998430458567</v>
      </c>
      <c r="BE32" s="2">
        <v>79.905998430458567</v>
      </c>
      <c r="BF32" s="2">
        <v>79.905998430458567</v>
      </c>
      <c r="BG32" s="2">
        <v>79.905998430458567</v>
      </c>
      <c r="BH32" s="2">
        <v>79.905998430458567</v>
      </c>
      <c r="BJ32" s="2">
        <f t="shared" si="0"/>
        <v>31</v>
      </c>
      <c r="BK32" s="2">
        <f t="shared" si="1"/>
        <v>2652.8791478912244</v>
      </c>
      <c r="BL32" s="20">
        <f t="shared" si="3"/>
        <v>79</v>
      </c>
      <c r="BN32" s="1">
        <f t="shared" si="2"/>
        <v>85.576746706168535</v>
      </c>
    </row>
    <row r="33" spans="2:66" x14ac:dyDescent="0.2">
      <c r="B33" s="1">
        <v>161.41011682952558</v>
      </c>
      <c r="AF33" s="2">
        <v>129.12809346362047</v>
      </c>
      <c r="AG33" s="2">
        <v>112.98708178066789</v>
      </c>
      <c r="AH33" s="2">
        <v>96.846070097715341</v>
      </c>
      <c r="AI33" s="2">
        <v>80.705058414762789</v>
      </c>
      <c r="AJ33" s="2">
        <v>80.705058414762789</v>
      </c>
      <c r="AK33" s="2">
        <v>80.705058414762789</v>
      </c>
      <c r="AL33" s="2">
        <v>80.705058414762789</v>
      </c>
      <c r="AM33" s="2">
        <v>80.705058414762789</v>
      </c>
      <c r="AN33" s="2">
        <v>80.705058414762789</v>
      </c>
      <c r="AO33" s="2">
        <v>80.705058414762789</v>
      </c>
      <c r="AP33" s="2">
        <v>80.705058414762789</v>
      </c>
      <c r="AQ33" s="2">
        <v>80.705058414762789</v>
      </c>
      <c r="AR33" s="2">
        <v>80.705058414762789</v>
      </c>
      <c r="AS33" s="2">
        <v>80.705058414762789</v>
      </c>
      <c r="AT33" s="2">
        <v>80.705058414762789</v>
      </c>
      <c r="AU33" s="2">
        <v>80.705058414762789</v>
      </c>
      <c r="AV33" s="2">
        <v>80.705058414762789</v>
      </c>
      <c r="AW33" s="2">
        <v>80.705058414762789</v>
      </c>
      <c r="AX33" s="2">
        <v>80.705058414762789</v>
      </c>
      <c r="AY33" s="2">
        <v>80.705058414762789</v>
      </c>
      <c r="AZ33" s="2">
        <v>80.705058414762789</v>
      </c>
      <c r="BA33" s="2">
        <v>80.705058414762789</v>
      </c>
      <c r="BB33" s="2">
        <v>80.705058414762789</v>
      </c>
      <c r="BC33" s="2">
        <v>80.705058414762789</v>
      </c>
      <c r="BD33" s="2">
        <v>80.705058414762789</v>
      </c>
      <c r="BE33" s="2">
        <v>80.705058414762789</v>
      </c>
      <c r="BF33" s="2">
        <v>80.705058414762789</v>
      </c>
      <c r="BG33" s="2">
        <v>80.705058414762789</v>
      </c>
      <c r="BH33" s="2">
        <v>80.705058414762789</v>
      </c>
      <c r="BJ33" s="2">
        <f t="shared" si="0"/>
        <v>30</v>
      </c>
      <c r="BK33" s="2">
        <f t="shared" si="1"/>
        <v>2598.7028809553617</v>
      </c>
      <c r="BL33" s="20">
        <f t="shared" si="3"/>
        <v>79</v>
      </c>
      <c r="BN33" s="1">
        <f t="shared" si="2"/>
        <v>86.623429365178723</v>
      </c>
    </row>
    <row r="34" spans="2:66" x14ac:dyDescent="0.2">
      <c r="B34" s="1">
        <v>163.02421799782132</v>
      </c>
      <c r="AG34" s="2">
        <v>130.41937439825708</v>
      </c>
      <c r="AH34" s="2">
        <v>114.11695259847492</v>
      </c>
      <c r="AI34" s="2">
        <v>97.814530798692786</v>
      </c>
      <c r="AJ34" s="2">
        <v>81.512108998910662</v>
      </c>
      <c r="AK34" s="2">
        <v>81.512108998910662</v>
      </c>
      <c r="AL34" s="2">
        <v>81.512108998910662</v>
      </c>
      <c r="AM34" s="2">
        <v>81.512108998910662</v>
      </c>
      <c r="AN34" s="2">
        <v>81.512108998910662</v>
      </c>
      <c r="AO34" s="2">
        <v>81.512108998910662</v>
      </c>
      <c r="AP34" s="2">
        <v>81.512108998910662</v>
      </c>
      <c r="AQ34" s="2">
        <v>81.512108998910662</v>
      </c>
      <c r="AR34" s="2">
        <v>81.512108998910662</v>
      </c>
      <c r="AS34" s="2">
        <v>81.512108998910662</v>
      </c>
      <c r="AT34" s="2">
        <v>81.512108998910662</v>
      </c>
      <c r="AU34" s="2">
        <v>81.512108998910662</v>
      </c>
      <c r="AV34" s="2">
        <v>81.512108998910662</v>
      </c>
      <c r="AW34" s="2">
        <v>81.512108998910662</v>
      </c>
      <c r="AX34" s="2">
        <v>81.512108998910662</v>
      </c>
      <c r="AY34" s="2">
        <v>81.512108998910662</v>
      </c>
      <c r="AZ34" s="2">
        <v>81.512108998910662</v>
      </c>
      <c r="BA34" s="2">
        <v>81.512108998910662</v>
      </c>
      <c r="BB34" s="2">
        <v>81.512108998910662</v>
      </c>
      <c r="BC34" s="2">
        <v>81.512108998910662</v>
      </c>
      <c r="BD34" s="2">
        <v>81.512108998910662</v>
      </c>
      <c r="BE34" s="2">
        <v>81.512108998910662</v>
      </c>
      <c r="BF34" s="2">
        <v>81.512108998910662</v>
      </c>
      <c r="BG34" s="2">
        <v>81.512108998910662</v>
      </c>
      <c r="BH34" s="2">
        <v>81.512108998910662</v>
      </c>
      <c r="BJ34" s="2">
        <f t="shared" si="0"/>
        <v>29</v>
      </c>
      <c r="BK34" s="2">
        <f t="shared" si="1"/>
        <v>2543.1778007660128</v>
      </c>
      <c r="BL34" s="20">
        <f t="shared" si="3"/>
        <v>79</v>
      </c>
      <c r="BN34" s="1">
        <f t="shared" si="2"/>
        <v>87.695786233310784</v>
      </c>
    </row>
    <row r="35" spans="2:66" x14ac:dyDescent="0.2">
      <c r="B35" s="1">
        <v>164.6544601778005</v>
      </c>
      <c r="AH35" s="2">
        <v>131.7235681422404</v>
      </c>
      <c r="AI35" s="2">
        <v>115.25812212446034</v>
      </c>
      <c r="AJ35" s="2">
        <v>98.792676106680304</v>
      </c>
      <c r="AK35" s="2">
        <v>82.327230088900251</v>
      </c>
      <c r="AL35" s="2">
        <v>82.327230088900251</v>
      </c>
      <c r="AM35" s="2">
        <v>82.327230088900251</v>
      </c>
      <c r="AN35" s="2">
        <v>82.327230088900251</v>
      </c>
      <c r="AO35" s="2">
        <v>82.327230088900251</v>
      </c>
      <c r="AP35" s="2">
        <v>82.327230088900251</v>
      </c>
      <c r="AQ35" s="2">
        <v>82.327230088900251</v>
      </c>
      <c r="AR35" s="2">
        <v>82.327230088900251</v>
      </c>
      <c r="AS35" s="2">
        <v>82.327230088900251</v>
      </c>
      <c r="AT35" s="2">
        <v>82.327230088900251</v>
      </c>
      <c r="AU35" s="2">
        <v>82.327230088900251</v>
      </c>
      <c r="AV35" s="2">
        <v>82.327230088900251</v>
      </c>
      <c r="AW35" s="2">
        <v>82.327230088900251</v>
      </c>
      <c r="AX35" s="2">
        <v>82.327230088900251</v>
      </c>
      <c r="AY35" s="2">
        <v>82.327230088900251</v>
      </c>
      <c r="AZ35" s="2">
        <v>82.327230088900251</v>
      </c>
      <c r="BA35" s="2">
        <v>82.327230088900251</v>
      </c>
      <c r="BB35" s="2">
        <v>82.327230088900251</v>
      </c>
      <c r="BC35" s="2">
        <v>82.327230088900251</v>
      </c>
      <c r="BD35" s="2">
        <v>82.327230088900251</v>
      </c>
      <c r="BE35" s="2">
        <v>82.327230088900251</v>
      </c>
      <c r="BF35" s="2">
        <v>82.327230088900251</v>
      </c>
      <c r="BG35" s="2">
        <v>82.327230088900251</v>
      </c>
      <c r="BH35" s="2">
        <v>82.327230088900251</v>
      </c>
      <c r="BJ35" s="2">
        <f t="shared" si="0"/>
        <v>28</v>
      </c>
      <c r="BK35" s="2">
        <f t="shared" si="1"/>
        <v>2486.2823486847874</v>
      </c>
      <c r="BL35" s="20">
        <f t="shared" si="3"/>
        <v>79</v>
      </c>
      <c r="BN35" s="1">
        <f t="shared" si="2"/>
        <v>88.795798167313833</v>
      </c>
    </row>
    <row r="36" spans="2:66" x14ac:dyDescent="0.2">
      <c r="B36" s="1">
        <v>166.30100477957603</v>
      </c>
      <c r="AI36" s="2">
        <v>133.04080382366084</v>
      </c>
      <c r="AJ36" s="2">
        <v>116.41070334570321</v>
      </c>
      <c r="AK36" s="2">
        <v>99.780602867745614</v>
      </c>
      <c r="AL36" s="2">
        <v>83.150502389788016</v>
      </c>
      <c r="AM36" s="2">
        <v>83.150502389788016</v>
      </c>
      <c r="AN36" s="2">
        <v>83.150502389788016</v>
      </c>
      <c r="AO36" s="2">
        <v>83.150502389788016</v>
      </c>
      <c r="AP36" s="2">
        <v>83.150502389788016</v>
      </c>
      <c r="AQ36" s="2">
        <v>83.150502389788016</v>
      </c>
      <c r="AR36" s="2">
        <v>83.150502389788016</v>
      </c>
      <c r="AS36" s="2">
        <v>83.150502389788016</v>
      </c>
      <c r="AT36" s="2">
        <v>83.150502389788016</v>
      </c>
      <c r="AU36" s="2">
        <v>83.150502389788016</v>
      </c>
      <c r="AV36" s="2">
        <v>83.150502389788016</v>
      </c>
      <c r="AW36" s="2">
        <v>83.150502389788016</v>
      </c>
      <c r="AX36" s="2">
        <v>83.150502389788016</v>
      </c>
      <c r="AY36" s="2">
        <v>83.150502389788016</v>
      </c>
      <c r="AZ36" s="2">
        <v>83.150502389788016</v>
      </c>
      <c r="BA36" s="2">
        <v>83.150502389788016</v>
      </c>
      <c r="BB36" s="2">
        <v>83.150502389788016</v>
      </c>
      <c r="BC36" s="2">
        <v>83.150502389788016</v>
      </c>
      <c r="BD36" s="2">
        <v>83.150502389788016</v>
      </c>
      <c r="BE36" s="2">
        <v>83.150502389788016</v>
      </c>
      <c r="BF36" s="2">
        <v>83.150502389788016</v>
      </c>
      <c r="BG36" s="2">
        <v>83.150502389788016</v>
      </c>
      <c r="BH36" s="2">
        <v>83.150502389788016</v>
      </c>
      <c r="BJ36" s="2">
        <f t="shared" si="0"/>
        <v>27</v>
      </c>
      <c r="BK36" s="2">
        <f t="shared" si="1"/>
        <v>2427.99466978181</v>
      </c>
      <c r="BL36" s="20">
        <f t="shared" si="3"/>
        <v>79</v>
      </c>
      <c r="BN36" s="1">
        <f t="shared" si="2"/>
        <v>89.925728510437409</v>
      </c>
    </row>
    <row r="37" spans="2:66" x14ac:dyDescent="0.2">
      <c r="B37" s="1">
        <v>167.96401482737201</v>
      </c>
      <c r="AJ37" s="2">
        <v>134.37121186189762</v>
      </c>
      <c r="AK37" s="2">
        <v>117.5748103791604</v>
      </c>
      <c r="AL37" s="2">
        <v>100.7784088964232</v>
      </c>
      <c r="AM37" s="2">
        <v>83.982007413686006</v>
      </c>
      <c r="AN37" s="2">
        <v>83.982007413686006</v>
      </c>
      <c r="AO37" s="2">
        <v>83.982007413686006</v>
      </c>
      <c r="AP37" s="2">
        <v>83.982007413686006</v>
      </c>
      <c r="AQ37" s="2">
        <v>83.982007413686006</v>
      </c>
      <c r="AR37" s="2">
        <v>83.982007413686006</v>
      </c>
      <c r="AS37" s="2">
        <v>83.982007413686006</v>
      </c>
      <c r="AT37" s="2">
        <v>83.982007413686006</v>
      </c>
      <c r="AU37" s="2">
        <v>83.982007413686006</v>
      </c>
      <c r="AV37" s="2">
        <v>83.982007413686006</v>
      </c>
      <c r="AW37" s="2">
        <v>83.982007413686006</v>
      </c>
      <c r="AX37" s="2">
        <v>83.982007413686006</v>
      </c>
      <c r="AY37" s="2">
        <v>83.982007413686006</v>
      </c>
      <c r="AZ37" s="2">
        <v>83.982007413686006</v>
      </c>
      <c r="BA37" s="2">
        <v>83.982007413686006</v>
      </c>
      <c r="BB37" s="2">
        <v>83.982007413686006</v>
      </c>
      <c r="BC37" s="2">
        <v>83.982007413686006</v>
      </c>
      <c r="BD37" s="2">
        <v>83.982007413686006</v>
      </c>
      <c r="BE37" s="2">
        <v>83.982007413686006</v>
      </c>
      <c r="BF37" s="2">
        <v>83.982007413686006</v>
      </c>
      <c r="BG37" s="2">
        <v>83.982007413686006</v>
      </c>
      <c r="BH37" s="2">
        <v>83.982007413686006</v>
      </c>
      <c r="BJ37" s="2">
        <f t="shared" si="0"/>
        <v>26</v>
      </c>
      <c r="BK37" s="2">
        <f t="shared" si="1"/>
        <v>2368.2926090659453</v>
      </c>
      <c r="BL37" s="20">
        <f t="shared" si="3"/>
        <v>79</v>
      </c>
      <c r="BN37" s="1">
        <f t="shared" si="2"/>
        <v>91.088177271767123</v>
      </c>
    </row>
    <row r="38" spans="2:66" x14ac:dyDescent="0.2">
      <c r="B38" s="1">
        <v>169.64365497564722</v>
      </c>
      <c r="AK38" s="2">
        <v>135.7149239805178</v>
      </c>
      <c r="AL38" s="2">
        <v>118.75055848295305</v>
      </c>
      <c r="AM38" s="2">
        <v>101.78619298538833</v>
      </c>
      <c r="AN38" s="2">
        <v>84.821827487823612</v>
      </c>
      <c r="AO38" s="2">
        <v>84.821827487823612</v>
      </c>
      <c r="AP38" s="2">
        <v>84.821827487823612</v>
      </c>
      <c r="AQ38" s="2">
        <v>84.821827487823612</v>
      </c>
      <c r="AR38" s="2">
        <v>84.821827487823612</v>
      </c>
      <c r="AS38" s="2">
        <v>84.821827487823612</v>
      </c>
      <c r="AT38" s="2">
        <v>84.821827487823612</v>
      </c>
      <c r="AU38" s="2">
        <v>84.821827487823612</v>
      </c>
      <c r="AV38" s="2">
        <v>84.821827487823612</v>
      </c>
      <c r="AW38" s="2">
        <v>84.821827487823612</v>
      </c>
      <c r="AX38" s="2">
        <v>84.821827487823612</v>
      </c>
      <c r="AY38" s="2">
        <v>84.821827487823612</v>
      </c>
      <c r="AZ38" s="2">
        <v>84.821827487823612</v>
      </c>
      <c r="BA38" s="2">
        <v>84.821827487823612</v>
      </c>
      <c r="BB38" s="2">
        <v>84.821827487823612</v>
      </c>
      <c r="BC38" s="2">
        <v>84.821827487823612</v>
      </c>
      <c r="BD38" s="2">
        <v>84.821827487823612</v>
      </c>
      <c r="BE38" s="2">
        <v>84.821827487823612</v>
      </c>
      <c r="BF38" s="2">
        <v>84.821827487823612</v>
      </c>
      <c r="BG38" s="2">
        <v>84.821827487823612</v>
      </c>
      <c r="BH38" s="2">
        <v>84.821827487823612</v>
      </c>
      <c r="BJ38" s="2">
        <f t="shared" si="0"/>
        <v>25</v>
      </c>
      <c r="BK38" s="2">
        <f t="shared" si="1"/>
        <v>2307.1537076688023</v>
      </c>
      <c r="BL38" s="20">
        <f t="shared" si="3"/>
        <v>79</v>
      </c>
      <c r="BN38" s="1">
        <f t="shared" si="2"/>
        <v>92.286148306752096</v>
      </c>
    </row>
    <row r="39" spans="2:66" x14ac:dyDescent="0.2">
      <c r="B39" s="1">
        <v>171.34009152540239</v>
      </c>
      <c r="AL39" s="2">
        <v>137.07207322032193</v>
      </c>
      <c r="AM39" s="2">
        <v>119.93806406778167</v>
      </c>
      <c r="AN39" s="2">
        <v>102.80405491524142</v>
      </c>
      <c r="AO39" s="2">
        <v>85.670045762701193</v>
      </c>
      <c r="AP39" s="2">
        <v>85.670045762701193</v>
      </c>
      <c r="AQ39" s="2">
        <v>85.670045762701193</v>
      </c>
      <c r="AR39" s="2">
        <v>85.670045762701193</v>
      </c>
      <c r="AS39" s="2">
        <v>85.670045762701193</v>
      </c>
      <c r="AT39" s="2">
        <v>85.670045762701193</v>
      </c>
      <c r="AU39" s="2">
        <v>85.670045762701193</v>
      </c>
      <c r="AV39" s="2">
        <v>85.670045762701193</v>
      </c>
      <c r="AW39" s="2">
        <v>85.670045762701193</v>
      </c>
      <c r="AX39" s="2">
        <v>85.670045762701193</v>
      </c>
      <c r="AY39" s="2">
        <v>85.670045762701193</v>
      </c>
      <c r="AZ39" s="2">
        <v>85.670045762701193</v>
      </c>
      <c r="BA39" s="2">
        <v>85.670045762701193</v>
      </c>
      <c r="BB39" s="2">
        <v>85.670045762701193</v>
      </c>
      <c r="BC39" s="2">
        <v>85.670045762701193</v>
      </c>
      <c r="BD39" s="2">
        <v>85.670045762701193</v>
      </c>
      <c r="BE39" s="2">
        <v>85.670045762701193</v>
      </c>
      <c r="BF39" s="2">
        <v>85.670045762701193</v>
      </c>
      <c r="BG39" s="2">
        <v>85.670045762701193</v>
      </c>
      <c r="BH39" s="2">
        <v>85.670045762701193</v>
      </c>
      <c r="BJ39" s="2">
        <f t="shared" si="0"/>
        <v>24</v>
      </c>
      <c r="BK39" s="2">
        <f t="shared" si="1"/>
        <v>2244.5551989827713</v>
      </c>
      <c r="BL39" s="20">
        <f t="shared" si="3"/>
        <v>79</v>
      </c>
      <c r="BN39" s="1">
        <f t="shared" si="2"/>
        <v>93.523133290948806</v>
      </c>
    </row>
    <row r="40" spans="2:66" x14ac:dyDescent="0.2">
      <c r="B40" s="1">
        <v>0</v>
      </c>
    </row>
    <row r="41" spans="2:66" x14ac:dyDescent="0.2">
      <c r="B41" s="1">
        <v>0</v>
      </c>
      <c r="BJ41" s="2">
        <f>SUM(BJ4:BJ39)</f>
        <v>1494</v>
      </c>
      <c r="BK41" s="2">
        <f>SUM(BK4:BK39)</f>
        <v>427662.78611698595</v>
      </c>
      <c r="BN41" s="2">
        <f>SUM(BN4:BN39)</f>
        <v>9078.7222788967065</v>
      </c>
    </row>
    <row r="42" spans="2:66" x14ac:dyDescent="0.2">
      <c r="B42" s="1">
        <v>0</v>
      </c>
      <c r="BK42" s="20"/>
    </row>
    <row r="43" spans="2:66" x14ac:dyDescent="0.2">
      <c r="B43" s="1">
        <v>0</v>
      </c>
      <c r="BK43" s="1"/>
    </row>
    <row r="44" spans="2:66" x14ac:dyDescent="0.2">
      <c r="B44" s="1">
        <v>0</v>
      </c>
      <c r="BK44" s="1"/>
    </row>
    <row r="45" spans="2:66" x14ac:dyDescent="0.2">
      <c r="B45" s="1">
        <v>0</v>
      </c>
    </row>
    <row r="46" spans="2:66" x14ac:dyDescent="0.2">
      <c r="B46" s="1">
        <v>0</v>
      </c>
    </row>
    <row r="47" spans="2:66" x14ac:dyDescent="0.2">
      <c r="B47" s="1">
        <v>0</v>
      </c>
    </row>
    <row r="48" spans="2:66" x14ac:dyDescent="0.2">
      <c r="B48" s="1">
        <v>0</v>
      </c>
    </row>
    <row r="49" spans="2:2" x14ac:dyDescent="0.2">
      <c r="B49" s="1">
        <v>0</v>
      </c>
    </row>
    <row r="50" spans="2:2" x14ac:dyDescent="0.2">
      <c r="B50" s="1">
        <v>0</v>
      </c>
    </row>
    <row r="51" spans="2:2" x14ac:dyDescent="0.2">
      <c r="B51" s="1">
        <v>0</v>
      </c>
    </row>
    <row r="52" spans="2:2" x14ac:dyDescent="0.2">
      <c r="B52" s="1">
        <v>0</v>
      </c>
    </row>
    <row r="53" spans="2:2" x14ac:dyDescent="0.2">
      <c r="B53" s="1">
        <v>0</v>
      </c>
    </row>
    <row r="54" spans="2:2" x14ac:dyDescent="0.2">
      <c r="B54" s="1">
        <v>0</v>
      </c>
    </row>
    <row r="55" spans="2:2" x14ac:dyDescent="0.2">
      <c r="B55" s="1">
        <v>0</v>
      </c>
    </row>
    <row r="56" spans="2:2" x14ac:dyDescent="0.2">
      <c r="B56" s="1">
        <v>0</v>
      </c>
    </row>
    <row r="57" spans="2:2" x14ac:dyDescent="0.2">
      <c r="B57" s="1">
        <v>0</v>
      </c>
    </row>
    <row r="58" spans="2:2" x14ac:dyDescent="0.2">
      <c r="B58" s="1">
        <v>0</v>
      </c>
    </row>
    <row r="59" spans="2:2" x14ac:dyDescent="0.2">
      <c r="B59" s="1">
        <v>0</v>
      </c>
    </row>
    <row r="60" spans="2:2" x14ac:dyDescent="0.2">
      <c r="B60" s="1">
        <v>0</v>
      </c>
    </row>
    <row r="61" spans="2:2" x14ac:dyDescent="0.2">
      <c r="B61" s="1">
        <v>0</v>
      </c>
    </row>
    <row r="62" spans="2:2" x14ac:dyDescent="0.2">
      <c r="B6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Case</vt:lpstr>
      <vt:lpstr>&gt;&gt;</vt:lpstr>
      <vt:lpstr>monthly</vt:lpstr>
      <vt:lpstr>вводные</vt:lpstr>
      <vt:lpstr>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VeronikaGo</dc:creator>
  <cp:lastModifiedBy>VeronikaGo</cp:lastModifiedBy>
  <dcterms:created xsi:type="dcterms:W3CDTF">2022-12-26T17:19:25Z</dcterms:created>
  <dcterms:modified xsi:type="dcterms:W3CDTF">2023-02-12T16:48:48Z</dcterms:modified>
</cp:coreProperties>
</file>